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showInkAnnotation="0" codeName="ThisWorkbook"/>
  <mc:AlternateContent xmlns:mc="http://schemas.openxmlformats.org/markup-compatibility/2006">
    <mc:Choice Requires="x15">
      <x15ac:absPath xmlns:x15ac="http://schemas.microsoft.com/office/spreadsheetml/2010/11/ac" url="C:\Users\pined\Documents\DOCUMENTOS 2021\ACUÑA HECTOR PPTO 2022\Presentación de Formatos y Directivas\Regiones\San Martín\"/>
    </mc:Choice>
  </mc:AlternateContent>
  <xr:revisionPtr revIDLastSave="0" documentId="8_{8D0D9432-5715-4B21-AFD5-6D431B10E5B8}" xr6:coauthVersionLast="47" xr6:coauthVersionMax="47" xr10:uidLastSave="{00000000-0000-0000-0000-000000000000}"/>
  <bookViews>
    <workbookView xWindow="-120" yWindow="-120" windowWidth="20730" windowHeight="11160" tabRatio="825" firstSheet="1" activeTab="15" xr2:uid="{00000000-000D-0000-FFFF-FFFF00000000}"/>
  </bookViews>
  <sheets>
    <sheet name="Índice" sheetId="55" r:id="rId1"/>
    <sheet name="F-01" sheetId="62" r:id="rId2"/>
    <sheet name="F-02" sheetId="85" r:id="rId3"/>
    <sheet name="F-03-RO" sheetId="86" r:id="rId4"/>
    <sheet name="F-03-RDR" sheetId="87" r:id="rId5"/>
    <sheet name="F-03-ROOC" sheetId="88" r:id="rId6"/>
    <sheet name="F-03-DT" sheetId="89" r:id="rId7"/>
    <sheet name="F-03-RD" sheetId="90" r:id="rId8"/>
    <sheet name="F-04" sheetId="81" r:id="rId9"/>
    <sheet name="F-05" sheetId="82" r:id="rId10"/>
    <sheet name="F-06-SALUD" sheetId="91" r:id="rId11"/>
    <sheet name="F-06-EDUCACION" sheetId="102" r:id="rId12"/>
    <sheet name="F-07" sheetId="83" r:id="rId13"/>
    <sheet name="F-08" sheetId="84" r:id="rId14"/>
    <sheet name="F-09" sheetId="92" r:id="rId15"/>
    <sheet name="F-10" sheetId="93" r:id="rId16"/>
    <sheet name="F-11" sheetId="101" r:id="rId17"/>
    <sheet name="F-12" sheetId="100" r:id="rId18"/>
    <sheet name="F-13" sheetId="96" r:id="rId19"/>
    <sheet name="F-14" sheetId="97" r:id="rId20"/>
    <sheet name="F-15" sheetId="98" r:id="rId21"/>
    <sheet name="F-16" sheetId="95" r:id="rId22"/>
    <sheet name="F-17" sheetId="94" r:id="rId23"/>
    <sheet name="F-18" sheetId="99" r:id="rId24"/>
    <sheet name="Hoja1" sheetId="78" state="hidden" r:id="rId25"/>
  </sheets>
  <externalReferences>
    <externalReference r:id="rId26"/>
    <externalReference r:id="rId27"/>
  </externalReferences>
  <definedNames>
    <definedName name="_xlnm._FilterDatabase" localSheetId="17" hidden="1">'F-12'!$B$8:$L$91</definedName>
    <definedName name="_xlnm.Print_Area" localSheetId="1">'F-01'!$A$1:$M$21</definedName>
    <definedName name="_xlnm.Print_Area" localSheetId="11">'F-06-EDUCACION'!$A$1:$N$51</definedName>
    <definedName name="_xlnm.Print_Area" localSheetId="10">'F-06-SALUD'!$A$1:$N$51</definedName>
    <definedName name="_xlnm.Print_Area" localSheetId="12">'F-07'!$A$1:$Q$25</definedName>
    <definedName name="_xlnm.Print_Area" localSheetId="13">'F-08'!$A$1:$N$93</definedName>
    <definedName name="_xlnm.Print_Area" localSheetId="14">'F-09'!$A$1:$X$53</definedName>
    <definedName name="_xlnm.Print_Area" localSheetId="15">'F-10'!$A$1:$I$24</definedName>
    <definedName name="_xlnm.Print_Area" localSheetId="16">'F-11'!$A$1:$AI$62</definedName>
    <definedName name="_xlnm.Print_Area" localSheetId="17">'F-12'!$B$8:$C$89</definedName>
    <definedName name="_xlnm.Print_Area" localSheetId="18">'F-13'!$A$1:$N$28</definedName>
    <definedName name="_xlnm.Print_Area" localSheetId="19">'F-14'!$A$1:$J$93</definedName>
    <definedName name="_xlnm.Print_Area" localSheetId="20">'F-15'!$A$1:$I$61</definedName>
    <definedName name="_xlnm.Print_Area" localSheetId="22">'F-17'!$A$1:$P$18</definedName>
    <definedName name="_xlnm.Print_Area" localSheetId="23">'F-18'!$A$1:$L$48</definedName>
    <definedName name="_xlnm.Print_Area" localSheetId="0">Índice!$A$1:$E$35</definedName>
    <definedName name="dd" localSheetId="2">#REF!</definedName>
    <definedName name="dd" localSheetId="6">#REF!</definedName>
    <definedName name="dd" localSheetId="7">#REF!</definedName>
    <definedName name="dd" localSheetId="4">#REF!</definedName>
    <definedName name="dd" localSheetId="3">#REF!</definedName>
    <definedName name="dd" localSheetId="5">#REF!</definedName>
    <definedName name="dd" localSheetId="9">#REF!</definedName>
    <definedName name="dd" localSheetId="11">#REF!</definedName>
    <definedName name="dd" localSheetId="10">#REF!</definedName>
    <definedName name="dd" localSheetId="16">#REF!</definedName>
    <definedName name="dd" localSheetId="22">#REF!</definedName>
    <definedName name="dd">#REF!</definedName>
    <definedName name="DIRECREC" localSheetId="1">#REF!</definedName>
    <definedName name="DIRECREC" localSheetId="2">#REF!</definedName>
    <definedName name="DIRECREC" localSheetId="6">#REF!</definedName>
    <definedName name="DIRECREC" localSheetId="7">#REF!</definedName>
    <definedName name="DIRECREC" localSheetId="4">#REF!</definedName>
    <definedName name="DIRECREC" localSheetId="3">#REF!</definedName>
    <definedName name="DIRECREC" localSheetId="5">#REF!</definedName>
    <definedName name="DIRECREC" localSheetId="9">#REF!</definedName>
    <definedName name="DIRECREC" localSheetId="11">#REF!</definedName>
    <definedName name="DIRECREC" localSheetId="10">#REF!</definedName>
    <definedName name="DIRECREC" localSheetId="14">#REF!</definedName>
    <definedName name="DIRECREC" localSheetId="16">#REF!</definedName>
    <definedName name="DIRECREC" localSheetId="22">#REF!</definedName>
    <definedName name="DIRECREC" localSheetId="23">#REF!</definedName>
    <definedName name="DIRECREC">#REF!</definedName>
    <definedName name="DONAC" localSheetId="1">#REF!</definedName>
    <definedName name="DONAC" localSheetId="2">#REF!</definedName>
    <definedName name="DONAC" localSheetId="6">#REF!</definedName>
    <definedName name="DONAC" localSheetId="7">#REF!</definedName>
    <definedName name="DONAC" localSheetId="4">#REF!</definedName>
    <definedName name="DONAC" localSheetId="3">#REF!</definedName>
    <definedName name="DONAC" localSheetId="5">#REF!</definedName>
    <definedName name="DONAC" localSheetId="9">#REF!</definedName>
    <definedName name="DONAC" localSheetId="11">#REF!</definedName>
    <definedName name="DONAC" localSheetId="10">#REF!</definedName>
    <definedName name="DONAC" localSheetId="14">#REF!</definedName>
    <definedName name="DONAC" localSheetId="16">#REF!</definedName>
    <definedName name="DONAC" localSheetId="22">#REF!</definedName>
    <definedName name="DONAC" localSheetId="23">#REF!</definedName>
    <definedName name="DONAC">#REF!</definedName>
    <definedName name="EE" localSheetId="2">#REF!</definedName>
    <definedName name="EE" localSheetId="6">#REF!</definedName>
    <definedName name="EE" localSheetId="7">#REF!</definedName>
    <definedName name="EE" localSheetId="4">#REF!</definedName>
    <definedName name="EE" localSheetId="3">#REF!</definedName>
    <definedName name="EE" localSheetId="5">#REF!</definedName>
    <definedName name="EE" localSheetId="9">#REF!</definedName>
    <definedName name="EE" localSheetId="11">#REF!</definedName>
    <definedName name="EE" localSheetId="10">#REF!</definedName>
    <definedName name="EE" localSheetId="16">#REF!</definedName>
    <definedName name="EE" localSheetId="22">#REF!</definedName>
    <definedName name="EE">#REF!</definedName>
    <definedName name="RECORD" localSheetId="1">#REF!</definedName>
    <definedName name="RECORD" localSheetId="2">#REF!</definedName>
    <definedName name="RECORD" localSheetId="6">#REF!</definedName>
    <definedName name="RECORD" localSheetId="7">#REF!</definedName>
    <definedName name="RECORD" localSheetId="4">#REF!</definedName>
    <definedName name="RECORD" localSheetId="3">#REF!</definedName>
    <definedName name="RECORD" localSheetId="5">#REF!</definedName>
    <definedName name="RECORD" localSheetId="9">#REF!</definedName>
    <definedName name="RECORD" localSheetId="11">#REF!</definedName>
    <definedName name="RECORD" localSheetId="10">#REF!</definedName>
    <definedName name="RECORD" localSheetId="14">#REF!</definedName>
    <definedName name="RECORD" localSheetId="16">#REF!</definedName>
    <definedName name="RECORD" localSheetId="22">#REF!</definedName>
    <definedName name="RECORD" localSheetId="23">#REF!</definedName>
    <definedName name="RECORD">#REF!</definedName>
    <definedName name="RECPUB" localSheetId="1">#REF!</definedName>
    <definedName name="RECPUB" localSheetId="2">#REF!</definedName>
    <definedName name="RECPUB" localSheetId="6">#REF!</definedName>
    <definedName name="RECPUB" localSheetId="7">#REF!</definedName>
    <definedName name="RECPUB" localSheetId="4">#REF!</definedName>
    <definedName name="RECPUB" localSheetId="3">#REF!</definedName>
    <definedName name="RECPUB" localSheetId="5">#REF!</definedName>
    <definedName name="RECPUB" localSheetId="9">#REF!</definedName>
    <definedName name="RECPUB" localSheetId="11">#REF!</definedName>
    <definedName name="RECPUB" localSheetId="10">#REF!</definedName>
    <definedName name="RECPUB" localSheetId="14">#REF!</definedName>
    <definedName name="RECPUB" localSheetId="16">#REF!</definedName>
    <definedName name="RECPUB" localSheetId="22">#REF!</definedName>
    <definedName name="RECPUB" localSheetId="23">#REF!</definedName>
    <definedName name="RECPUB">#REF!</definedName>
    <definedName name="_xlnm.Print_Titles" localSheetId="1">'F-01'!$4:$4</definedName>
    <definedName name="_xlnm.Print_Titles" localSheetId="17">'F-12'!$8:$8</definedName>
    <definedName name="_xlnm.Print_Titles" localSheetId="18">'F-13'!$1:$5</definedName>
    <definedName name="_xlnm.Print_Titles" localSheetId="19">'F-14'!$1:$5</definedName>
    <definedName name="_xlnm.Print_Titles" localSheetId="20">'F-15'!$1:$5</definedName>
    <definedName name="_xlnm.Print_Titles" localSheetId="23">'F-18'!$1:$5</definedName>
    <definedName name="_xlnm.Print_Titles" localSheetId="0">Índice!$1:$1</definedName>
    <definedName name="XPRINT" localSheetId="1">#REF!</definedName>
    <definedName name="XPRINT" localSheetId="2">#REF!</definedName>
    <definedName name="XPRINT" localSheetId="6">#REF!</definedName>
    <definedName name="XPRINT" localSheetId="7">#REF!</definedName>
    <definedName name="XPRINT" localSheetId="4">#REF!</definedName>
    <definedName name="XPRINT" localSheetId="3">#REF!</definedName>
    <definedName name="XPRINT" localSheetId="5">#REF!</definedName>
    <definedName name="XPRINT" localSheetId="9">#REF!</definedName>
    <definedName name="XPRINT" localSheetId="11">#REF!</definedName>
    <definedName name="XPRINT" localSheetId="10">#REF!</definedName>
    <definedName name="XPRINT" localSheetId="14">#REF!</definedName>
    <definedName name="XPRINT" localSheetId="16">#REF!</definedName>
    <definedName name="XPRINT" localSheetId="22">#REF!</definedName>
    <definedName name="XPRINT" localSheetId="23">#REF!</definedName>
    <definedName name="XPRINT">#REF!</definedName>
    <definedName name="XPRINT2" localSheetId="1">#REF!</definedName>
    <definedName name="XPRINT2" localSheetId="2">#REF!</definedName>
    <definedName name="XPRINT2" localSheetId="6">#REF!</definedName>
    <definedName name="XPRINT2" localSheetId="7">#REF!</definedName>
    <definedName name="XPRINT2" localSheetId="4">#REF!</definedName>
    <definedName name="XPRINT2" localSheetId="3">#REF!</definedName>
    <definedName name="XPRINT2" localSheetId="5">#REF!</definedName>
    <definedName name="XPRINT2" localSheetId="9">#REF!</definedName>
    <definedName name="XPRINT2" localSheetId="11">#REF!</definedName>
    <definedName name="XPRINT2" localSheetId="10">#REF!</definedName>
    <definedName name="XPRINT2" localSheetId="14">#REF!</definedName>
    <definedName name="XPRINT2" localSheetId="16">#REF!</definedName>
    <definedName name="XPRINT2" localSheetId="22">#REF!</definedName>
    <definedName name="XPRINT2" localSheetId="23">#REF!</definedName>
    <definedName name="XPRINT2">#REF!</definedName>
    <definedName name="XPRINT3" localSheetId="1">#REF!</definedName>
    <definedName name="XPRINT3" localSheetId="2">#REF!</definedName>
    <definedName name="XPRINT3" localSheetId="6">#REF!</definedName>
    <definedName name="XPRINT3" localSheetId="7">#REF!</definedName>
    <definedName name="XPRINT3" localSheetId="4">#REF!</definedName>
    <definedName name="XPRINT3" localSheetId="3">#REF!</definedName>
    <definedName name="XPRINT3" localSheetId="5">#REF!</definedName>
    <definedName name="XPRINT3" localSheetId="9">#REF!</definedName>
    <definedName name="XPRINT3" localSheetId="11">#REF!</definedName>
    <definedName name="XPRINT3" localSheetId="10">#REF!</definedName>
    <definedName name="XPRINT3" localSheetId="14">#REF!</definedName>
    <definedName name="XPRINT3" localSheetId="16">#REF!</definedName>
    <definedName name="XPRINT3" localSheetId="22">#REF!</definedName>
    <definedName name="XPRINT3" localSheetId="23">#REF!</definedName>
    <definedName name="XPRINT3">#REF!</definedName>
    <definedName name="XPRINT4" localSheetId="1">#REF!</definedName>
    <definedName name="XPRINT4" localSheetId="2">#REF!</definedName>
    <definedName name="XPRINT4" localSheetId="6">#REF!</definedName>
    <definedName name="XPRINT4" localSheetId="7">#REF!</definedName>
    <definedName name="XPRINT4" localSheetId="4">#REF!</definedName>
    <definedName name="XPRINT4" localSheetId="3">#REF!</definedName>
    <definedName name="XPRINT4" localSheetId="5">#REF!</definedName>
    <definedName name="XPRINT4" localSheetId="9">#REF!</definedName>
    <definedName name="XPRINT4" localSheetId="11">#REF!</definedName>
    <definedName name="XPRINT4" localSheetId="10">#REF!</definedName>
    <definedName name="XPRINT4" localSheetId="14">#REF!</definedName>
    <definedName name="XPRINT4" localSheetId="16">#REF!</definedName>
    <definedName name="XPRINT4" localSheetId="22">#REF!</definedName>
    <definedName name="XPRINT4" localSheetId="23">#REF!</definedName>
    <definedName name="XPRIN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82" l="1"/>
  <c r="M48" i="102"/>
  <c r="L48" i="102"/>
  <c r="J48" i="102"/>
  <c r="G48" i="102"/>
  <c r="F48" i="102"/>
  <c r="C48" i="102"/>
  <c r="B48" i="102"/>
  <c r="N40" i="102"/>
  <c r="K40" i="102"/>
  <c r="I40" i="102"/>
  <c r="I48" i="102" s="1"/>
  <c r="H40" i="102"/>
  <c r="D40" i="102"/>
  <c r="N33" i="102"/>
  <c r="K33" i="102"/>
  <c r="H33" i="102"/>
  <c r="D33" i="102"/>
  <c r="N32" i="102"/>
  <c r="K32" i="102"/>
  <c r="H32" i="102"/>
  <c r="D32" i="102"/>
  <c r="N28" i="102"/>
  <c r="K28" i="102"/>
  <c r="H28" i="102"/>
  <c r="D28" i="102"/>
  <c r="N25" i="102"/>
  <c r="K25" i="102"/>
  <c r="H25" i="102"/>
  <c r="D25" i="102"/>
  <c r="N23" i="102"/>
  <c r="K23" i="102"/>
  <c r="H23" i="102"/>
  <c r="D23" i="102"/>
  <c r="D48" i="102" s="1"/>
  <c r="N48" i="102" l="1"/>
  <c r="K48" i="102"/>
  <c r="H48" i="102"/>
  <c r="AI43" i="101"/>
  <c r="AB43" i="101"/>
  <c r="AA43" i="101"/>
  <c r="Y43" i="101"/>
  <c r="X43" i="101"/>
  <c r="W43" i="101"/>
  <c r="V43" i="101"/>
  <c r="U43" i="101"/>
  <c r="T43" i="101"/>
  <c r="M43" i="101"/>
  <c r="L43" i="101"/>
  <c r="K43" i="101"/>
  <c r="J43" i="101"/>
  <c r="I43" i="101"/>
  <c r="H43" i="101"/>
  <c r="G43" i="101"/>
  <c r="F43" i="101"/>
  <c r="E43" i="101"/>
  <c r="AC40" i="101"/>
  <c r="Z40" i="101"/>
  <c r="AD40" i="101" s="1"/>
  <c r="AE40" i="101" s="1"/>
  <c r="N40" i="101"/>
  <c r="O40" i="101" s="1"/>
  <c r="AC39" i="101"/>
  <c r="AD39" i="101" s="1"/>
  <c r="AE39" i="101" s="1"/>
  <c r="Z39" i="101"/>
  <c r="O39" i="101"/>
  <c r="P39" i="101" s="1"/>
  <c r="N39" i="101"/>
  <c r="AC38" i="101"/>
  <c r="Z38" i="101"/>
  <c r="AD38" i="101" s="1"/>
  <c r="AE38" i="101" s="1"/>
  <c r="O38" i="101"/>
  <c r="N38" i="101"/>
  <c r="AD37" i="101"/>
  <c r="AE37" i="101" s="1"/>
  <c r="AC37" i="101"/>
  <c r="N37" i="101"/>
  <c r="O37" i="101" s="1"/>
  <c r="P37" i="101" s="1"/>
  <c r="AD36" i="101"/>
  <c r="AE36" i="101" s="1"/>
  <c r="AC36" i="101"/>
  <c r="N36" i="101"/>
  <c r="O36" i="101" s="1"/>
  <c r="P36" i="101" s="1"/>
  <c r="AD35" i="101"/>
  <c r="AE35" i="101" s="1"/>
  <c r="AC35" i="101"/>
  <c r="Z35" i="101"/>
  <c r="O35" i="101"/>
  <c r="P35" i="101" s="1"/>
  <c r="N35" i="101"/>
  <c r="AC34" i="101"/>
  <c r="AD34" i="101" s="1"/>
  <c r="AE34" i="101" s="1"/>
  <c r="N34" i="101"/>
  <c r="O34" i="101" s="1"/>
  <c r="P34" i="101" s="1"/>
  <c r="AC33" i="101"/>
  <c r="AD33" i="101" s="1"/>
  <c r="AE33" i="101" s="1"/>
  <c r="N33" i="101"/>
  <c r="O33" i="101" s="1"/>
  <c r="P33" i="101" s="1"/>
  <c r="AD32" i="101"/>
  <c r="AE32" i="101" s="1"/>
  <c r="AC32" i="101"/>
  <c r="O32" i="101"/>
  <c r="P32" i="101" s="1"/>
  <c r="N32" i="101"/>
  <c r="AC31" i="101"/>
  <c r="Z31" i="101"/>
  <c r="N31" i="101"/>
  <c r="O31" i="101" s="1"/>
  <c r="AD30" i="101"/>
  <c r="AE30" i="101" s="1"/>
  <c r="AC30" i="101"/>
  <c r="N30" i="101"/>
  <c r="O30" i="101" s="1"/>
  <c r="P30" i="101" s="1"/>
  <c r="AC29" i="101"/>
  <c r="AD29" i="101" s="1"/>
  <c r="AE29" i="101" s="1"/>
  <c r="N29" i="101"/>
  <c r="O29" i="101" s="1"/>
  <c r="P29" i="101" s="1"/>
  <c r="AC28" i="101"/>
  <c r="AD28" i="101" s="1"/>
  <c r="AE28" i="101" s="1"/>
  <c r="N28" i="101"/>
  <c r="O28" i="101" s="1"/>
  <c r="P28" i="101" s="1"/>
  <c r="AC27" i="101"/>
  <c r="AD27" i="101" s="1"/>
  <c r="AE27" i="101" s="1"/>
  <c r="Z27" i="101"/>
  <c r="O27" i="101"/>
  <c r="P27" i="101" s="1"/>
  <c r="N27" i="101"/>
  <c r="AC26" i="101"/>
  <c r="Z26" i="101"/>
  <c r="AD26" i="101" s="1"/>
  <c r="AE26" i="101" s="1"/>
  <c r="O26" i="101"/>
  <c r="N26" i="101"/>
  <c r="AD25" i="101"/>
  <c r="AE25" i="101" s="1"/>
  <c r="AC25" i="101"/>
  <c r="N25" i="101"/>
  <c r="O25" i="101" s="1"/>
  <c r="AC24" i="101"/>
  <c r="Z24" i="101"/>
  <c r="AD24" i="101" s="1"/>
  <c r="AE24" i="101" s="1"/>
  <c r="N24" i="101"/>
  <c r="O24" i="101" s="1"/>
  <c r="P24" i="101" s="1"/>
  <c r="AG24" i="101" s="1"/>
  <c r="AC23" i="101"/>
  <c r="Z23" i="101"/>
  <c r="AD23" i="101" s="1"/>
  <c r="AE23" i="101" s="1"/>
  <c r="N23" i="101"/>
  <c r="O23" i="101" s="1"/>
  <c r="AH22" i="101"/>
  <c r="AH43" i="101" s="1"/>
  <c r="AC22" i="101"/>
  <c r="S22" i="101"/>
  <c r="S43" i="101" s="1"/>
  <c r="R22" i="101"/>
  <c r="R43" i="101" s="1"/>
  <c r="Q22" i="101"/>
  <c r="Q43" i="101" s="1"/>
  <c r="N22" i="101"/>
  <c r="O22" i="101" s="1"/>
  <c r="P22" i="101" s="1"/>
  <c r="D22" i="101"/>
  <c r="D43" i="101" s="1"/>
  <c r="C22" i="101"/>
  <c r="C43" i="101" s="1"/>
  <c r="B22" i="101"/>
  <c r="B43" i="101" s="1"/>
  <c r="AC21" i="101"/>
  <c r="AD21" i="101" s="1"/>
  <c r="AE21" i="101" s="1"/>
  <c r="O21" i="101"/>
  <c r="P21" i="101" s="1"/>
  <c r="N21" i="101"/>
  <c r="AC20" i="101"/>
  <c r="AD20" i="101" s="1"/>
  <c r="AE20" i="101" s="1"/>
  <c r="N20" i="101"/>
  <c r="O20" i="101" s="1"/>
  <c r="P20" i="101" s="1"/>
  <c r="AC19" i="101"/>
  <c r="AD19" i="101" s="1"/>
  <c r="AE19" i="101" s="1"/>
  <c r="Z19" i="101"/>
  <c r="N19" i="101"/>
  <c r="O19" i="101" s="1"/>
  <c r="AC18" i="101"/>
  <c r="Z18" i="101"/>
  <c r="AD18" i="101" s="1"/>
  <c r="AE18" i="101" s="1"/>
  <c r="N18" i="101"/>
  <c r="O18" i="101" s="1"/>
  <c r="AF18" i="101" s="1"/>
  <c r="AC17" i="101"/>
  <c r="AD17" i="101" s="1"/>
  <c r="AF17" i="101" s="1"/>
  <c r="Z17" i="101"/>
  <c r="N17" i="101"/>
  <c r="O17" i="101" s="1"/>
  <c r="P17" i="101" s="1"/>
  <c r="AD16" i="101"/>
  <c r="AE16" i="101" s="1"/>
  <c r="AC16" i="101"/>
  <c r="N16" i="101"/>
  <c r="O16" i="101" s="1"/>
  <c r="P16" i="101" s="1"/>
  <c r="AD15" i="101"/>
  <c r="AE15" i="101" s="1"/>
  <c r="AC15" i="101"/>
  <c r="N15" i="101"/>
  <c r="O15" i="101" s="1"/>
  <c r="P15" i="101" s="1"/>
  <c r="AC14" i="101"/>
  <c r="Z14" i="101"/>
  <c r="N14" i="101"/>
  <c r="O14" i="101" s="1"/>
  <c r="P14" i="101" s="1"/>
  <c r="AC13" i="101"/>
  <c r="Z13" i="101"/>
  <c r="AD13" i="101" s="1"/>
  <c r="AE13" i="101" s="1"/>
  <c r="N13" i="101"/>
  <c r="O13" i="101" s="1"/>
  <c r="AC12" i="101"/>
  <c r="Z12" i="101"/>
  <c r="O12" i="101"/>
  <c r="N12" i="101"/>
  <c r="AD11" i="101"/>
  <c r="AC11" i="101"/>
  <c r="Z11" i="101"/>
  <c r="N11" i="101"/>
  <c r="O11" i="101" s="1"/>
  <c r="P11" i="101" s="1"/>
  <c r="AC10" i="101"/>
  <c r="Z10" i="101"/>
  <c r="AD10" i="101" s="1"/>
  <c r="O10" i="101"/>
  <c r="P10" i="101" s="1"/>
  <c r="N10" i="101"/>
  <c r="AC9" i="101"/>
  <c r="AD9" i="101" s="1"/>
  <c r="AE9" i="101" s="1"/>
  <c r="N9" i="101"/>
  <c r="O9" i="101" s="1"/>
  <c r="AD8" i="101"/>
  <c r="AC8" i="101"/>
  <c r="N8" i="101"/>
  <c r="N43" i="101" l="1"/>
  <c r="AC43" i="101"/>
  <c r="AD12" i="101"/>
  <c r="AE12" i="101" s="1"/>
  <c r="AD14" i="101"/>
  <c r="AF12" i="101"/>
  <c r="AG35" i="101"/>
  <c r="AF11" i="101"/>
  <c r="AG39" i="101"/>
  <c r="AD31" i="101"/>
  <c r="AE31" i="101" s="1"/>
  <c r="AG27" i="101"/>
  <c r="AF35" i="101"/>
  <c r="P23" i="101"/>
  <c r="AG23" i="101" s="1"/>
  <c r="AF23" i="101"/>
  <c r="P13" i="101"/>
  <c r="AG13" i="101" s="1"/>
  <c r="AF13" i="101"/>
  <c r="P40" i="101"/>
  <c r="AG40" i="101" s="1"/>
  <c r="AF40" i="101"/>
  <c r="AE10" i="101"/>
  <c r="AF10" i="101"/>
  <c r="P19" i="101"/>
  <c r="AG19" i="101" s="1"/>
  <c r="AF19" i="101"/>
  <c r="AF31" i="101"/>
  <c r="AG11" i="101"/>
  <c r="AG10" i="101"/>
  <c r="P25" i="101"/>
  <c r="AG25" i="101" s="1"/>
  <c r="AF25" i="101"/>
  <c r="AF38" i="101"/>
  <c r="P9" i="101"/>
  <c r="AG9" i="101" s="1"/>
  <c r="AF9" i="101"/>
  <c r="AE14" i="101"/>
  <c r="AG14" i="101" s="1"/>
  <c r="AF14" i="101"/>
  <c r="AD43" i="101"/>
  <c r="AF26" i="101"/>
  <c r="AF24" i="101"/>
  <c r="P26" i="101"/>
  <c r="AG26" i="101" s="1"/>
  <c r="P31" i="101"/>
  <c r="AG31" i="101" s="1"/>
  <c r="P38" i="101"/>
  <c r="AG38" i="101" s="1"/>
  <c r="O8" i="101"/>
  <c r="Z22" i="101"/>
  <c r="AD22" i="101" s="1"/>
  <c r="AF22" i="101" s="1"/>
  <c r="Z43" i="101"/>
  <c r="AF27" i="101"/>
  <c r="AF39" i="101"/>
  <c r="AE11" i="101"/>
  <c r="P12" i="101"/>
  <c r="AG12" i="101" s="1"/>
  <c r="P18" i="101"/>
  <c r="AG18" i="101" s="1"/>
  <c r="AE8" i="101"/>
  <c r="AE17" i="101"/>
  <c r="AG17" i="101" s="1"/>
  <c r="AE22" i="101" l="1"/>
  <c r="AG22" i="101" s="1"/>
  <c r="AF8" i="101"/>
  <c r="AF43" i="101" s="1"/>
  <c r="P8" i="101"/>
  <c r="O43" i="101"/>
  <c r="AE43" i="101" l="1"/>
  <c r="AG8" i="101"/>
  <c r="AG43" i="101" s="1"/>
  <c r="P43" i="101"/>
  <c r="G91" i="100"/>
  <c r="F91" i="100"/>
  <c r="J91" i="100" s="1"/>
  <c r="E91" i="100"/>
  <c r="D91" i="100"/>
  <c r="K90" i="100"/>
  <c r="I90" i="100"/>
  <c r="J89" i="100"/>
  <c r="I89" i="100"/>
  <c r="H89" i="100"/>
  <c r="K89" i="100" s="1"/>
  <c r="L88" i="100"/>
  <c r="J88" i="100"/>
  <c r="I88" i="100"/>
  <c r="H88" i="100"/>
  <c r="K88" i="100" s="1"/>
  <c r="I87" i="100"/>
  <c r="H87" i="100"/>
  <c r="K87" i="100" s="1"/>
  <c r="J86" i="100"/>
  <c r="I86" i="100"/>
  <c r="H86" i="100"/>
  <c r="L86" i="100" s="1"/>
  <c r="I85" i="100"/>
  <c r="H85" i="100"/>
  <c r="K85" i="100" s="1"/>
  <c r="I84" i="100"/>
  <c r="H84" i="100"/>
  <c r="K84" i="100" s="1"/>
  <c r="J83" i="100"/>
  <c r="I83" i="100"/>
  <c r="H83" i="100"/>
  <c r="K83" i="100" s="1"/>
  <c r="L82" i="100"/>
  <c r="J82" i="100"/>
  <c r="I82" i="100"/>
  <c r="H82" i="100"/>
  <c r="K82" i="100" s="1"/>
  <c r="J81" i="100"/>
  <c r="I81" i="100"/>
  <c r="H81" i="100"/>
  <c r="L81" i="100" s="1"/>
  <c r="I80" i="100"/>
  <c r="H80" i="100"/>
  <c r="K80" i="100" s="1"/>
  <c r="I79" i="100"/>
  <c r="H79" i="100"/>
  <c r="K79" i="100" s="1"/>
  <c r="I78" i="100"/>
  <c r="H78" i="100"/>
  <c r="K78" i="100" s="1"/>
  <c r="I77" i="100"/>
  <c r="H77" i="100"/>
  <c r="K77" i="100" s="1"/>
  <c r="L76" i="100"/>
  <c r="J76" i="100"/>
  <c r="I76" i="100"/>
  <c r="H76" i="100"/>
  <c r="K76" i="100" s="1"/>
  <c r="J75" i="100"/>
  <c r="I75" i="100"/>
  <c r="H75" i="100"/>
  <c r="L75" i="100" s="1"/>
  <c r="J74" i="100"/>
  <c r="I74" i="100"/>
  <c r="H74" i="100"/>
  <c r="L74" i="100" s="1"/>
  <c r="J73" i="100"/>
  <c r="I73" i="100"/>
  <c r="H73" i="100"/>
  <c r="L73" i="100" s="1"/>
  <c r="J72" i="100"/>
  <c r="I72" i="100"/>
  <c r="H72" i="100"/>
  <c r="L72" i="100" s="1"/>
  <c r="K71" i="100"/>
  <c r="I71" i="100"/>
  <c r="H71" i="100"/>
  <c r="J70" i="100"/>
  <c r="I70" i="100"/>
  <c r="H70" i="100"/>
  <c r="K70" i="100" s="1"/>
  <c r="I69" i="100"/>
  <c r="H69" i="100"/>
  <c r="K69" i="100" s="1"/>
  <c r="I68" i="100"/>
  <c r="H68" i="100"/>
  <c r="K68" i="100" s="1"/>
  <c r="I67" i="100"/>
  <c r="H67" i="100"/>
  <c r="K67" i="100" s="1"/>
  <c r="K66" i="100"/>
  <c r="J66" i="100"/>
  <c r="I66" i="100"/>
  <c r="H66" i="100"/>
  <c r="L66" i="100" s="1"/>
  <c r="I65" i="100"/>
  <c r="H65" i="100"/>
  <c r="K65" i="100" s="1"/>
  <c r="J64" i="100"/>
  <c r="I64" i="100"/>
  <c r="H64" i="100"/>
  <c r="K64" i="100" s="1"/>
  <c r="J63" i="100"/>
  <c r="I63" i="100"/>
  <c r="H63" i="100"/>
  <c r="L63" i="100" s="1"/>
  <c r="J62" i="100"/>
  <c r="I62" i="100"/>
  <c r="H62" i="100"/>
  <c r="L62" i="100" s="1"/>
  <c r="J61" i="100"/>
  <c r="I61" i="100"/>
  <c r="H61" i="100"/>
  <c r="L61" i="100" s="1"/>
  <c r="J60" i="100"/>
  <c r="I60" i="100"/>
  <c r="H60" i="100"/>
  <c r="L60" i="100" s="1"/>
  <c r="J59" i="100"/>
  <c r="I59" i="100"/>
  <c r="H59" i="100"/>
  <c r="L59" i="100" s="1"/>
  <c r="J58" i="100"/>
  <c r="I58" i="100"/>
  <c r="H58" i="100"/>
  <c r="L58" i="100" s="1"/>
  <c r="L57" i="100"/>
  <c r="K57" i="100"/>
  <c r="J57" i="100"/>
  <c r="I57" i="100"/>
  <c r="H57" i="100"/>
  <c r="J56" i="100"/>
  <c r="I56" i="100"/>
  <c r="H56" i="100"/>
  <c r="L56" i="100" s="1"/>
  <c r="L55" i="100"/>
  <c r="K55" i="100"/>
  <c r="J55" i="100"/>
  <c r="I55" i="100"/>
  <c r="H55" i="100"/>
  <c r="J54" i="100"/>
  <c r="I54" i="100"/>
  <c r="H54" i="100"/>
  <c r="K54" i="100" s="1"/>
  <c r="I53" i="100"/>
  <c r="H53" i="100"/>
  <c r="K53" i="100" s="1"/>
  <c r="J52" i="100"/>
  <c r="I52" i="100"/>
  <c r="H52" i="100"/>
  <c r="L52" i="100" s="1"/>
  <c r="K51" i="100"/>
  <c r="J51" i="100"/>
  <c r="I51" i="100"/>
  <c r="H51" i="100"/>
  <c r="L51" i="100" s="1"/>
  <c r="I50" i="100"/>
  <c r="H50" i="100"/>
  <c r="K50" i="100" s="1"/>
  <c r="L49" i="100"/>
  <c r="K49" i="100"/>
  <c r="J49" i="100"/>
  <c r="I49" i="100"/>
  <c r="H49" i="100"/>
  <c r="J48" i="100"/>
  <c r="I48" i="100"/>
  <c r="H48" i="100"/>
  <c r="L48" i="100" s="1"/>
  <c r="L47" i="100"/>
  <c r="K47" i="100"/>
  <c r="J47" i="100"/>
  <c r="I47" i="100"/>
  <c r="H47" i="100"/>
  <c r="I46" i="100"/>
  <c r="H46" i="100"/>
  <c r="K46" i="100" s="1"/>
  <c r="I45" i="100"/>
  <c r="H45" i="100"/>
  <c r="K45" i="100" s="1"/>
  <c r="J44" i="100"/>
  <c r="I44" i="100"/>
  <c r="H44" i="100"/>
  <c r="K44" i="100" s="1"/>
  <c r="I43" i="100"/>
  <c r="H43" i="100"/>
  <c r="K43" i="100" s="1"/>
  <c r="I42" i="100"/>
  <c r="H42" i="100"/>
  <c r="K42" i="100" s="1"/>
  <c r="I41" i="100"/>
  <c r="H41" i="100"/>
  <c r="K41" i="100" s="1"/>
  <c r="I40" i="100"/>
  <c r="H40" i="100"/>
  <c r="K40" i="100" s="1"/>
  <c r="I39" i="100"/>
  <c r="H39" i="100"/>
  <c r="K39" i="100" s="1"/>
  <c r="K38" i="100"/>
  <c r="I38" i="100"/>
  <c r="H38" i="100"/>
  <c r="I37" i="100"/>
  <c r="H37" i="100"/>
  <c r="K37" i="100" s="1"/>
  <c r="I36" i="100"/>
  <c r="H36" i="100"/>
  <c r="K36" i="100" s="1"/>
  <c r="I35" i="100"/>
  <c r="H35" i="100"/>
  <c r="K35" i="100" s="1"/>
  <c r="K34" i="100"/>
  <c r="I34" i="100"/>
  <c r="H34" i="100"/>
  <c r="I33" i="100"/>
  <c r="H33" i="100"/>
  <c r="K33" i="100" s="1"/>
  <c r="I32" i="100"/>
  <c r="H32" i="100"/>
  <c r="K32" i="100" s="1"/>
  <c r="I31" i="100"/>
  <c r="H31" i="100"/>
  <c r="K31" i="100" s="1"/>
  <c r="I30" i="100"/>
  <c r="H30" i="100"/>
  <c r="K30" i="100" s="1"/>
  <c r="I29" i="100"/>
  <c r="H29" i="100"/>
  <c r="K29" i="100" s="1"/>
  <c r="I28" i="100"/>
  <c r="H28" i="100"/>
  <c r="K28" i="100" s="1"/>
  <c r="I27" i="100"/>
  <c r="H27" i="100"/>
  <c r="K27" i="100" s="1"/>
  <c r="I26" i="100"/>
  <c r="H26" i="100"/>
  <c r="K26" i="100" s="1"/>
  <c r="I25" i="100"/>
  <c r="H25" i="100"/>
  <c r="K25" i="100" s="1"/>
  <c r="I24" i="100"/>
  <c r="H24" i="100"/>
  <c r="K24" i="100" s="1"/>
  <c r="I23" i="100"/>
  <c r="H23" i="100"/>
  <c r="K23" i="100" s="1"/>
  <c r="I22" i="100"/>
  <c r="H22" i="100"/>
  <c r="K22" i="100" s="1"/>
  <c r="I21" i="100"/>
  <c r="H21" i="100"/>
  <c r="K21" i="100" s="1"/>
  <c r="L20" i="100"/>
  <c r="J20" i="100"/>
  <c r="I20" i="100"/>
  <c r="H20" i="100"/>
  <c r="K20" i="100" s="1"/>
  <c r="J19" i="100"/>
  <c r="I19" i="100"/>
  <c r="H19" i="100"/>
  <c r="L19" i="100" s="1"/>
  <c r="J18" i="100"/>
  <c r="I18" i="100"/>
  <c r="H18" i="100"/>
  <c r="K18" i="100" s="1"/>
  <c r="J17" i="100"/>
  <c r="I17" i="100"/>
  <c r="H17" i="100"/>
  <c r="L17" i="100" s="1"/>
  <c r="J16" i="100"/>
  <c r="I16" i="100"/>
  <c r="H16" i="100"/>
  <c r="L16" i="100" s="1"/>
  <c r="I15" i="100"/>
  <c r="H15" i="100"/>
  <c r="K15" i="100" s="1"/>
  <c r="J14" i="100"/>
  <c r="I14" i="100"/>
  <c r="H14" i="100"/>
  <c r="K14" i="100" s="1"/>
  <c r="J13" i="100"/>
  <c r="I13" i="100"/>
  <c r="H13" i="100"/>
  <c r="K13" i="100" s="1"/>
  <c r="I12" i="100"/>
  <c r="H12" i="100"/>
  <c r="K12" i="100" s="1"/>
  <c r="K11" i="100"/>
  <c r="J11" i="100"/>
  <c r="I11" i="100"/>
  <c r="H11" i="100"/>
  <c r="L11" i="100" s="1"/>
  <c r="I10" i="100"/>
  <c r="H10" i="100"/>
  <c r="L9" i="100"/>
  <c r="K9" i="100"/>
  <c r="J9" i="100"/>
  <c r="I9" i="100"/>
  <c r="H9" i="100"/>
  <c r="L14" i="100" l="1"/>
  <c r="K62" i="100"/>
  <c r="L64" i="100"/>
  <c r="L70" i="100"/>
  <c r="K75" i="100"/>
  <c r="H91" i="100"/>
  <c r="L91" i="100" s="1"/>
  <c r="L54" i="100"/>
  <c r="K19" i="100"/>
  <c r="I91" i="100"/>
  <c r="K52" i="100"/>
  <c r="K56" i="100"/>
  <c r="K48" i="100"/>
  <c r="K61" i="100"/>
  <c r="K10" i="100"/>
  <c r="L18" i="100"/>
  <c r="L44" i="100"/>
  <c r="L13" i="100"/>
  <c r="K16" i="100"/>
  <c r="K58" i="100"/>
  <c r="K72" i="100"/>
  <c r="L83" i="100"/>
  <c r="L89" i="100"/>
  <c r="K63" i="100"/>
  <c r="K81" i="100"/>
  <c r="K60" i="100"/>
  <c r="K59" i="100"/>
  <c r="K73" i="100"/>
  <c r="K17" i="100"/>
  <c r="K74" i="100"/>
  <c r="K86" i="100"/>
  <c r="K91" i="100" l="1"/>
  <c r="D12" i="98"/>
  <c r="H45" i="95"/>
  <c r="G45" i="95"/>
  <c r="G50" i="95" s="1"/>
  <c r="H33" i="95"/>
  <c r="G33" i="95"/>
  <c r="H32" i="95"/>
  <c r="G32" i="95"/>
  <c r="H25" i="95"/>
  <c r="G25" i="95"/>
  <c r="H21" i="95"/>
  <c r="G21" i="95"/>
  <c r="H20" i="95"/>
  <c r="G20" i="95"/>
  <c r="H11" i="95"/>
  <c r="G11" i="95"/>
  <c r="H50" i="95" l="1"/>
  <c r="I19" i="93"/>
  <c r="H19" i="93"/>
  <c r="I15" i="93"/>
  <c r="H15" i="93"/>
  <c r="I11" i="93"/>
  <c r="H11" i="93"/>
  <c r="H10" i="93"/>
  <c r="G10" i="93"/>
  <c r="E10" i="93"/>
  <c r="C10" i="93"/>
  <c r="I6" i="93"/>
  <c r="H6" i="93"/>
  <c r="U50" i="92"/>
  <c r="T50" i="92"/>
  <c r="S50" i="92"/>
  <c r="R50" i="92"/>
  <c r="Q50" i="92"/>
  <c r="P50" i="92"/>
  <c r="O50" i="92"/>
  <c r="N50" i="92"/>
  <c r="M50" i="92"/>
  <c r="J50" i="92"/>
  <c r="I50" i="92"/>
  <c r="H50" i="92"/>
  <c r="G50" i="92"/>
  <c r="F50" i="92"/>
  <c r="E50" i="92"/>
  <c r="D50" i="92"/>
  <c r="C50" i="92"/>
  <c r="V43" i="92"/>
  <c r="L43" i="92"/>
  <c r="W40" i="92"/>
  <c r="V40" i="92"/>
  <c r="L40" i="92"/>
  <c r="K40" i="92"/>
  <c r="W39" i="92"/>
  <c r="V39" i="92"/>
  <c r="L39" i="92"/>
  <c r="K39" i="92"/>
  <c r="W38" i="92"/>
  <c r="V38" i="92"/>
  <c r="L38" i="92"/>
  <c r="K38" i="92"/>
  <c r="V35" i="92"/>
  <c r="K35" i="92"/>
  <c r="V31" i="92"/>
  <c r="K31" i="92"/>
  <c r="W30" i="92"/>
  <c r="V30" i="92"/>
  <c r="L30" i="92"/>
  <c r="K30" i="92"/>
  <c r="V27" i="92"/>
  <c r="K27" i="92"/>
  <c r="V26" i="92"/>
  <c r="K26" i="92"/>
  <c r="V24" i="92"/>
  <c r="K24" i="92"/>
  <c r="V23" i="92"/>
  <c r="K23" i="92"/>
  <c r="W22" i="92"/>
  <c r="M22" i="92"/>
  <c r="V22" i="92" s="1"/>
  <c r="L22" i="92"/>
  <c r="B22" i="92"/>
  <c r="K22" i="92" s="1"/>
  <c r="V19" i="92"/>
  <c r="K19" i="92"/>
  <c r="V18" i="92"/>
  <c r="K18" i="92"/>
  <c r="W17" i="92"/>
  <c r="V17" i="92"/>
  <c r="L17" i="92"/>
  <c r="K17" i="92"/>
  <c r="V14" i="92"/>
  <c r="K14" i="92"/>
  <c r="V13" i="92"/>
  <c r="K13" i="92"/>
  <c r="V12" i="92"/>
  <c r="K12" i="92"/>
  <c r="V11" i="92"/>
  <c r="K11" i="92"/>
  <c r="V10" i="92"/>
  <c r="K10" i="92"/>
  <c r="V9" i="92"/>
  <c r="K9" i="92"/>
  <c r="W50" i="92" l="1"/>
  <c r="L50" i="92"/>
  <c r="B50" i="92"/>
  <c r="K50" i="92"/>
  <c r="I10" i="93"/>
  <c r="V50" i="92"/>
  <c r="H19" i="91" l="1"/>
  <c r="D19" i="91"/>
  <c r="H18" i="91"/>
  <c r="D18" i="91"/>
  <c r="N16" i="91"/>
  <c r="K16" i="91"/>
  <c r="H16" i="91"/>
  <c r="D16" i="91"/>
  <c r="H13" i="91"/>
  <c r="D13" i="91"/>
  <c r="H12" i="91"/>
  <c r="D12" i="91"/>
  <c r="N11" i="91"/>
  <c r="K11" i="91"/>
  <c r="H11" i="91"/>
  <c r="D11" i="91"/>
  <c r="N10" i="91"/>
  <c r="H10" i="91"/>
  <c r="D10" i="91"/>
  <c r="B52" i="90"/>
  <c r="D50" i="90"/>
  <c r="D52" i="90" s="1"/>
  <c r="C50" i="90"/>
  <c r="C52" i="90" s="1"/>
  <c r="B50" i="90"/>
  <c r="D45" i="90"/>
  <c r="C45" i="90"/>
  <c r="B45" i="90"/>
  <c r="D38" i="90"/>
  <c r="C38" i="90"/>
  <c r="B38" i="90"/>
  <c r="D33" i="90"/>
  <c r="C33" i="90"/>
  <c r="B33" i="90"/>
  <c r="D28" i="90"/>
  <c r="C28" i="90"/>
  <c r="C35" i="90" s="1"/>
  <c r="B28" i="90"/>
  <c r="D21" i="90"/>
  <c r="D35" i="90" s="1"/>
  <c r="C21" i="90"/>
  <c r="B21" i="90"/>
  <c r="B35" i="90" s="1"/>
  <c r="D16" i="90"/>
  <c r="C16" i="90"/>
  <c r="B16" i="90"/>
  <c r="D11" i="90"/>
  <c r="C11" i="90"/>
  <c r="B11" i="90"/>
  <c r="D4" i="90"/>
  <c r="C4" i="90"/>
  <c r="C18" i="90" s="1"/>
  <c r="B4" i="90"/>
  <c r="B18" i="90" s="1"/>
  <c r="D50" i="89"/>
  <c r="C50" i="89"/>
  <c r="B50" i="89"/>
  <c r="B48" i="89"/>
  <c r="B45" i="89" s="1"/>
  <c r="B52" i="89" s="1"/>
  <c r="D45" i="89"/>
  <c r="C45" i="89"/>
  <c r="B42" i="89"/>
  <c r="B40" i="89"/>
  <c r="D38" i="89"/>
  <c r="C38" i="89"/>
  <c r="C52" i="89" s="1"/>
  <c r="B38" i="89"/>
  <c r="D33" i="89"/>
  <c r="C33" i="89"/>
  <c r="B33" i="89"/>
  <c r="B31" i="89"/>
  <c r="D28" i="89"/>
  <c r="C28" i="89"/>
  <c r="B28" i="89"/>
  <c r="B25" i="89"/>
  <c r="B23" i="89"/>
  <c r="B21" i="89" s="1"/>
  <c r="D21" i="89"/>
  <c r="C21" i="89"/>
  <c r="C35" i="89" s="1"/>
  <c r="D16" i="89"/>
  <c r="C16" i="89"/>
  <c r="B16" i="89"/>
  <c r="D11" i="89"/>
  <c r="D18" i="89" s="1"/>
  <c r="C11" i="89"/>
  <c r="C18" i="89" s="1"/>
  <c r="B11" i="89"/>
  <c r="B18" i="89" s="1"/>
  <c r="D4" i="89"/>
  <c r="C4" i="89"/>
  <c r="B4" i="89"/>
  <c r="D50" i="88"/>
  <c r="C50" i="88"/>
  <c r="B50" i="88"/>
  <c r="D45" i="88"/>
  <c r="D52" i="88" s="1"/>
  <c r="C45" i="88"/>
  <c r="C52" i="88" s="1"/>
  <c r="B45" i="88"/>
  <c r="D38" i="88"/>
  <c r="C38" i="88"/>
  <c r="B38" i="88"/>
  <c r="D33" i="88"/>
  <c r="C33" i="88"/>
  <c r="B33" i="88"/>
  <c r="D28" i="88"/>
  <c r="D35" i="88" s="1"/>
  <c r="C28" i="88"/>
  <c r="B28" i="88"/>
  <c r="D21" i="88"/>
  <c r="C21" i="88"/>
  <c r="B21" i="88"/>
  <c r="D16" i="88"/>
  <c r="C16" i="88"/>
  <c r="B16" i="88"/>
  <c r="D11" i="88"/>
  <c r="C11" i="88"/>
  <c r="B11" i="88"/>
  <c r="D4" i="88"/>
  <c r="C4" i="88"/>
  <c r="B4" i="88"/>
  <c r="D50" i="87"/>
  <c r="C50" i="87"/>
  <c r="B50" i="87"/>
  <c r="B48" i="87"/>
  <c r="B45" i="87" s="1"/>
  <c r="D45" i="87"/>
  <c r="D52" i="87" s="1"/>
  <c r="C45" i="87"/>
  <c r="B44" i="87"/>
  <c r="B43" i="87"/>
  <c r="B42" i="87"/>
  <c r="D38" i="87"/>
  <c r="C38" i="87"/>
  <c r="D33" i="87"/>
  <c r="C33" i="87"/>
  <c r="B33" i="87"/>
  <c r="B31" i="87"/>
  <c r="D28" i="87"/>
  <c r="C28" i="87"/>
  <c r="B28" i="87"/>
  <c r="B27" i="87"/>
  <c r="B25" i="87"/>
  <c r="D21" i="87"/>
  <c r="C21" i="87"/>
  <c r="D16" i="87"/>
  <c r="C16" i="87"/>
  <c r="B16" i="87"/>
  <c r="B14" i="87"/>
  <c r="B11" i="87" s="1"/>
  <c r="D11" i="87"/>
  <c r="C11" i="87"/>
  <c r="D4" i="87"/>
  <c r="D18" i="87" s="1"/>
  <c r="C4" i="87"/>
  <c r="C18" i="87" s="1"/>
  <c r="B4" i="87"/>
  <c r="D50" i="86"/>
  <c r="C50" i="86"/>
  <c r="B50" i="86"/>
  <c r="B48" i="86"/>
  <c r="B45" i="86" s="1"/>
  <c r="D45" i="86"/>
  <c r="C45" i="86"/>
  <c r="D44" i="86"/>
  <c r="B44" i="86"/>
  <c r="B43" i="86"/>
  <c r="B42" i="86"/>
  <c r="B41" i="86"/>
  <c r="B40" i="86"/>
  <c r="C38" i="86"/>
  <c r="D33" i="86"/>
  <c r="C33" i="86"/>
  <c r="B33" i="86"/>
  <c r="B31" i="86"/>
  <c r="B28" i="86" s="1"/>
  <c r="D28" i="86"/>
  <c r="C28" i="86"/>
  <c r="D27" i="86"/>
  <c r="B27" i="86"/>
  <c r="D26" i="86"/>
  <c r="D43" i="86" s="1"/>
  <c r="B26" i="86"/>
  <c r="D25" i="86"/>
  <c r="D42" i="86" s="1"/>
  <c r="B25" i="86"/>
  <c r="D24" i="86"/>
  <c r="D41" i="86" s="1"/>
  <c r="B24" i="86"/>
  <c r="D23" i="86"/>
  <c r="B23" i="86"/>
  <c r="C21" i="86"/>
  <c r="C35" i="86" s="1"/>
  <c r="C18" i="86"/>
  <c r="D16" i="86"/>
  <c r="D18" i="86" s="1"/>
  <c r="C16" i="86"/>
  <c r="B16" i="86"/>
  <c r="D11" i="86"/>
  <c r="C11" i="86"/>
  <c r="B11" i="86"/>
  <c r="D4" i="86"/>
  <c r="C4" i="86"/>
  <c r="B4" i="86"/>
  <c r="B18" i="86" s="1"/>
  <c r="D19" i="85"/>
  <c r="C19" i="85"/>
  <c r="B19" i="85"/>
  <c r="D13" i="85"/>
  <c r="C13" i="85"/>
  <c r="B13" i="85"/>
  <c r="D7" i="85"/>
  <c r="C7" i="85"/>
  <c r="B7" i="85"/>
  <c r="D35" i="87" l="1"/>
  <c r="D21" i="86"/>
  <c r="D35" i="86" s="1"/>
  <c r="B35" i="89"/>
  <c r="B38" i="87"/>
  <c r="D40" i="86"/>
  <c r="B38" i="86"/>
  <c r="B52" i="86" s="1"/>
  <c r="C35" i="87"/>
  <c r="C52" i="87"/>
  <c r="D18" i="90"/>
  <c r="B18" i="88"/>
  <c r="B52" i="87"/>
  <c r="C18" i="88"/>
  <c r="B35" i="88"/>
  <c r="B21" i="86"/>
  <c r="B35" i="86" s="1"/>
  <c r="C52" i="86"/>
  <c r="B21" i="87"/>
  <c r="B35" i="87" s="1"/>
  <c r="D18" i="88"/>
  <c r="C35" i="88"/>
  <c r="B52" i="88"/>
  <c r="D35" i="89"/>
  <c r="D52" i="89"/>
  <c r="D38" i="86"/>
  <c r="D52" i="86" s="1"/>
  <c r="B18" i="87"/>
  <c r="N91" i="84" l="1"/>
  <c r="M91" i="84"/>
  <c r="L91" i="84"/>
  <c r="K91" i="84"/>
  <c r="J91" i="84"/>
  <c r="I91" i="84"/>
  <c r="H91" i="84"/>
  <c r="G91" i="84"/>
  <c r="F91" i="84"/>
  <c r="E91" i="84"/>
  <c r="D91" i="84"/>
  <c r="C91" i="84"/>
  <c r="N90" i="84"/>
  <c r="M90" i="84"/>
  <c r="L90" i="84"/>
  <c r="K90" i="84"/>
  <c r="J90" i="84"/>
  <c r="I90" i="84"/>
  <c r="H90" i="84"/>
  <c r="G90" i="84"/>
  <c r="F90" i="84"/>
  <c r="E90" i="84"/>
  <c r="D90" i="84"/>
  <c r="C90" i="84"/>
  <c r="N89" i="84"/>
  <c r="M89" i="84"/>
  <c r="L89" i="84"/>
  <c r="K89" i="84"/>
  <c r="J89" i="84"/>
  <c r="I89" i="84"/>
  <c r="H89" i="84"/>
  <c r="G89" i="84"/>
  <c r="F89" i="84"/>
  <c r="E89" i="84"/>
  <c r="D89" i="84"/>
  <c r="C89" i="84"/>
  <c r="N24" i="83"/>
  <c r="L24" i="83"/>
  <c r="K24" i="83"/>
  <c r="J24" i="83"/>
  <c r="I24" i="83"/>
  <c r="G24" i="83"/>
  <c r="F24" i="83"/>
  <c r="E24" i="83"/>
  <c r="D24" i="83"/>
  <c r="C24" i="83"/>
  <c r="O23" i="83"/>
  <c r="M23" i="83"/>
  <c r="H23" i="83"/>
  <c r="O22" i="83"/>
  <c r="M22" i="83"/>
  <c r="H22" i="83"/>
  <c r="P22" i="83" s="1"/>
  <c r="O21" i="83"/>
  <c r="M21" i="83"/>
  <c r="H21" i="83"/>
  <c r="P21" i="83" s="1"/>
  <c r="O20" i="83"/>
  <c r="M20" i="83"/>
  <c r="H20" i="83"/>
  <c r="O19" i="83"/>
  <c r="M19" i="83"/>
  <c r="H19" i="83"/>
  <c r="P19" i="83" s="1"/>
  <c r="O18" i="83"/>
  <c r="M18" i="83"/>
  <c r="H18" i="83"/>
  <c r="O17" i="83"/>
  <c r="M17" i="83"/>
  <c r="H17" i="83"/>
  <c r="P17" i="83" s="1"/>
  <c r="O16" i="83"/>
  <c r="M16" i="83"/>
  <c r="H16" i="83"/>
  <c r="O15" i="83"/>
  <c r="P15" i="83" s="1"/>
  <c r="M15" i="83"/>
  <c r="H15" i="83"/>
  <c r="O14" i="83"/>
  <c r="M14" i="83"/>
  <c r="H14" i="83"/>
  <c r="O13" i="83"/>
  <c r="M13" i="83"/>
  <c r="H13" i="83"/>
  <c r="P13" i="83" s="1"/>
  <c r="O12" i="83"/>
  <c r="M12" i="83"/>
  <c r="H12" i="83"/>
  <c r="O11" i="83"/>
  <c r="M11" i="83"/>
  <c r="H11" i="83"/>
  <c r="P11" i="83" s="1"/>
  <c r="O10" i="83"/>
  <c r="P10" i="83" s="1"/>
  <c r="M10" i="83"/>
  <c r="H10" i="83"/>
  <c r="O9" i="83"/>
  <c r="M9" i="83"/>
  <c r="H9" i="83"/>
  <c r="O8" i="83"/>
  <c r="M8" i="83"/>
  <c r="H8" i="83"/>
  <c r="O7" i="83"/>
  <c r="M7" i="83"/>
  <c r="H7" i="83"/>
  <c r="P7" i="83" s="1"/>
  <c r="O6" i="83"/>
  <c r="M6" i="83"/>
  <c r="H6" i="83"/>
  <c r="P6" i="83" s="1"/>
  <c r="D131" i="82"/>
  <c r="C131" i="82"/>
  <c r="B131" i="82"/>
  <c r="D88" i="82"/>
  <c r="C88" i="82"/>
  <c r="B88" i="82"/>
  <c r="D44" i="82"/>
  <c r="B44" i="82"/>
  <c r="P8" i="83" l="1"/>
  <c r="P16" i="83"/>
  <c r="M24" i="83"/>
  <c r="P9" i="83"/>
  <c r="P24" i="83" s="1"/>
  <c r="P14" i="83"/>
  <c r="P12" i="83"/>
  <c r="O24" i="83"/>
  <c r="P20" i="83"/>
  <c r="P18" i="83"/>
  <c r="P23" i="83"/>
  <c r="H24" i="83"/>
  <c r="Q16" i="83" l="1"/>
  <c r="Q17" i="83"/>
  <c r="Q15" i="83"/>
  <c r="Q14" i="83"/>
  <c r="Q8" i="83"/>
  <c r="Q18" i="83"/>
  <c r="Q23" i="83"/>
  <c r="Q6" i="83"/>
  <c r="Q9" i="83"/>
  <c r="Q22" i="83"/>
  <c r="Q19" i="83"/>
  <c r="Q21" i="83"/>
  <c r="Q11" i="83"/>
  <c r="Q13" i="83"/>
  <c r="Q10" i="83"/>
  <c r="Q12" i="83"/>
  <c r="Q7" i="83"/>
  <c r="Q20" i="83"/>
  <c r="Q24" i="8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pcuba</author>
  </authors>
  <commentList>
    <comment ref="D4" authorId="0" shapeId="0" xr:uid="{00000000-0006-0000-0100-000001000000}">
      <text>
        <r>
          <rPr>
            <sz val="8"/>
            <color indexed="81"/>
            <rFont val="Tahoma"/>
            <family val="2"/>
          </rPr>
          <t xml:space="preserve">
Nombre del Indicador</t>
        </r>
      </text>
    </comment>
    <comment ref="D27" authorId="0" shapeId="0" xr:uid="{00000000-0006-0000-0100-000002000000}">
      <text>
        <r>
          <rPr>
            <sz val="8"/>
            <color indexed="81"/>
            <rFont val="Tahoma"/>
            <family val="2"/>
          </rPr>
          <t xml:space="preserve">
Nombre del Indicador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Isabel Cunia Santa Cruz</author>
  </authors>
  <commentList>
    <comment ref="E16" authorId="0" shapeId="0" xr:uid="{D9FB8BFD-3A83-4C80-8B70-EF77AFC4138F}">
      <text>
        <r>
          <rPr>
            <sz val="9"/>
            <color indexed="81"/>
            <rFont val="Tahoma"/>
            <family val="2"/>
          </rPr>
          <t>Para el 2022 se migra al PP: 1001 el importe de:
S/ 29,513,737.00</t>
        </r>
      </text>
    </comment>
  </commentList>
</comments>
</file>

<file path=xl/sharedStrings.xml><?xml version="1.0" encoding="utf-8"?>
<sst xmlns="http://schemas.openxmlformats.org/spreadsheetml/2006/main" count="3116" uniqueCount="1406">
  <si>
    <t>TOTAL</t>
  </si>
  <si>
    <t>RECURSOS PUBLICOS</t>
  </si>
  <si>
    <t>S/.</t>
  </si>
  <si>
    <t>Est. %</t>
  </si>
  <si>
    <t>EST. %</t>
  </si>
  <si>
    <t>OTROS</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</si>
  <si>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</si>
  <si>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</si>
  <si>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</si>
  <si>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</si>
  <si>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</si>
  <si>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</si>
  <si>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</si>
  <si>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</si>
  <si>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</si>
  <si>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</si>
  <si>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 xml:space="preserve">    - OTROS (ESPECIFICAR)</t>
  </si>
  <si>
    <t xml:space="preserve">       OFICIALES DE CREDITO</t>
  </si>
  <si>
    <t>SERVICIO DE DEUDA</t>
  </si>
  <si>
    <t>GASTOS DE CAPITAL</t>
  </si>
  <si>
    <t>1: Reserva de Contingencia</t>
  </si>
  <si>
    <t>2: Personal y Obligaciones Sociales</t>
  </si>
  <si>
    <t>3: Pensiones y Prestaciones Sociales</t>
  </si>
  <si>
    <t>4: Bienes y Servicios</t>
  </si>
  <si>
    <t>9: Adquisiciones de Activos No Financieros</t>
  </si>
  <si>
    <t>10: Adquisiciones de Activos Financieros</t>
  </si>
  <si>
    <t>11: Servicio de la Deuda</t>
  </si>
  <si>
    <t>GASTOS CORRIENTES</t>
  </si>
  <si>
    <t>Fuente de Información</t>
  </si>
  <si>
    <t>7: Donaciones y Transferencias (de capital)</t>
  </si>
  <si>
    <t>5: Donaciones y Transferencias (corrientes)</t>
  </si>
  <si>
    <t>6: Otros Gastos (corrientes)</t>
  </si>
  <si>
    <t>8: Otros Gastos (de capital)</t>
  </si>
  <si>
    <t>SECTOR O GOB. REGIONAL:</t>
  </si>
  <si>
    <t>PROGRAMAS SOCIALES</t>
  </si>
  <si>
    <t>JUNTOS</t>
  </si>
  <si>
    <t>SAMU</t>
  </si>
  <si>
    <t>SMN</t>
  </si>
  <si>
    <t>Mortalidad Materna</t>
  </si>
  <si>
    <t>Mortalidad Neonatal</t>
  </si>
  <si>
    <t>II.  GESTACIÓN</t>
  </si>
  <si>
    <t>PAN</t>
  </si>
  <si>
    <t>CUNA MAS</t>
  </si>
  <si>
    <t>Desnutrición Cronica</t>
  </si>
  <si>
    <t>Mortalidad Infantil</t>
  </si>
  <si>
    <t>Desarrollo cognitivo, lenguaje, socioemocional y motor</t>
  </si>
  <si>
    <t>PELA</t>
  </si>
  <si>
    <t>Logros de aprendizaje</t>
  </si>
  <si>
    <t>Cobertura escolar</t>
  </si>
  <si>
    <t>PELA Primaria</t>
  </si>
  <si>
    <t>PELA Secundaria</t>
  </si>
  <si>
    <t>Logros de aprindizaje</t>
  </si>
  <si>
    <t>Deserción escolar</t>
  </si>
  <si>
    <t>Jovenes a la obra</t>
  </si>
  <si>
    <t>Beca 18</t>
  </si>
  <si>
    <t>Acceso a la educación superior de calidad</t>
  </si>
  <si>
    <t>Educacion pertienente para el mercado laboral</t>
  </si>
  <si>
    <t>Pensión 65</t>
  </si>
  <si>
    <t>Asegurar las condiciones básicas para la subsistencia</t>
  </si>
  <si>
    <t>III.  De 0 a 2 AÑOS</t>
  </si>
  <si>
    <t>IV. DE 3 A 5 AÑOS</t>
  </si>
  <si>
    <t>V. DE 6 A 12 AÑOS</t>
  </si>
  <si>
    <t>VI. DE 13 A 17 AÑOS</t>
  </si>
  <si>
    <t>VII. DE 17 A 24 AÑOS</t>
  </si>
  <si>
    <t>VIII. DE 65 A MAS</t>
  </si>
  <si>
    <t>I.  DE GESTANTES A NIÑOS DE HASTA 14 AÑOS</t>
  </si>
  <si>
    <t>BENEFICIARIOS</t>
  </si>
  <si>
    <t>PRESUPUESTO PIA</t>
  </si>
  <si>
    <t>PRESUPUESTO PIM</t>
  </si>
  <si>
    <t>Linea Base</t>
  </si>
  <si>
    <t>Meta 2021</t>
  </si>
  <si>
    <t>Responsable</t>
  </si>
  <si>
    <t>Resultado</t>
  </si>
  <si>
    <t>Proyectado</t>
  </si>
  <si>
    <t>Meta</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</si>
  <si>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</si>
  <si>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</si>
  <si>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</si>
  <si>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</si>
  <si>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</si>
  <si>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</si>
  <si>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</si>
  <si>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</si>
  <si>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</si>
  <si>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</si>
  <si>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</si>
  <si>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</si>
  <si>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</si>
  <si>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PLIEGO O ENTIDAD DEL SECTOR</t>
  </si>
  <si>
    <t>Nombre del Indicador</t>
  </si>
  <si>
    <t>Objetivo Estrategico Institucional
(Código y Enunciado)</t>
  </si>
  <si>
    <t>Objetivo Estrategico Sectorial
(Código)</t>
  </si>
  <si>
    <t>PIA TOTAL S/</t>
  </si>
  <si>
    <t>PIM TOTAL S/</t>
  </si>
  <si>
    <t>EJECUCIÓN TOTAL S/</t>
  </si>
  <si>
    <t>EJECUCIÓN 
POR FUENTE DE FINANCIAMIENTO</t>
  </si>
  <si>
    <t>PIM 
POR FUENTE DE FINANCIAMIENTO</t>
  </si>
  <si>
    <t>PIA 
POR FUENTE DE FINANCIAMIENTO</t>
  </si>
  <si>
    <t>1: Acciones Centrales (AC)</t>
  </si>
  <si>
    <t>2: Asignaciones Presupuestarias que No Resultan en Productos (APNP)</t>
  </si>
  <si>
    <t>3: Programas Presupuestales</t>
  </si>
  <si>
    <t>PIA
POR CATEGORIA PRESUPUESTAL</t>
  </si>
  <si>
    <t>PIM
POR CATEGORIA PRESUPUESTAL</t>
  </si>
  <si>
    <t>EJECUCIÓN
POR CATEGORIA PRESUPUESTAL</t>
  </si>
  <si>
    <t>PIA
POR PROGRAMA PRESUPUESTAL</t>
  </si>
  <si>
    <t>PIM
POR PROGRAMA PRESUPUESTAL</t>
  </si>
  <si>
    <t>EJECUCIÓN
POR PROGRAMA PRESUPUESTAL</t>
  </si>
  <si>
    <t>SECTOR o GOB. REGIONAL:</t>
  </si>
  <si>
    <t>SECTOR  o GOB. REGIONAL: (EJEMPLO SECTOR SALUD)</t>
  </si>
  <si>
    <t>ÍNDICE DE FORMATOS</t>
  </si>
  <si>
    <t>INDICADORES DE GESTIÓN SEGÚN OBJETIVOS ESTRATÉGICOS INSTITUCIONALES AL 2021</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</si>
  <si>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</si>
  <si>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</si>
  <si>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</si>
  <si>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</si>
  <si>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</si>
  <si>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</si>
  <si>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</si>
  <si>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</si>
  <si>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</si>
  <si>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</si>
  <si>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</si>
  <si>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</si>
  <si>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</si>
  <si>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</si>
  <si>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</si>
  <si>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</si>
  <si>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</si>
  <si>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</si>
  <si>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</si>
  <si>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</si>
  <si>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</si>
  <si>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</si>
  <si>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DIferencia 
(2020-2021)</t>
  </si>
  <si>
    <t>DISTRIBUCIÓN DEL PRESUPUESTO POR CATEGORÍA PRESUPUESTAL 2019, 2020 Y PROYECTO 2021</t>
  </si>
  <si>
    <t>DISTRIBUCIÓN DEL PRESUPUESTO POR FUENTE DE FINANCIAMIENTO 2019, 2020 Y PROYECTO 2021</t>
  </si>
  <si>
    <t>DISTRIBUCIÓN DEL GASTO POR UNIDADES EJECUTORAS / ENTIDAD PÚBLICA Y FUENTES DE FINANCIAMIENTO - PROYECTO 2021</t>
  </si>
  <si>
    <t>DISTRIBUCIÓN DEL PRESUPUESTO POR PROGRAMA PRESUPUESTAL 2019, 2020 Y 2021</t>
  </si>
  <si>
    <t>PROGRAMAS SOCIALES PRIORIZADOS SEGÚN EL CICLO DE VIDA POR FUENTE DE FINANCIAMIENTO 2019, 2020 Y PROYECTO 2021</t>
  </si>
  <si>
    <t>RESUMEN POR GRUPO GENÉRICO Y FUENTES DE FINANCIAMIENTO PROYECTO 2021</t>
  </si>
  <si>
    <t>RESUMEN DE PRESUPUESTO POR FUNCIONES PIA 2019, 2020 Y PROYECTO 2021</t>
  </si>
  <si>
    <t>COMPARATIVO DEL NÚMERO DE PLAZAS EN EL PRESUPUESTO 2019, 2020 Y PROYECTO 2021</t>
  </si>
  <si>
    <t>INFORMACIÓN DE REMUNERACIONES Y NÚMERO DE PLAZAS - PRESUPUESTO 2019, 2020 Y PROYECTO 2021</t>
  </si>
  <si>
    <t>INGRESOS MENSUALES POR PERIODO DEL PERSONAL ACTIVO -  COMPARATIVO PRESUPUESTO 2019, 2020 Y PROYECTO 2021</t>
  </si>
  <si>
    <t>ASIGNACIÓN DE BIENES Y SERVICIOS - COMPARATIVO PRESUPUESTO 2019, 2020 Y PROYECTO 2021</t>
  </si>
  <si>
    <t>CONTRATOS DE OBRAS SUSCRITOS EN LOS AÑOS 2019 Y 2020</t>
  </si>
  <si>
    <t>PRINCIPALES ADQUISICIONES DE BIENES Y SERVICIOS - PRESUPUESTO 2019, 2020 Y PROYECTO 2021</t>
  </si>
  <si>
    <t>DETALLE DE CONSULTORIAS PERSONAS JURÍDICAS Y NATURALES - PRESUPUESTO 2019, 2020 Y PROYECTO 2021</t>
  </si>
  <si>
    <t>TESORERIA - RESUMEN POR GRUPO GENERICO Y FUENTES DE FINANCIAMIENTO 2019 Y 2020</t>
  </si>
  <si>
    <t>NOMBRES E INGRESOS MENSUALES DEL PERSONAL CONTRATADO FUERA DEL PAP EN LOS AÑOS FISCALES 2019 Y 2020</t>
  </si>
  <si>
    <t>ALQUILER DE INMUEBLES EN LOS AÑOS FISCALES 2019 Y 2020</t>
  </si>
  <si>
    <t>GOBIERNO REGIONAL SAN MARTÍN</t>
  </si>
  <si>
    <t>OEI.01</t>
  </si>
  <si>
    <t>OEI.02</t>
  </si>
  <si>
    <t>OEI.03</t>
  </si>
  <si>
    <t>OEI.04</t>
  </si>
  <si>
    <t>OEI.05</t>
  </si>
  <si>
    <t>OEI.06</t>
  </si>
  <si>
    <t>OEI.07</t>
  </si>
  <si>
    <t>OEI.08</t>
  </si>
  <si>
    <t>OEI.09</t>
  </si>
  <si>
    <t>OEI.10</t>
  </si>
  <si>
    <t>OEI.11</t>
  </si>
  <si>
    <t>OEI.12</t>
  </si>
  <si>
    <t>OEI.13</t>
  </si>
  <si>
    <t>OEI.14</t>
  </si>
  <si>
    <t>OEI.15</t>
  </si>
  <si>
    <t>OEI.16</t>
  </si>
  <si>
    <t>OEI.17</t>
  </si>
  <si>
    <t>INEI - SIRTOD</t>
  </si>
  <si>
    <t>Autoridad Regional Ambiental</t>
  </si>
  <si>
    <t>OEI.01 Garantizar la igualdad y protección de la población vulnerable con énfasis en la mujer.</t>
  </si>
  <si>
    <t>Porcentaje de mujeres que sufrieron violencia física ejercida por el esposo o compañero en los últimos 12 meses.</t>
  </si>
  <si>
    <t>11,7
(2017)</t>
  </si>
  <si>
    <t>SIRTOD-INEI</t>
  </si>
  <si>
    <t>Dirección Regional de Inclusión e Igualdad de Oportunidades</t>
  </si>
  <si>
    <t>OEI.02 Promover el trabajo formal de la población.</t>
  </si>
  <si>
    <t>Porcentaje de la población ocupada por empleo formal.</t>
  </si>
  <si>
    <t>15.4
(2018)</t>
  </si>
  <si>
    <t>Dirección Regional de Trabajo y Pormoción del Empleo</t>
  </si>
  <si>
    <t>OEI.03 Mejorar la  cobertura  y calidad de los servicios de agua y saneamiento para la población rural.</t>
  </si>
  <si>
    <t>Proporción de niños y niñas menores de 60 meses de edad que acceden a agua clorada para consumo humano.</t>
  </si>
  <si>
    <t>36
(2017)</t>
  </si>
  <si>
    <t>ENDES - INEI</t>
  </si>
  <si>
    <t>Dirección Regional de Vivienda, Construcción y Saneamiento.</t>
  </si>
  <si>
    <t>OEI.04 Mejorar el acceso a una cartera de servicios de salud alineada a las necesidades y caractísticas sanitarias de la población.</t>
  </si>
  <si>
    <t>Porcentaje de redes de servicios de salud no articuladas.</t>
  </si>
  <si>
    <t>100%
(2018)</t>
  </si>
  <si>
    <t>SOCEM</t>
  </si>
  <si>
    <t xml:space="preserve">Dirección Regional de Salud </t>
  </si>
  <si>
    <t>OEI.05 Generar condiciones de salud que aporten al desarrollo integral de la población.</t>
  </si>
  <si>
    <t>Tasa de desnutrición crónica de niños menores de 05 años.</t>
  </si>
  <si>
    <t>10.5%
(2018)</t>
  </si>
  <si>
    <t>ENDES</t>
  </si>
  <si>
    <t>Porcentaje de niños menores de 6 a 36 meses con anemia.</t>
  </si>
  <si>
    <t>50.1%
(2018)</t>
  </si>
  <si>
    <t>OEI.06 Mejorar la calidad de los aprendizajes de los estudiantes de la educación básica en la Región San Martín.</t>
  </si>
  <si>
    <t>Porcentaje de estudiantes de 4 grado de Primaria de instituciones educativas públicas, que se encuentran en el nivel satisfactorio en matemática.</t>
  </si>
  <si>
    <t>16
(2016)</t>
  </si>
  <si>
    <t>MINEDU-ECE</t>
  </si>
  <si>
    <t>Dirección Regional de Educación</t>
  </si>
  <si>
    <t>Porcentaje de estudiantes de 4 grado de Primaria de instituciones educativas públicas que se encuentran en el nivel satisfactorio en comprensión lectora.</t>
  </si>
  <si>
    <t>20.8
(2016)</t>
  </si>
  <si>
    <t>OEI.07 Fortalecer la capacidad técnica de las instituciones de educación superior no universitaria en la región San Martín.</t>
  </si>
  <si>
    <t>Porcentaje de instituciones de educación superior no universitaria acreditadas</t>
  </si>
  <si>
    <t>6.45161290322581
(2017)</t>
  </si>
  <si>
    <t>DRESAM-Informe de la Oficina de Gestión Pedagógica</t>
  </si>
  <si>
    <t>OEI.08 Contribuir a la reducción de los índices de inseguridad ciudadana que afectan a la población.</t>
  </si>
  <si>
    <t xml:space="preserve">Porcentaje de la población de 15 y más años de edad, que ha sido víctima de algún hecho delictivo </t>
  </si>
  <si>
    <t>17,4
(2011)</t>
  </si>
  <si>
    <t>INEI - SIRTOD-ENAPRES</t>
  </si>
  <si>
    <t>Oficina Regional de Defensa Nacional y Gestión de Riesgo de Desastre</t>
  </si>
  <si>
    <t>OEI.09 Fortalecer la gestión institucional.</t>
  </si>
  <si>
    <t>Porcentaje de la población adulta que considera que la gestión pública del Gobierno Regional es buena o muy buena.</t>
  </si>
  <si>
    <t>27.9
(2018)</t>
  </si>
  <si>
    <t>ENAHO-INCORE / IPE-INCORE</t>
  </si>
  <si>
    <t>Sub Gerencia de Planeamiento y Estadística Regional</t>
  </si>
  <si>
    <t>OEI.10 Promover la competitividad de las cadenas de valor priorizadas en la región.</t>
  </si>
  <si>
    <t>Porcentaje del valor de la productividad de los productos agropecuarios.</t>
  </si>
  <si>
    <t>30.9312655639463
(2018)</t>
  </si>
  <si>
    <t>SIEA-DRASAM</t>
  </si>
  <si>
    <t>Gerencia Regional de Desarrollo Económico - Dirección Regional de Agricultura.</t>
  </si>
  <si>
    <t>OEI.11 Mejora de la competitividad de la oferta de  los destinos priorizados</t>
  </si>
  <si>
    <t>Tasa de crecimiento de llegadas de visitante nacionales y extranjeros a la región</t>
  </si>
  <si>
    <t>15.9
(2018)</t>
  </si>
  <si>
    <t>MINCETUR/DIRCETUR</t>
  </si>
  <si>
    <t xml:space="preserve"> Dirección Regional de Comercio Exterior y Turismo</t>
  </si>
  <si>
    <t>OEI.12 Mejorar la infraestructura vial departamental</t>
  </si>
  <si>
    <t>Ratio del tiempo de traslado con medios de transporte motorizado a la capital del distrito (Minutos)</t>
  </si>
  <si>
    <t>45
(2017)</t>
  </si>
  <si>
    <t>Dirección Regional de Transportes y Comunicaciones</t>
  </si>
  <si>
    <t>OEI.13 Mejorar la cobertura energética rural</t>
  </si>
  <si>
    <t>Porcentaje de electrificación rural</t>
  </si>
  <si>
    <t>79.87%
(2017)</t>
  </si>
  <si>
    <t>DREM - SM-Informes de evaluación</t>
  </si>
  <si>
    <t>Dirección Regional de Energía y minas</t>
  </si>
  <si>
    <t>OEI.14 Promover la generación de energía eléctrica mediante recursos energéticos renovables (RER) en la región.</t>
  </si>
  <si>
    <t>Porcentaje de la demanda de energía eléctrica coberturada mediante generación con recursos energéticos renovables (RER).</t>
  </si>
  <si>
    <t>10.74%
(2018)</t>
  </si>
  <si>
    <t>Dirección Regional de Energía y Minas</t>
  </si>
  <si>
    <t>OEI.15 Promover la infraestructura de sistemas de tecnologías productivos</t>
  </si>
  <si>
    <t xml:space="preserve">Porcentaje de productores agropecuarios que cuentan con sistema de riego tecnificado </t>
  </si>
  <si>
    <t>24.4817115997623
(2018)</t>
  </si>
  <si>
    <t xml:space="preserve">INEI-ENAGRO-SIRTOD </t>
  </si>
  <si>
    <t>OEI.16 Promover la conservación, recuperación y aprovechamiento sostenible de los recursos naturales garantizando la calidad ambiental en el territorio.</t>
  </si>
  <si>
    <t>Porcentaje de ecosistemas conservados, recuperados y aprovechados sosteniblemente.</t>
  </si>
  <si>
    <t>(53.53%)
2 333,346.70
(2018)</t>
  </si>
  <si>
    <t>(59.40%)
2 588,912</t>
  </si>
  <si>
    <t>*ARA
*DRASAM
*SERFOR
*SERNANP</t>
  </si>
  <si>
    <t>OEI.17 Mejorar el conocimiento del riesgo de desastres en el departamento</t>
  </si>
  <si>
    <t xml:space="preserve">Número de viviendas afectadas por ocurrencia de emergencias </t>
  </si>
  <si>
    <t>3834
(2011)</t>
  </si>
  <si>
    <t>INEI - SIRTOD-INDECI</t>
  </si>
  <si>
    <t>FORMATO 01: INDICADORES DE GESTIÓN SEGÚN OBJETIVOS ESTRATÉGICOS INSTITUCIONALES AL 2022</t>
  </si>
  <si>
    <t>Garantizar la igualdad y protección de la población vulnerable con énfasis en la mujer.</t>
  </si>
  <si>
    <t>Promover el trabajo formal de la población.</t>
  </si>
  <si>
    <t>Mejorar la  cobertura  y calidad de los servicios de agua y saneamiento para la población rural.</t>
  </si>
  <si>
    <t>Mejorar el acceso a una cartera de servicios de salud alineada a las necesidades y caractísticas sanitarias de la población.</t>
  </si>
  <si>
    <t>Generar condiciones de salud que aporten al desarrollo integral de la población.</t>
  </si>
  <si>
    <t>Mejorar la calidad de los aprendizajes de los estudiantes de la educación básica en la Región San Martín.</t>
  </si>
  <si>
    <t>Fortalecer la capacidad técnica de las instituciones de educación superior no universitaria en la región San Martín.</t>
  </si>
  <si>
    <t>Contribuir a la reducción de los índices de inseguridad ciudadana que afectan a la población.</t>
  </si>
  <si>
    <t>Fortalecer la gestión institucional.</t>
  </si>
  <si>
    <t>Promover la competitividad de las cadenas de valor priorizadas en la región.</t>
  </si>
  <si>
    <t>Mejora de la competitividad de la oferta de  los destinos priorizados</t>
  </si>
  <si>
    <t>Mejorar la infraestructura vial departamental</t>
  </si>
  <si>
    <t>Mejorar la cobertura energética rural</t>
  </si>
  <si>
    <t>Promover la generación de energía eléctrica mediante recursos energéticos renovables (RER) en la región.</t>
  </si>
  <si>
    <t>Promover la infraestructura de sistemas de tecnologías productivos</t>
  </si>
  <si>
    <t>Promover la conservación, recuperación y aprovechamiento sostenible de los recursos naturales garantizando la calidad ambiental en el territorio.</t>
  </si>
  <si>
    <t>Mejorar el conocimiento del riesgo de desastres en el departamento</t>
  </si>
  <si>
    <t>(60.32%)
2 629,000.00</t>
  </si>
  <si>
    <t>SECTOR o GOB. REGIONAL</t>
  </si>
  <si>
    <t>-</t>
  </si>
  <si>
    <t>(61.25%)
2 669,500.00</t>
  </si>
  <si>
    <t>(62.16%)
2 709,500.00</t>
  </si>
  <si>
    <t>Año</t>
  </si>
  <si>
    <t>17,4%</t>
  </si>
  <si>
    <t>11,7%</t>
  </si>
  <si>
    <t>(53.53%)
2 333,346.70</t>
  </si>
  <si>
    <t>FORMATO 04: DISTRIBUCIÓN DEL GASTO POR UNIDADES EJECUTORAS / ENTIDAD PÚBLICA Y FUENTES DE FINANCIAMIENTO - PROYECTO 2022</t>
  </si>
  <si>
    <t>UNIDADES EJECUTORAS</t>
  </si>
  <si>
    <t>5. GASTOS CORRIENTES</t>
  </si>
  <si>
    <t>6. GASTOS DE CAPITAL</t>
  </si>
  <si>
    <t>7. SERVICIO DE LA DEUDA</t>
  </si>
  <si>
    <t>1. PERSONAL Y OBLIGACIONES SOCIALES</t>
  </si>
  <si>
    <t>2. PENSIONES Y OTRAS PRESTACIONES SOCIALES</t>
  </si>
  <si>
    <t>3. BIENES Y SERVICIOS</t>
  </si>
  <si>
    <t>5. OTROS GASTOS</t>
  </si>
  <si>
    <t>Total 5. GASTOS CORRIENTES</t>
  </si>
  <si>
    <t>6. ADQUISICION DE ACTIVOS NO FINANCIEROS</t>
  </si>
  <si>
    <t>Total 6. GASTOS DE CAPITAL</t>
  </si>
  <si>
    <t>8. SERVICIO DE LA DEUDA PUBLICA</t>
  </si>
  <si>
    <t>Total 7. SERVICIO DE LA DEUDA</t>
  </si>
  <si>
    <t>001. SEDE SAN MARTIN</t>
  </si>
  <si>
    <t>002. ALTO HUALLAGA - TOCACHE</t>
  </si>
  <si>
    <t>003. PESQUERIA SAN MARTIN</t>
  </si>
  <si>
    <t>004. SUB REGION BAJO MAYO - TARAPOTO</t>
  </si>
  <si>
    <t>005. SUB REGION HUALLAGA CENTRAL - JUANJUI</t>
  </si>
  <si>
    <t>006. PROYECTO ESPECIAL ALTO MAYO</t>
  </si>
  <si>
    <t>018. HUALLAGA CENTRAL Y BAJO MAYO</t>
  </si>
  <si>
    <t>100. AGRICULTURA SAN MARTIN</t>
  </si>
  <si>
    <t>200. TRANSPORTES SAN MARTIN</t>
  </si>
  <si>
    <t>300. EDUCACION SAN MARTIN</t>
  </si>
  <si>
    <t>301. EDUCACION BAJO MAYO</t>
  </si>
  <si>
    <t>302. EDUCACION HUALLAGA CENTRAL</t>
  </si>
  <si>
    <t>303. EDUCACION ALTO HUALLAGA</t>
  </si>
  <si>
    <t>305. EDUCACION LAMAS</t>
  </si>
  <si>
    <t>306. EDUCACION RIOJA</t>
  </si>
  <si>
    <t>307. EDUCACION BELLAVISTA</t>
  </si>
  <si>
    <t>400. SALUD SAN MARTIN</t>
  </si>
  <si>
    <t>401. SALUD ALTO MAYO</t>
  </si>
  <si>
    <t>402. SALUD HUALLAGA CENTRAL</t>
  </si>
  <si>
    <t>403. SALUD ALTO HUALLAGA</t>
  </si>
  <si>
    <t>404. HOSPITAL II - 2 TARAPOTO</t>
  </si>
  <si>
    <t>FORMATO 05: DISTRIBUCIÓN DEL PRESUPUESTO POR PROGRAMA PRESUPUESTAL 2020, 2021 Y 2022</t>
  </si>
  <si>
    <t>0001.PROGRAMA ARTICULADO NUTRICIONAL</t>
  </si>
  <si>
    <t>0002.SALUD MATERNO NEONATAL</t>
  </si>
  <si>
    <t>0016.TBC-VIH/SIDA</t>
  </si>
  <si>
    <t>0017.ENFERMEDADES METAXENICAS Y ZOONOSIS</t>
  </si>
  <si>
    <t>0018.ENFERMEDADES NO TRANSMISIBLES</t>
  </si>
  <si>
    <t>0024.PREVENCION Y CONTROL DEL CANCER</t>
  </si>
  <si>
    <t>0042.APROVECHAMIENTO DE LOS RECURSOS HIDRICOS PARA USO AGRARIO</t>
  </si>
  <si>
    <t>0046.ACCESO Y USO DE LA ELECTRIFICACION RURAL</t>
  </si>
  <si>
    <t>0051.PREVENCION Y TRATAMIENTO DEL CONSUMO DE DROGAS</t>
  </si>
  <si>
    <t>0057.CONSERVACION DE LA DIVERSIDAD BIOLOGICA Y APROVECHAMIENTO SOSTENIBLE DE LOS RECURSOS NATURALES EN AREA NATURAL PROTEGIDA</t>
  </si>
  <si>
    <t>0068.REDUCCION DE VULNERABILIDAD Y ATENCION DE EMERGENCIAS POR DESASTRES</t>
  </si>
  <si>
    <t>0072.PROGRAMA DE DESARROLLO ALTERNATIVO INTEGRAL Y SOSTENIBLE - PIRDAIS</t>
  </si>
  <si>
    <t>0080.LUCHA CONTRA LA VIOLENCIA FAMILIAR</t>
  </si>
  <si>
    <t>0082.PROGRAMA NACIONAL DE SANEAMIENTO URBANO</t>
  </si>
  <si>
    <t>0083.PROGRAMA NACIONAL DE SANEAMIENTO RURAL</t>
  </si>
  <si>
    <t xml:space="preserve">0089.REDUCCION DE LA DEGRADACION DE LOS SUELOS AGRARIOS </t>
  </si>
  <si>
    <t>0090.LOGROS DE APRENDIZAJE DE ESTUDIANTES DE LA EDUCACION BASICA REGULAR</t>
  </si>
  <si>
    <t>0093.DESARROLLO PRODUCTIVO DE LAS EMPRESAS</t>
  </si>
  <si>
    <t>0094.ORDENAMIENTO Y DESARROLLO DE LA ACUICULTURA</t>
  </si>
  <si>
    <t>0101.INCREMENTO DE LA PRACTICA DE ACTIVIDADES FISICAS, DEPORTIVAS Y RECREATIVAS EN LA POBLACION PERUANA</t>
  </si>
  <si>
    <t>0103.FORTALECIMIENTO DE LAS CONDICIONES LABORALES</t>
  </si>
  <si>
    <t>0104.REDUCCION DE LA MORTALIDAD POR EMERGENCIAS Y URGENCIAS MEDICAS</t>
  </si>
  <si>
    <t>0106.INCLUSION DE NIÑOS, NIÑAS Y JOVENES CON DISCAPACIDAD EN LA EDUCACION BASICA Y TECNICO PRODUCTIVA</t>
  </si>
  <si>
    <t>0107.MEJORA DE  LA FORMACION EN CARRERAS DOCENTES EN INSTITUTOS DE EDUCACION SUPERIOR NO UNIVERSITARIA</t>
  </si>
  <si>
    <t>0116.MEJORAMIENTO DE LA EMPLEABILIDAD E INSERCION LABORAL-PROEMPLEO</t>
  </si>
  <si>
    <t>0117.ATENCION OPORTUNA DE NIÑAS, NIÑOS Y ADOLESCENTES EN PRESUNTO ESTADO DE ABANDONO</t>
  </si>
  <si>
    <t>0121.MEJORA DE LA ARTICULACION DE PEQUEÑOS PRODUCTORES AL MERCADO</t>
  </si>
  <si>
    <t>0126.FORMALIZACION MINERA DE LA PEQUEÑA MINERIA Y MINERIA ARTESANAL</t>
  </si>
  <si>
    <t>0127.MEJORA DE LA COMPETITIVIDAD DE LOS DESTINOS TURISTICOS</t>
  </si>
  <si>
    <t>0129.PREVENCION Y MANEJO DE CONDICIONES SECUNDARIAS DE SALUD EN PERSONAS CON DISCAPACIDAD</t>
  </si>
  <si>
    <t>0130.COMPETITIVIDAD Y APROVECHAMIENTO SOSTENIBLE DE LOS RECURSOS FORESTALES Y DE LA FAUNA SILVESTRE</t>
  </si>
  <si>
    <t>0131.CONTROL Y PREVENCION EN SALUD MENTAL</t>
  </si>
  <si>
    <t>0138.REDUCCION DEL COSTO, TIEMPO E INSEGURIDAD EN EL SISTEMA DE TRANSPORTE</t>
  </si>
  <si>
    <t>0144.CONSERVACION Y USO SOSTENIBLE DE ECOSISTEMAS PARA LA PROVISION DE SERVICIOS ECOSISTEMICOS</t>
  </si>
  <si>
    <t>0147.FORTALECIMIENTO DE LA EDUCACION SUPERIOR TECNOLOGICA</t>
  </si>
  <si>
    <t>0150.INCREMENTO EN EL ACCESO DE LA POBLACION A LOS SERVICIOS EDUCATIVOS PUBLICOS DE LA EDUCACION BASICA</t>
  </si>
  <si>
    <t>1001. PRODUCTOS ESPECIFICOS PARA DESARROLLO INFANTIL TEMPRANO</t>
  </si>
  <si>
    <t>1002.PRODUCTOS ESPECIFICOS PARA REDUCCION DE LA VIOLENCIA CONTRA LA MUJER</t>
  </si>
  <si>
    <t>9001.ACCIONES CENTRALES</t>
  </si>
  <si>
    <t>9002.ASIGNACIONES PRESUPUESTARIAS QUE NO RESULTAN EN PRODUCTOS</t>
  </si>
  <si>
    <t>2021 (*)</t>
  </si>
  <si>
    <t>2022 (**)</t>
  </si>
  <si>
    <t>EJECUCION TOTAL S/</t>
  </si>
  <si>
    <t>(*) Proyección al 31/12/2021</t>
  </si>
  <si>
    <t>(**) Proyecto 2022</t>
  </si>
  <si>
    <t>FORMATO 07: RESUMEN POR GRUPO GENÉRICO Y FUENTES DE FINANCIAMIENTO PROYECTO 2022</t>
  </si>
  <si>
    <t>GASTO CORRIENTE 2022</t>
  </si>
  <si>
    <t>GASTO CAPITAL 2022</t>
  </si>
  <si>
    <t>SERVICIO DE DEUDA 2022</t>
  </si>
  <si>
    <t>FORMATO 08: RESUMEN DE PRESUPUESTO POR FUNCIONES PIA 2020, 2021 Y PROYECTO 2022</t>
  </si>
  <si>
    <t>FUNCION</t>
  </si>
  <si>
    <t>PIA</t>
  </si>
  <si>
    <t>5.GASTOS CORRIENTES</t>
  </si>
  <si>
    <t>6.GASTOS DE CAPITAL</t>
  </si>
  <si>
    <t>7.SERVICIO DE LA DEUDA</t>
  </si>
  <si>
    <t>Total general</t>
  </si>
  <si>
    <t>1.PERSONAL Y OBLIGACIONES SOCIALES</t>
  </si>
  <si>
    <t>2.PENSIONES Y OTRAS PRESTACIONES SOCIALES</t>
  </si>
  <si>
    <t>3.BIENES Y SERVICIOS</t>
  </si>
  <si>
    <t>4.DONACIONES Y TRANSFERENCIAS</t>
  </si>
  <si>
    <t>5.OTROS GASTOS</t>
  </si>
  <si>
    <t>Total 5.GASTOS CORRIENTES</t>
  </si>
  <si>
    <t>6.ADQUISICION DE ACTIVOS NO FINANCIEROS</t>
  </si>
  <si>
    <t>Total 6.GASTOS DE CAPITAL</t>
  </si>
  <si>
    <t>8.SERVICIO DE LA DEUDA PUBLICA</t>
  </si>
  <si>
    <t>Total 7.SERVICIO DE LA DEUDA</t>
  </si>
  <si>
    <t>03.PLANEAMIENTO, GESTION Y RESERVA DE CONTINGENCIA</t>
  </si>
  <si>
    <t>05.ORDEN PUBLICO Y SEGURIDAD</t>
  </si>
  <si>
    <t>07.TRABAJO</t>
  </si>
  <si>
    <t>08.COMERCIO</t>
  </si>
  <si>
    <t>09.TURISMO</t>
  </si>
  <si>
    <t>10.AGROPECUARIA</t>
  </si>
  <si>
    <t>11.PESCA</t>
  </si>
  <si>
    <t>12.ENERGIA</t>
  </si>
  <si>
    <t>13.MINERIA</t>
  </si>
  <si>
    <t>14.INDUSTRIA</t>
  </si>
  <si>
    <t>15.TRANSPORTE</t>
  </si>
  <si>
    <t>16.COMUNICACIONES</t>
  </si>
  <si>
    <t>17.AMBIENTE</t>
  </si>
  <si>
    <t>18.SANEAMIENTO</t>
  </si>
  <si>
    <t>19.VIVIENDA Y DESARROLLO URBANO</t>
  </si>
  <si>
    <t>20.SALUD</t>
  </si>
  <si>
    <t>21.CULTURA Y DEPORTE</t>
  </si>
  <si>
    <t>22.EDUCACION</t>
  </si>
  <si>
    <t>23.PROTECCION SOCIAL</t>
  </si>
  <si>
    <t>24.PREVISION SOCIAL</t>
  </si>
  <si>
    <t>25.DEUDA PUBLICA</t>
  </si>
  <si>
    <t>FORMATO 02: DISTRIBUCIÓN DEL PRESUPUESTO POR CATEGORÍA PRESUPUESTAL 2020, 2021 Y PROYECTO 2022</t>
  </si>
  <si>
    <t>FORMATO 03: DISTRIBUCIÓN DEL PRESUPUESTO POR FUENTE DE FINANCIAMIENTO 2020, 2021 Y PROYECTO 2022</t>
  </si>
  <si>
    <t>FORMATO 06: PROGRAMAS SOCIALES PRIORIZADOS SEGÚN EL CICLO DE VIDA POR FUENTE DE FINANCIAMIENTO 2020, 2021 Y PROYECTO 2022</t>
  </si>
  <si>
    <t>Proyecto 2022</t>
  </si>
  <si>
    <t>Estimado 2021 (**)</t>
  </si>
  <si>
    <t>DIferencia 
(2021-2022)</t>
  </si>
  <si>
    <t>(*) Al 30 de junio de 2021</t>
  </si>
  <si>
    <t>(**) Estimado al 31 de diciembre de 2021</t>
  </si>
  <si>
    <t>FORMATO 09: COMPARATIVO DEL NÚMERO DE PLAZAS EN EL PRESUPUESTO  2021 Y PROYECTO 2022</t>
  </si>
  <si>
    <r>
      <t xml:space="preserve">PLIEGO: </t>
    </r>
    <r>
      <rPr>
        <sz val="10"/>
        <rFont val="Arial"/>
        <family val="2"/>
      </rPr>
      <t>Todos los pliegos del sector y cada pliego del sector</t>
    </r>
  </si>
  <si>
    <t>CATEGORIA</t>
  </si>
  <si>
    <t>2021 (JUNIO)</t>
  </si>
  <si>
    <t>PROYECCIÓN 2022 (JUNIO)</t>
  </si>
  <si>
    <t xml:space="preserve"> REMUNERATIVA</t>
  </si>
  <si>
    <t>Decreto Legislativo 276 (Regimen Público)</t>
  </si>
  <si>
    <t>Decreto Legislativo 728 (Regimen Privado)</t>
  </si>
  <si>
    <t>Decreto Legislativo 1057 (Contrato Administrativo de Servicios</t>
  </si>
  <si>
    <t>Ley 30057 
(Ley del Servicio Civil)</t>
  </si>
  <si>
    <t>Decreto Legislativo 1024 (Gerentes Públicos) (**)</t>
  </si>
  <si>
    <t>Ley 25650 (Fondo de Apoyo Generencial) (**)</t>
  </si>
  <si>
    <t>Ley 29806 (Personal Altamente Calificado) (**)</t>
  </si>
  <si>
    <t>Practicantes (***)</t>
  </si>
  <si>
    <t>Otros Servidores (especificar) (**) (***)</t>
  </si>
  <si>
    <t xml:space="preserve">Total </t>
  </si>
  <si>
    <t>S/ Anual (****)</t>
  </si>
  <si>
    <t>S/ (****)</t>
  </si>
  <si>
    <t>DIRECTIVOS/FUNCIONARIOS</t>
  </si>
  <si>
    <t>F-7</t>
  </si>
  <si>
    <t>F-6</t>
  </si>
  <si>
    <t>F-5</t>
  </si>
  <si>
    <t>F-4</t>
  </si>
  <si>
    <t>F-3</t>
  </si>
  <si>
    <t>F-2</t>
  </si>
  <si>
    <t>PROFESIONALES</t>
  </si>
  <si>
    <t>SPA</t>
  </si>
  <si>
    <t>SPC</t>
  </si>
  <si>
    <t>SPE</t>
  </si>
  <si>
    <t>TECNICOS</t>
  </si>
  <si>
    <t>STA</t>
  </si>
  <si>
    <t>STB</t>
  </si>
  <si>
    <t>STC</t>
  </si>
  <si>
    <t>STD</t>
  </si>
  <si>
    <t>STE</t>
  </si>
  <si>
    <t>STF</t>
  </si>
  <si>
    <t>AUXILIARES</t>
  </si>
  <si>
    <t>SAA</t>
  </si>
  <si>
    <t>SAC</t>
  </si>
  <si>
    <t>SAE</t>
  </si>
  <si>
    <t>ASISTENCIALES</t>
  </si>
  <si>
    <t>SPD</t>
  </si>
  <si>
    <t>PROFESIONALES DE LA SALUD</t>
  </si>
  <si>
    <t>ENFER.  (Nivel 10)</t>
  </si>
  <si>
    <t>MED. VETERIN.  (nivel 24)</t>
  </si>
  <si>
    <t>OBST. (Nivel -2)</t>
  </si>
  <si>
    <t>SNR</t>
  </si>
  <si>
    <t>CARGAS SOCIALES</t>
  </si>
  <si>
    <t>TOTAL (A)</t>
  </si>
  <si>
    <t>(*) Incluye GRATIFICACIONES, CAFAE, PNUD, BONOS, PRODUCTIVIDAD, HORAS EXTRAS, GUARDIAS, AETAS, etc.</t>
  </si>
  <si>
    <t>(**) Incluye el monto pagado por otras entidades al personal que presta servidos en el Sector o Gobierno Regional</t>
  </si>
  <si>
    <t xml:space="preserve">(***) Detallar el marco legal </t>
  </si>
  <si>
    <t>(****) Proyectado</t>
  </si>
  <si>
    <t>FORMATO Nº 10: INFORMACIÓN DE REMUNERACIONES Y NÚMERO DE PLAZAS - PRESUPUESTO 2020, 2021 Y PROYECTO 2022</t>
  </si>
  <si>
    <t>2020 (PIA)</t>
  </si>
  <si>
    <t>2021 (PIA)</t>
  </si>
  <si>
    <t>2022  (PROYECTO)</t>
  </si>
  <si>
    <t>VARIACION 2020-2021</t>
  </si>
  <si>
    <t>PEA / Beneficiarios</t>
  </si>
  <si>
    <t>COSTO ANUAL</t>
  </si>
  <si>
    <t>COSTO TOTAL EN PLANILLAS (*)</t>
  </si>
  <si>
    <t>BONIFICACIÓN EXTRAORDINARIA (INACEPTACIÓN DE GRATIFICACIONES)</t>
  </si>
  <si>
    <t xml:space="preserve"> </t>
  </si>
  <si>
    <t>BONOS POR FUNCION JURIDICCIONAL Y FISCAL</t>
  </si>
  <si>
    <t>DIETA DE DIRECTORIO</t>
  </si>
  <si>
    <t>DIETAS</t>
  </si>
  <si>
    <t>ESCOLARIDAD, AGUINALDO Y GRATIFICACIONES</t>
  </si>
  <si>
    <t>GASTOS POR ESTACIONAMIENTO DE VEHICULOS</t>
  </si>
  <si>
    <t>GASTOS VARIABLES Y OCASIONALES</t>
  </si>
  <si>
    <t>MOVILIDAD PARA TRASLADO DE TRABAJADORES</t>
  </si>
  <si>
    <t>OBLIGACIONES DEL EMPLEADOR (CARGAS SOCIALES)</t>
  </si>
  <si>
    <t>PRODUCTIVIDAD</t>
  </si>
  <si>
    <t>RETRIBUCIONES EN BIENES</t>
  </si>
  <si>
    <t>SEGUROS (ESPECIFICAR)</t>
  </si>
  <si>
    <t>TRANSFERENCIAS CAFAE</t>
  </si>
  <si>
    <t>VESTUARIO</t>
  </si>
  <si>
    <t>OTROS (ESPECIFICAR) (**)</t>
  </si>
  <si>
    <t>TOTAL    (*)</t>
  </si>
  <si>
    <t>(*) DEBE COINCIDIR CON LOS MONTOS ASIGNADOS EN LA GENERICA 1. PERSONAL Y OBLIGACIONES SOCIALES CONSIDERADAS EN EL PRESUPUESTO</t>
  </si>
  <si>
    <t>(**) PNUD, BONOS, etc.</t>
  </si>
  <si>
    <t>FORMATO 17: NOMBRES E INGRESOS MENSUALES DEL PERSONAL CONTRATADO FUERA DEL PAP EN LOS AÑOS FISCALES 2020 Y 2021</t>
  </si>
  <si>
    <t>CONTRATANTE</t>
  </si>
  <si>
    <t>CONTRATADO</t>
  </si>
  <si>
    <t>AÑO FISCAL 2020</t>
  </si>
  <si>
    <t>AÑO FISCAL 2021 (*)</t>
  </si>
  <si>
    <t>UNIDAD EJECUTORA</t>
  </si>
  <si>
    <t>FUENTE DE FINANCIAMIENTO</t>
  </si>
  <si>
    <t>TIPO DE CONTRATO</t>
  </si>
  <si>
    <t>FUNCIÓN DESEMPEÑADA</t>
  </si>
  <si>
    <t xml:space="preserve">CONTRAPRESTACIÓN MENSUAL </t>
  </si>
  <si>
    <t>DNI</t>
  </si>
  <si>
    <t>Apellidos y Nombres</t>
  </si>
  <si>
    <t>Profesión</t>
  </si>
  <si>
    <t>Grado Academico</t>
  </si>
  <si>
    <t>Titulo Profesióonal, Técncio o Capacitación Ocupacional</t>
  </si>
  <si>
    <t>Numero de contratos o renovaciones</t>
  </si>
  <si>
    <t>Meses Ejecutados</t>
  </si>
  <si>
    <t>Monto Ejecutado</t>
  </si>
  <si>
    <t>Sede - GRSM</t>
  </si>
  <si>
    <t>FAG</t>
  </si>
  <si>
    <t xml:space="preserve">CONSULTOR </t>
  </si>
  <si>
    <t xml:space="preserve">BERRIOS BURGA EZEQUIEL </t>
  </si>
  <si>
    <t xml:space="preserve">Licenciado en Administracón </t>
  </si>
  <si>
    <t xml:space="preserve">Magister en Agronegocios </t>
  </si>
  <si>
    <t>2 meses y 5 días</t>
  </si>
  <si>
    <t xml:space="preserve">Bachiller en Administración </t>
  </si>
  <si>
    <t>DEL AGUILA MAS SONIA</t>
  </si>
  <si>
    <t>Contador Público</t>
  </si>
  <si>
    <t>Magister en Gestión Pública</t>
  </si>
  <si>
    <t>Bachiller en Ciencias Contables y Financieras</t>
  </si>
  <si>
    <t>EGOAVIL FLORES ROITER</t>
  </si>
  <si>
    <t>Ingeniero en Recursos Naturales Renovables</t>
  </si>
  <si>
    <t>Bachiller en Ciencias de los Recursos Naturales Renovables</t>
  </si>
  <si>
    <t>INGA ARCE QUEISTIN</t>
  </si>
  <si>
    <t>Abogado</t>
  </si>
  <si>
    <t>Bachiller en Derecho</t>
  </si>
  <si>
    <t>PINEDO TAFUR CARLOS ALBERTO</t>
  </si>
  <si>
    <t>RAMIREZ CHUMACERO YOEL</t>
  </si>
  <si>
    <t xml:space="preserve">Economista </t>
  </si>
  <si>
    <t>Bachiller en Ciencias Económicas</t>
  </si>
  <si>
    <t>1 mes y 11 días</t>
  </si>
  <si>
    <t>RIVERA VILLACORTA JAROL</t>
  </si>
  <si>
    <t xml:space="preserve">Ingeniero de Sistemas </t>
  </si>
  <si>
    <t>Maestro en Gestión Pública</t>
  </si>
  <si>
    <t xml:space="preserve">Bachiller en Ingeneria de Sistemas </t>
  </si>
  <si>
    <t xml:space="preserve">ROJAS GUERRA AGUSTIN </t>
  </si>
  <si>
    <t xml:space="preserve">Ingeniero Civil </t>
  </si>
  <si>
    <t xml:space="preserve">Bachiller en Ingeneria Civil </t>
  </si>
  <si>
    <t xml:space="preserve">VASQUEZ PEREA JORGE </t>
  </si>
  <si>
    <t xml:space="preserve">Bachiller en Derecho y Ciencia Política </t>
  </si>
  <si>
    <t>FORMULACIÓN DEL PRESUPUESTO - 2022</t>
  </si>
  <si>
    <t>FORMATO 16: TESORERIA RESUMEN POR GRUPO GENERICO Y FUENTES DE FINANCIAMIENTO 2020 Y 2021</t>
  </si>
  <si>
    <t>SECTOR O GOB. REGIONAL: GOBIERNO REGIONAL SAN MARTIN</t>
  </si>
  <si>
    <t>ESPECIFICACIONES  RECURSOS PUBLICOS</t>
  </si>
  <si>
    <t>CUENTAS BANCARIAS</t>
  </si>
  <si>
    <t>INSTITUCION FINANCIERA</t>
  </si>
  <si>
    <t>CUENTA</t>
  </si>
  <si>
    <t>APERTURA</t>
  </si>
  <si>
    <t>MONEDA</t>
  </si>
  <si>
    <t>SALDO 2020 (*)</t>
  </si>
  <si>
    <t>SALDO 2021 (**)</t>
  </si>
  <si>
    <t>0921</t>
  </si>
  <si>
    <t>BANCO DE LA NACION</t>
  </si>
  <si>
    <t>0531-022114</t>
  </si>
  <si>
    <t>Nuevo Sol</t>
  </si>
  <si>
    <t>2. RECURSOS DIRECTAMENTE RECAUDADOS</t>
  </si>
  <si>
    <t xml:space="preserve">    GRSM - Recursos Directamente Recaudados</t>
  </si>
  <si>
    <t>0531-016467</t>
  </si>
  <si>
    <t xml:space="preserve">    GRSM - Recursos Directamente Recaudados CUT</t>
  </si>
  <si>
    <t xml:space="preserve">    GRSM - Inspección Técnica Defensa Civil</t>
  </si>
  <si>
    <t>0531-026330</t>
  </si>
  <si>
    <t xml:space="preserve">    GRSM - Vigencia y Penalidad INGEMMET</t>
  </si>
  <si>
    <t>0531-027361</t>
  </si>
  <si>
    <t xml:space="preserve">    GRSM - Adicional RDR Venta Bases y Otros</t>
  </si>
  <si>
    <t>0531-035720</t>
  </si>
  <si>
    <t>3. RECURSOS OPERACIONES OFICIALES DE CREDITO EXTERNO</t>
  </si>
  <si>
    <r>
      <rPr>
        <b/>
        <sz val="11"/>
        <color theme="1"/>
        <rFont val="Calibri"/>
        <family val="2"/>
        <scheme val="minor"/>
      </rPr>
      <t xml:space="preserve">    </t>
    </r>
    <r>
      <rPr>
        <b/>
        <u/>
        <sz val="11"/>
        <color theme="1"/>
        <rFont val="Calibri"/>
        <family val="2"/>
        <scheme val="minor"/>
      </rPr>
      <t>DONACIONES</t>
    </r>
  </si>
  <si>
    <t xml:space="preserve">    GRSM -Donaciones - ADAI</t>
  </si>
  <si>
    <t>0531-024478</t>
  </si>
  <si>
    <t xml:space="preserve">    GRSM - Donaciones (Para atención de Donaciones)</t>
  </si>
  <si>
    <t>0531-029224</t>
  </si>
  <si>
    <r>
      <rPr>
        <b/>
        <sz val="11"/>
        <color theme="1"/>
        <rFont val="Calibri"/>
        <family val="2"/>
        <scheme val="minor"/>
      </rPr>
      <t xml:space="preserve">    </t>
    </r>
    <r>
      <rPr>
        <b/>
        <u/>
        <sz val="11"/>
        <color theme="1"/>
        <rFont val="Calibri"/>
        <family val="2"/>
        <scheme val="minor"/>
      </rPr>
      <t>TRANSFERENCIA</t>
    </r>
  </si>
  <si>
    <t xml:space="preserve">    GRSM - Ex FONCOR </t>
  </si>
  <si>
    <t>0531-015673</t>
  </si>
  <si>
    <t xml:space="preserve">    GRSM - Transferencias Shock de Inversiones</t>
  </si>
  <si>
    <t>0531-024567</t>
  </si>
  <si>
    <t xml:space="preserve">    GRSM - Transferencias INDECI - Tipo de Recurso "D"</t>
  </si>
  <si>
    <t>0531-017307</t>
  </si>
  <si>
    <t xml:space="preserve">    GRSM - Transferencias  ENERGIA Y MINAS  TR18- CUT</t>
  </si>
  <si>
    <t xml:space="preserve">    GRSM - Transferencias PARSA/OTROS - Tipo de Recurso "A"</t>
  </si>
  <si>
    <t>0531-015770</t>
  </si>
  <si>
    <r>
      <t xml:space="preserve">    </t>
    </r>
    <r>
      <rPr>
        <b/>
        <u/>
        <sz val="11"/>
        <color theme="1"/>
        <rFont val="Calibri"/>
        <family val="2"/>
        <scheme val="minor"/>
      </rPr>
      <t>CANON Y SOBRECANON, REGALIAS Y PARTICIAPACIONES</t>
    </r>
  </si>
  <si>
    <t xml:space="preserve">    * Foncor - Ley 31069  -  CUT</t>
  </si>
  <si>
    <t xml:space="preserve">    * Canon Minero - CUT</t>
  </si>
  <si>
    <t xml:space="preserve">    * Saldos Antiguos RRDD - CUT</t>
  </si>
  <si>
    <t xml:space="preserve">    * Canon Hidroenergético - CUT</t>
  </si>
  <si>
    <t xml:space="preserve">    * Canon Forestal - CUT</t>
  </si>
  <si>
    <t xml:space="preserve">    * Regalías Mineras - CUT</t>
  </si>
  <si>
    <t xml:space="preserve">    * Participaciones BOI - CUT</t>
  </si>
  <si>
    <t xml:space="preserve">    * Participaciones FED - CUT</t>
  </si>
  <si>
    <t xml:space="preserve">    * Participaciones FONIPREL - CUT</t>
  </si>
  <si>
    <t xml:space="preserve">    * Fideicomiso - Exoneraciones Tributarias - MEF</t>
  </si>
  <si>
    <t>BANCO CONTINENTAL</t>
  </si>
  <si>
    <t>011-305-00010001574707</t>
  </si>
  <si>
    <t>6. OTROS</t>
  </si>
  <si>
    <t xml:space="preserve">    GRSM - Setencias Judiciales</t>
  </si>
  <si>
    <t>0531-017412</t>
  </si>
  <si>
    <t xml:space="preserve">    * Fideicomiso - Endeudamiento - MEF  -  3 AGUAS</t>
  </si>
  <si>
    <t>011-305-00010001577107</t>
  </si>
  <si>
    <t xml:space="preserve">    * Fideicomiso - Endeudamiento - MEF  -  KFW</t>
  </si>
  <si>
    <t>011-305-00010001576304</t>
  </si>
  <si>
    <t>(*) Saldo al 31 de Diciembre 2020</t>
  </si>
  <si>
    <t>(**) Saldo al 30 de Junio 2021</t>
  </si>
  <si>
    <t>FORMATO 13: CONTRATOS DE OBRAS SUSCRITOS EN LOS AÑOS 2020 Y 2021</t>
  </si>
  <si>
    <t>ADQUISICIONES/CONTRATACIONES/OBRAS</t>
  </si>
  <si>
    <t>PROYECTO</t>
  </si>
  <si>
    <t>CODIGO SNIP</t>
  </si>
  <si>
    <t>TIPO DE PROCESO DE SELECCIÓN</t>
  </si>
  <si>
    <t>MODALIDAD</t>
  </si>
  <si>
    <t>NUMERO DEL PROCESO</t>
  </si>
  <si>
    <t>MONTO PRESUPUESTADO (*)</t>
  </si>
  <si>
    <t>FECHA DE SUSCRIPCION DEL CONTRATO</t>
  </si>
  <si>
    <t>CONTRATISTA (RUC y Denominacion)</t>
  </si>
  <si>
    <t>PLAZO DE EJEUCION DE OBRAS</t>
  </si>
  <si>
    <t>FECHA DE VENCIMIENTO DEL PLAZO</t>
  </si>
  <si>
    <t>AMPLIACION DE PLAZO</t>
  </si>
  <si>
    <t>FECHA DE VENCIMIENTO DE PLAZO</t>
  </si>
  <si>
    <t>FECHA DE ENTREGA</t>
  </si>
  <si>
    <t>FECHA DE CONFORMIDAD DE OBRA</t>
  </si>
  <si>
    <t>1. EJECUCIÓN DE LA OBRA: “RENOVACIÓN DE AMBIENTE U OFICINA PARA PRESTACIÓN DE SERVICIOS AL PUBLICO; EN EL (LA) EESS TAHUISHCO - MOYOBAMBA, LOCALIDAD DE MOYOBAMBA, DISTRITO DE MOYOBAMBA, PROVINCIA DE MOYOBAMBA, DEPARTAMENTO DE SAN MARTIN”</t>
  </si>
  <si>
    <t>ADJUDICACIÓN SIMPLIFICADA</t>
  </si>
  <si>
    <t>SIN MODALIDAD</t>
  </si>
  <si>
    <t xml:space="preserve">001-2020-GRSM/CS </t>
  </si>
  <si>
    <t>ROSWAR INVERSIONES GENERALES S.A.C. con R.U.C. N° 20493608941</t>
  </si>
  <si>
    <t>20 DÍAS CALENDARIO</t>
  </si>
  <si>
    <t>NO DEFINIDO</t>
  </si>
  <si>
    <t>2. CONTRATACIÓN DE LA EJECUCIÓN DE LA OBRA: “CREACIÓN DEL SISTEMA DE DISPOSICIÓN SANITARIA DE EXCRETAS EN LOS SECTORES EL ÉXITO, EL PLATANAL Y LA ISLA SAN JACINTO, DISTRITO DE AWAJÚN - RIOJA - SAN MARTÍN”</t>
  </si>
  <si>
    <t>LICITACIÓN PÚBLICA</t>
  </si>
  <si>
    <t>005-2020-GRSM/CS</t>
  </si>
  <si>
    <t>CONSORCIO EL ÉXITO (integrado por SERVICIOS GENERALES DE INGENIERIA S.A. con R.U.C. N° 20531443579 y COSACH S.R.L. con R.U.C. N° 20479790303)</t>
  </si>
  <si>
    <t>180 DÍAS CALENDARIO</t>
  </si>
  <si>
    <t>3. CONTRATACIÓN DE LA EJECUCIÓN DEL COMPONENTE I DEL PROYECTO: OBRA “CONSTRUCCIÓN DE AULA DE EDUCACIÓN PRIMARIA Y CERCO Y/O PORTADA; EN EL (LA) IE 00474 GERMAN TEJADA VELA - MOYOBAMBA DISTRITO DE MOYOBAMBA, PROVINCIA MOYOBAMBA, DEPARTAMENTO SAN MARTÍN”</t>
  </si>
  <si>
    <t xml:space="preserve">006-2020-GRSM/CS </t>
  </si>
  <si>
    <t>CONSORCIO SANCHEZ (integrado por CONSTRUCTORA KARU S.R.L. con R.U.C. N° 20600891295 y SANCHEZ INGENIEROS S.R.L. con R.U.C. N° 20450119254)</t>
  </si>
  <si>
    <t>65 DÍAS CALENDARIO</t>
  </si>
  <si>
    <t>4. EJECUCIÓN DEL COMPONENTE I (INFRAESTRUCTURA) DEL PROYECTO: “ADQUISICIÓN DE GENERADOR DE OXÍGENO MEDICINAL, VENTILADOR MECÁNICO, EQUIPO DE RAYOS X DIGITAL Y CAMA CAMILLA MULTIPROPÓSITO; ADEMÁS DE OTROS ACTIVOS EN EL (LA) EESS HOSPITAL MOYOBAMBA - MOYOBAMBA EN LA LOCALIDAD MOYOBAMBA, DISTRITO DE MOYOBAMBA, PROVINCIA MOYOBAMBA, DEPARTAMENTO SAN MARTÍN”</t>
  </si>
  <si>
    <t>CONTRATACIÓN DIRECTA</t>
  </si>
  <si>
    <t>013-2020-GRSM/OEC</t>
  </si>
  <si>
    <t>CONSTRUCTORA E INMOBILIARIA ROAN SERVICIOS GENERALES S.R.L. con R.U.C. N° 20393334143</t>
  </si>
  <si>
    <t>45 DÍAS CALENDARIO</t>
  </si>
  <si>
    <t>5. EJECUCIÓN DEL COMPONENTE I (INFRAESTRUCTURA) DEL PROYECTO: “ADQUISICIÓN DE GENERADOR DE OXÍGENO MEDICINAL, VENTILADOR MECÁNICO, MONITOR MULTI PARÁMETRO Y BOMBA DE INFUSIÓN; ADEMÁS DE OTROS ACTIVOS EN EL (LA) EESS HOSPITAL TARAPOTO - TARAPOTO EN LA LOCALIDAD TARAPOTO, DISTRITO DE TARAPOTO, PROVINCIA SAN MARTÍN, DEPARTAMENTO SAN MARTÍN”</t>
  </si>
  <si>
    <t>014-2020-GRSM/OEC</t>
  </si>
  <si>
    <t>CONSORCIO ESPERANZA (integrado por PRINCOR S.A.C. con R.U.C. N° 20542312450 y SERVICIOS GENERALES CONSULTORES ATLANTICO S.A.C. con R.U.C. N° 20531599404)</t>
  </si>
  <si>
    <t>6. EJECUCIÓN DEL COMPONENTE I (INFRAESTRUCTURA) DEL PROYECTO: “ADQUISICIÓN DE MONITOR MULTI PARAMETRO, EQUIPO DE RAYOS X DIGITAL Y CAMA CAMILLA MULTIPROPÓSITO; REMODELACIÓN DE SALA DE HOSPITALIZACIÓN; ADEMÁS DE OTROS ACTIVOS EN EL (LA) EESS HOSPITAL DE TOCACHE - TOCACHE, DISTRITO DE TOCACHE, PROVINCIA DE TOCACHE, DEPARTAMENTO SAN MARTÍN”</t>
  </si>
  <si>
    <t>015-2020-GRSM/OEC</t>
  </si>
  <si>
    <t>CONSORCIO VIRGEN DE LA PUERTA (integrado por MATERIALES HERRAMIENTAS Y CONSTRUCCIONES S.A.C. con R.U.C. N° 20489627770 y ESCSA CONTRATISTAS GENERALES E.I.R.L. con R.U.C. N° 20542374218)</t>
  </si>
  <si>
    <t>60 DÍAS CALENDARIO</t>
  </si>
  <si>
    <t>7. EJECUCIÓN DE LA OBRA: “REPARACIÓN DE AULAS EN LAS IE 0016, 0094, 306, 0092, 0029 Y 0588 DE LA REGIÓN SAN MARTÍN”</t>
  </si>
  <si>
    <t>2460251
2460282
2460295
2460341
2460378
2460380</t>
  </si>
  <si>
    <t>022-2020-GRSM/OEC - ÍTEM 01</t>
  </si>
  <si>
    <t>U &amp; S CONSULTORES Y CONTRATISTAS GENERALES S.A.C. con R.U.C. N° 20600194861</t>
  </si>
  <si>
    <t>90 DÍAS CALENDARIO</t>
  </si>
  <si>
    <t>8. EJECUCIÓN DE LA OBRA: “REPARACIÓN DE AULA; EN EL (LA) IE 0094 - LA BANDA DE SHILCAYO DISTRITO DE LA BANDA DE SHILCAYO, PROVINCIA DE SAN MARTÍN, DEPARTAMENTO SAN MARTÍN”</t>
  </si>
  <si>
    <t>022-2020-GRSM/OEC - ÍTEM 02</t>
  </si>
  <si>
    <t>CONSORCIO BANDA DE SHILCAYO (integrado por DESA CONSTRUCTORA E INGENIERIA S.A.C. con R.U.C. N° 20601139457, CONSOLIDA S.A.C., con R.U.C. N° 20602206174, y BIOS INGENIERIA &amp; CONSTRUCCION S.A.C., con R.U.C. N° 20602246516)</t>
  </si>
  <si>
    <t>9. EJECUCIÓN DE OBRA: REPARACIÓN DE AULA; EN EL (LA) IE 0306 - JOSÉ SANTOS CHOCANO GASTANODI - SAN PABLO EN LA LOCALIDAD FAUSA LAMISTA, DISTRITO DE SAN PABLO, PROVINCIA DE BELLAVISTA, DEPARTAMENTO DE SAN MARTÍN”</t>
  </si>
  <si>
    <t>022-2020-GRSM/OEC - ÍTEM 03</t>
  </si>
  <si>
    <t>CONSORCIO EJECUTOR FAUSA LAMISTA (integrado por PLANUM E.I.R.L. con R.U.C. N° 20604817553 y D &amp; D INGENIEROS S.A.C. con R.U.C. N° 20450200701)</t>
  </si>
  <si>
    <t>10. EJECUCIÓN DE LA OBRA: “REPARACIÓN DE AULA; EN EL (LA) IE 0588 - JUAN GUILLERMO CASTILLO DELGADO - CAYNARACHI DISTRITO DE CAYNARACHI, PROVINCIA DE LAMAS, DEPARTAMENTO DE SAN MARTÍN”</t>
  </si>
  <si>
    <t>022-2020-GRSM/OEC - ÍTEM 04</t>
  </si>
  <si>
    <t>CONSORCIO LA PERLA (integrado por  EDIFICA SERVICIOS GENERALES E.I.R.L. con R.U.C. N° 20600923146 y CONSOLIDA S.A.C. con R.U.C. N° 20602206174)</t>
  </si>
  <si>
    <t>11. EJECUCIÓN DE OBRA: “REPARACIÓN DE AULA; EN EL (LA) IE 0029 - JUAN VELASCO ALVARADO - SAN PABLO EN LA LOCALIDAD CONSUELO, DISTRITO DE SAN PABLO, PROVINCIA DE BELLAVISTA, DEPARTAMENTO DE SAN MARTÍN”</t>
  </si>
  <si>
    <t>022-2020-GRSM/OEC - ÍTEM 05</t>
  </si>
  <si>
    <t>CONSORCIO SAN PABLO (integrado por CONSOLIDA S.A.C. con R.U.C. N° 20602206174, BIOS INGENIERIA &amp; CONSTRUCCION S.A.C. con R.U.C. N° 20602246516, y DESA CONSTRUCTORA E INGENIERIA S.A.C. con R.U.C. N° 20601139457)</t>
  </si>
  <si>
    <t>12. EJECUCIÓN DE OBRA: “REPARACIÓN DE AULA; EN EL (LA) IE 0092 - TINGO DE PONAZA, EN LA LOCALIDAD DE LEONCIO PRADO, DISTRITO DE TINGO DE PONAZA, PROVINCIA DE PICOTA, DEPARTAMENTO DE SAN MARTÍN”</t>
  </si>
  <si>
    <t>022-2020-GRSM/OEC - ÍTEM 06</t>
  </si>
  <si>
    <t>CONSOLIDA S.A.C. con R.U.C. N° 20602206174</t>
  </si>
  <si>
    <t>13. EJECUCIÓN DE LA OBRA: “REPARACIÓN DE PUESTO DE SALUD O POSTA DE SALUD; EN EL (LA) EESS SHAPAJA - SHAPAJA DISTRITO DE SHAPAJA PROVINCIA SAN MARTÍN, DEPARTAMENTO DE SAN MARTÍN”</t>
  </si>
  <si>
    <t>2460260
2460323</t>
  </si>
  <si>
    <t>023-2020-GRSM/OEC - ÍTEM 01</t>
  </si>
  <si>
    <t>CONSORCIO IQUITOS (integrado por CONTRATISTAS &amp; CONSULTORES FABRIZZIO E.I.R.L. con R.U.C. N° 20541157922 y EMPRESA CONSTRUCTORA E INMOBILIARIA JEA E.I.R.L., con R.U.C. N° 20603944268)</t>
  </si>
  <si>
    <t>14. EJECUCIÓN DE LA OBRA: “REPARACIÓN DE PUESTO DE SALUD O POSTA DE SALUD; EN EL (LA) EESS PONGO DE CAYNARACHI - CAYNARACHI EN LA LOCALIDAD DE PONGO DE CAYNARACHI, DISTRITO DE CAYNARACHI, PROVINCIA DE LAMAS, DEPARTAMENTO SAN MARTÍN”</t>
  </si>
  <si>
    <t>023-2020-GRSM/OEC - ÍTEM 02</t>
  </si>
  <si>
    <t>BIOS INGENIERIA &amp; CONSTRUCCION S.A.C. - BIOSIC S.A.C. con RUC N° 20602246516</t>
  </si>
  <si>
    <t>30 DÍAS CALENDARIO</t>
  </si>
  <si>
    <t>15. EJECUCIÓN DE LA OBRA: “REPARACIÓN DE PUENTE; EN EL (LA) PUENTE VEHICULAR JOSÉ PARDO - EN LA LOCALIDAD JOSÉ PARDO, DISTRITO DE SAN PABLO, PROVINCIA DE BELLAVISTA, DEPARTAMENTO SAN MARTÍN”</t>
  </si>
  <si>
    <t>024-2020-GRSM/OEC</t>
  </si>
  <si>
    <t>CONSORCIO EJECUTOR PUENTE JOSE PARDO (integrado por PLANUM E.I.R.L. con R.U.C. N° 20604817553 y CONSTRUCTORA Y CONSULTORA DEL ORIENTE PERUANO S.A.C - CYCOP S.A.C. con R.U.C. N° 20486434938)</t>
  </si>
  <si>
    <t>16. EJECUCIÓN DEL COMPONENTE I DEL SALDO DE OBRA DEL PROYECTO “MEJORAMIENTO DE LOS SERVICIOS DE SALUD EN EL ESTABLECIMIENTO DE SALUD II-1 DE RIOJA, PROVINCIA DE RIOJA - SAN MARTÍN”, EN EL MARCO DE LA EMERGENCIA GENERADA POR EL COVID - 19</t>
  </si>
  <si>
    <t>2234508
227075</t>
  </si>
  <si>
    <t>025-2020-GRSM/OEC</t>
  </si>
  <si>
    <t>1’268,000.92</t>
  </si>
  <si>
    <t>HORUS CONTRATISTAS GENERALES S.A.C. con RUC Nº 20450299139</t>
  </si>
  <si>
    <t>17. CONTRATACIÓN DE LA EJECUCIÓN DE LA OBRA: “MEJORAMIENTO DEL SERVICIO DE MOVILIDAD URBANA EN EL PSJE. CAHUIDE C1, JR. CAHUIDE C2 - C6, JR. SAN MARTIN C1 - C3 Y PROLG. SAN MARTIN C1 - C8, DEL CENTRO POBLADO DE JUANJUICILLO, DISTRITO DE JUANJUI - PROVINCIA DE MARISCAL CACERES - DEPARTAMENTO DE SAN MARTIN”</t>
  </si>
  <si>
    <t>7´179,654.66</t>
  </si>
  <si>
    <t>MATERIALES HERRAMIENTAS Y CONSTRUCCIONES S.A.C. con R.U.C. N° 20489627770</t>
  </si>
  <si>
    <t>18. CONTRATACIÓN DE LA EJECUCIÓN DE LAS OBRAS COMPLEMENTARIAS DEL PROYECTO: “MEJORAMIENTO DE LOS SERVICIOS DE SALUD EN EL CENTRO DE SALUD JERILLO, DISTRITO DE JEPELACIO, PROVINCIA DE MOYOBAMBA - REGIÓN SAN MARTÍN”</t>
  </si>
  <si>
    <t xml:space="preserve">024-2020-GRSM/CS </t>
  </si>
  <si>
    <t>CONSORCIO CIC SAC (integrado por NEGOCIOS &amp; CONSTRUCCIONES ALTO IMAZA E.I.R.L. con R.U.C. N° 20487517098 y CESPEDES INGENIERIA &amp; CONSTRUCCIONES S.A.C. con R.U.C. N° 20572125191)</t>
  </si>
  <si>
    <t>19. CONTRATACIÓN DE LA EJECUCIÓN DEL COMPONENTE I Y II DEL PROYECTO: MEJORAMIENTO DEL SERVICIO EDUCATIVO EN EL II CICLO DE LA EBR EN LAS IE N: 452, 00957, 297 Y 1154, DISTRITOS DE RIOJA Y POSIC, JURISDICCIÓN DE LA UGEL RIOJA - SAN MARTÍN</t>
  </si>
  <si>
    <t xml:space="preserve">008-2020-GRSM/CS </t>
  </si>
  <si>
    <t>11´350,000.00</t>
  </si>
  <si>
    <t>CONSORCIO GPSR (integrado por GREPCO S.A.C. con R.U.C. N° 20494079713 y ENGINEERING BUILD S.A.C. con R.U.C. N° 20450326713)</t>
  </si>
  <si>
    <t>270 DÍAS CALENDARIO</t>
  </si>
  <si>
    <t>20. CONTRATACIÓN DE LA EJECUCIÓN DEL COMPONENTE I (INFRAESTRUCTURA) DEL PROYECTO: “ADQUISICIÓN DE PLANTA GENERADORA DE OXIGENO MEDICINAL; CONSTRUCCIÓN DE CENTRAL DE OXÍGENO Y RED DE SUMINISTRO DE OXÍGENO; EN EL (LA) EESS HOSPITAL TARAPOTO - TARAPOTO EN LA LOCALIDAD TARAPOTO, DISTRITO DE TARAPOTO, PROVINCIA SAN MARTÍN, DEPARTAMENTO SAN MARTÍN”</t>
  </si>
  <si>
    <t xml:space="preserve">003-2021-GRSM/CS </t>
  </si>
  <si>
    <t>PRINCOR S.A.C. con R.U.C. N° 20542312450</t>
  </si>
  <si>
    <t>…</t>
  </si>
  <si>
    <t>(*) Una línea por cada año fiscal, consignado en monto presupuestado por cada año presupuestal</t>
  </si>
  <si>
    <t>FORMATO 14: PRINCIPALES ADQUISICIONES DE BIENES Y SERVICIOS - PRESUPUESTO 2020, 2021 Y PROYECTO 2022</t>
  </si>
  <si>
    <t>NUEVOS SOLES</t>
  </si>
  <si>
    <t>FECHA PROG. CONV.</t>
  </si>
  <si>
    <t>ADQUISICIÓN</t>
  </si>
  <si>
    <t>MONTO S/</t>
  </si>
  <si>
    <t>ESTADO DEL PROCESO</t>
  </si>
  <si>
    <t>OBSERVACIONES</t>
  </si>
  <si>
    <t>1. ADQUISICIÓN DE ALIMENTOS PARA LOS SERVIDORES PÚBLICOS BAJO EL DECRETO LEGISLATIVO N° 276 DE LA SEDE CENTRAL DEL GOBIERNO REGIONAL SAN MARTÍN 2020</t>
  </si>
  <si>
    <t xml:space="preserve">002-2020-GRSM/OEC </t>
  </si>
  <si>
    <t>CONSORCIO WIN TAC (integrado por INVERSIONES WIN TAC SERVICIOS GENERALES E.I.R.L. con R.U.C. N° 20209098114 e INVERSIONES LY S.A.C. con R.U.C. N° 20489231949)</t>
  </si>
  <si>
    <t>FINALIZADO</t>
  </si>
  <si>
    <t>NO CORRESPONDE</t>
  </si>
  <si>
    <t>NINGUNA</t>
  </si>
  <si>
    <t>2. SERVICIO DE MENSAJERÍA PARA LAS DEPENDENCIAS DE LA SEDE CENTRAL DEL GOBIERNO REGIONAL SAN MARTÍN</t>
  </si>
  <si>
    <t xml:space="preserve">003-2020-GRSM/OEC </t>
  </si>
  <si>
    <t>REPRESENTACIONES UNION E.I.R.L. con R.U.C. N° 20450317480</t>
  </si>
  <si>
    <t>3. ADQUISICIÓN DE MICROSCOPIOS PARA ESTABLECIMIENTOS DE SALUD DE LA REGIÓN SAN MARTÍN</t>
  </si>
  <si>
    <t xml:space="preserve">010-2020-GRSM/OEC </t>
  </si>
  <si>
    <t>R &amp; M ELECTROMEDICA S.R.L. con R.U.C. N° 20556514004</t>
  </si>
  <si>
    <t>4. ADQUISICIÓN DE EQUIPOS DE RAYOS X DENTAL RODABLE DIGITAL PARA EL CENTRO DE SALUD JUAN GUERRA, CENTRO DE SALUD MORALES Y CENTRO DE SALUD UCHIZA - REGIÓN SAN MARTÍN</t>
  </si>
  <si>
    <t xml:space="preserve">011-2020-GRSM/OEC </t>
  </si>
  <si>
    <t>5. ADQUISICIÓN DE ELECTROCARDIÓGRAFOS PARA EL HOSPITAL II-2 TARAPOTO, HOSPITAL II-E JUANJUÍ Y EL CENTRO DE SALUD SAN MARTIN DE ALAO - REGIÓN SAN MARTÍN</t>
  </si>
  <si>
    <t xml:space="preserve">012-2020-GRSM/OEC </t>
  </si>
  <si>
    <t>6. ADQUISICIÓN DE ECÓGRAFO DOPPLER COLOR 4D Y ULTRASONIDO PARA TERAPIA PARA EL HOSPITAL II-2 TARAPOTO Y CENTRO DE SALUD SAN MARTIN DE ALAO - REGIÓN SAN MARTÍN</t>
  </si>
  <si>
    <t xml:space="preserve">013-2020-GRSM/OEC </t>
  </si>
  <si>
    <t>7. ADQUISICIÓN DE CENTRIFUGAS PARA ESTABLECIMIENTOS DE SALUD DE LA REGIÓN SAN MARTIN</t>
  </si>
  <si>
    <t xml:space="preserve">014-2020-GRSM/OEC </t>
  </si>
  <si>
    <t>BIOCARDIO S.A.C. con R.U.C. N° 20602091199</t>
  </si>
  <si>
    <t>8. ADQUISICION DE LAMPARA CIALITICA RODABLE PARA EL ESTABLECIMIENTO DE SALUD DE UCHIZA - REGIÓN SAN MARTÍN</t>
  </si>
  <si>
    <t xml:space="preserve">015-2020-GRSM/OEC </t>
  </si>
  <si>
    <t>BIOCARDIO S.A.C. con R.U.C. Nº 20602091199</t>
  </si>
  <si>
    <t>9. ADQUISICIÓN DE CUNAS DE CALOR RADIANTE PARA EL HOSPITAL II-2 TARAPOTO - REGIÓN SAN MARTÍN</t>
  </si>
  <si>
    <t xml:space="preserve">016-2020-GRSM/OEC </t>
  </si>
  <si>
    <t>INDUSTRIA TECNOLOGICA PERU E.I.R.L. con R.U.C. N° 20603344341</t>
  </si>
  <si>
    <t>10. ADQUISICIÓN DE ELECTROCAUTERIO Y UNIDAD DE ELECTROCIRUGÍA PARA CONO LEEP PARA EL HOSPITAL II-2 TARAPOTO - REGIÓN SAN MARTÍN</t>
  </si>
  <si>
    <t xml:space="preserve">017-2020-GRSM/OEC </t>
  </si>
  <si>
    <t>11. ADQUISICIÓN DE VIDEO COLPOSCOPIO PARA EL HOSPITAL II-2 TARAPOTO - REGIÓN SAN MARTÍN</t>
  </si>
  <si>
    <t xml:space="preserve">018-2020-GRSM/OEC </t>
  </si>
  <si>
    <t>12. ADQUISICIÓN DE EQUIPOS DE ESTERILIZACIÓN PARA ESTABLECIMIENTOS DE SALUD DE LA REGIÓN SAN MARTÍN</t>
  </si>
  <si>
    <t xml:space="preserve">019-2020-GRSM/OEC </t>
  </si>
  <si>
    <t>13. ADQUISICIÓN DE UNIDADES DENTALES COMPLETAS PARA LOS ESTABLECIMIENTOS DE SALUD SAN MARTÍN DE ALAO, SAUCE, PACAYSAPA, HOSPITAL RURAL PAPAPLAYA, HOSPITAL RURAL DE PICOTA Y EL HOSPITAL II-E BANDA DE SHILCAYO - REGIÓN SAN MARTÍN.</t>
  </si>
  <si>
    <t xml:space="preserve">020-2020-GRSM/OEC </t>
  </si>
  <si>
    <t>14. ADQUISICIÓN DE ABONOS ORGÁNICOS PARA SER UTILIZADOS PEN EL PROYECTO “RECUPERACIÓN DEL SERVICIO ECOSISTÉMICO DE CONTROL DE SUELOS DE ZOCRE - BOSHUMI Y ÁMBITO DE INFLUENCIA, PROVINCIA DE TOCACHE Y MARISCAL CÁCERES - REGIÓN SAN MARTÍN”</t>
  </si>
  <si>
    <t xml:space="preserve">022-2020-GRSM/OEC </t>
  </si>
  <si>
    <t>FLORO DUEÑAS HERRERA con R.U.C. N° 10425797510</t>
  </si>
  <si>
    <t>15. CONTRATACIÓN DEL SERVICIO DE SEGURIDAD Y VIGILANCIA INSTITUCIONAL PARA EL GOBIERNO REGIONAL SAN MARTÍN</t>
  </si>
  <si>
    <t xml:space="preserve">023-2020-GRSM/OEC </t>
  </si>
  <si>
    <t>MONTESIEMPRE SEGURIDAD Y SERVICIOS GENERALES S.A.C. con R.U.C. N° 20572221408</t>
  </si>
  <si>
    <t>EN EJECUCIÓN</t>
  </si>
  <si>
    <t>16. ADQUISICIÓN DE ANALIZADORES BIOQUÍMICOS SEMIAUTOMATIZADOS Y ANALIZADORES DE GASES DE SANGRE PARA ESTABLECIMIENTOS DE SALUD DE LA REGIÓN SAN MARTÍN</t>
  </si>
  <si>
    <t xml:space="preserve">025-2020-GRSM/OEC </t>
  </si>
  <si>
    <t>17. ADQUISICIÓN DE UNA (01) CAMIONETA PICK UP DOBLE CABINA 4X4 PARA EL PROYECTO: “RECUPERACIÓN DEL SERVICIO ECOSISTÉMICO DE CONTROL DE SUELOS DE ZOCRE - BOSHUMI Y ÁMBITO DE INFLUENCIA, PROVINCIA DE TOCACHE Y MARISCAL CÁCERES - REGIÓN SAN MARTIN”</t>
  </si>
  <si>
    <t xml:space="preserve">026-2020-GRSM/OEC </t>
  </si>
  <si>
    <t>AUTONORT NOR ORIENTE S.A.C. con R.U.C. N° 20450384322</t>
  </si>
  <si>
    <t>18. ADQUISICIÓN DEL UNIFORME INSTITUCIONAL PARA EL PERSONAL BAJO EL DECRETO LEGISLATIVO 276 DE LA SEDE CENTRAL DEL GOBIERNO REGIONAL SAN MARTÍN 2020</t>
  </si>
  <si>
    <t xml:space="preserve">027-2020-GRSM/OEC </t>
  </si>
  <si>
    <t>BUILDING JJVETA E.I.R.L. con R.U.C. N° 20602113583</t>
  </si>
  <si>
    <t>19. ADQUISICIÓN DE PRODUCTOS ALIMENTICIOS PARA ABASTECER EL ALMACÉN ADELANTADO DE DEFENSA CIVIL DE TARAPOTO</t>
  </si>
  <si>
    <t xml:space="preserve">029-2020-GRSM/OEC </t>
  </si>
  <si>
    <t>YURAC RUMI S.A.C. con R.U.C. N° 20601040426</t>
  </si>
  <si>
    <t>20. ADQUISICIÓN DE MÓDULOS SOLARES FOTOVOLTAICOS MONOCRISTALINOS PARA EL PROYECTO: “CREACIÓN DEL SISTEMA DE GENERACIÓN DE ENERGÍA SOLAR FOTOVOLTAICA CONECTADO A RED PARA GRANJA GANADERA DE CALZADA, DEL GOBIERNO REGIONAL SAN MARTÍN, DISTRITO DE CALZADA - PROVINCIA DE MOYOBAMBA - DEPARTAMENTO DE SAN MARTÍN”</t>
  </si>
  <si>
    <t xml:space="preserve">031-2020-GRSM/OEC </t>
  </si>
  <si>
    <t>NOVUM SOLAR S.A.C. con R.U.C. N° 20601873894</t>
  </si>
  <si>
    <t>21. ADQUISICIÓN DE MÓDULO SOLAR FOTOVOLTAICO MONOCRISTALINO 400 WP PARA LA ESTACIÓN PESQUERA AHUASHIYACU Y EL INSTITUTO DE EDUCACIÓN SUPERIOR TECNOLÓGICO PUBLICO ALTO MAYO - DEPARTAMENTO DE SAN MARTÍN</t>
  </si>
  <si>
    <t xml:space="preserve">032-2020-GRSM/OEC </t>
  </si>
  <si>
    <t>ORANGE ENERGY S.A.C. con R.U.C. N° 20605293329</t>
  </si>
  <si>
    <t>22. SERVICIO DE INSTALACIÓN DE ESTRUCTURAS METÁLICAS PARA SOPORTE DE PANELES SOLARES, SOLADO Y CIMENTACIÓN PARA EL PROYECTO: "CREACIÓN DEL SISTEMA DE GENERACIÓN DE ENERGÍA SOLAR FOTOVOLTAICA CONECTADO A RED PARA LA ESTACIÓN PESQUERA AHUASHIYACU DEL GOBIERNO REGIONAL SAN MARTIN, DISTRITO DE LA BANDA SHILCAYO - PROVINCIA SAN MARTIN - DEPARTAMENTO SAN MARTIN”</t>
  </si>
  <si>
    <t xml:space="preserve">033-2020-GRSM/OEC </t>
  </si>
  <si>
    <t>JC SERVICIOS Y COMERCIOS ESPECIALIZADOS E.I.R.L. con R.U.C. N° 20603787332</t>
  </si>
  <si>
    <t>23. ADQUISICIÓN DE BATERÍAS ESTACIONARIAS PARA LA EJECUCIÓN DEL PROYECTO: "CREACIÓN DEL SISTEMA DE GENERACIÓN DE ENERGÍA SOLAR FOTOVOLTAICA CONECTADO A RED PARA GRANJA GANADERA DE CALZADA, DEL GOBIERNO REGIONAL SAN MARTIN, DISTRITO DE CALZADA - PROVINCIA DE MOYOBAMBA - DEPARTAMENTO DE SAN MARTIN"</t>
  </si>
  <si>
    <t xml:space="preserve">034-2020-GRSM/OEC </t>
  </si>
  <si>
    <t>Q-ENERGY PERU S.A.C. con R.U.C. N° 20492221571</t>
  </si>
  <si>
    <t>24. ADQUISICIÓN DE ALIMENTOS PARA LOS SERVIDORES PÚBLICOS BAJO EL DECRETO LEGISLATIVO N° 276 DE LA SEDE CENTRAL DEL GOBIERNO REGIONAL SAN MARTÍN, CORRESPONDIENTE AL PERIODO 2021</t>
  </si>
  <si>
    <t xml:space="preserve">035-2020-GRSM/OEC </t>
  </si>
  <si>
    <t>25. ADQUISICIÓN DE UNIFORME INSTITUCIONAL PARA LOS SERVIDORES PÚBLICOS BAJO EL DECRETO LEGISLATIVO 276 DE LA SEDE CENTRAL DEL GOBIERNO REGIONAL SAN MARTÍN, CORRESPONDIENTE AL PERIODO 2021</t>
  </si>
  <si>
    <t xml:space="preserve">036-2020-GRSM/OEC </t>
  </si>
  <si>
    <t>26. ADQUISICIÓN DE INVERSORES PARA EL PROYECTO DE LA GRANJA GANADERA DE CALZADA Y EL PROYECTO DE LA ESTACIÓN PESQUERA AHUASHIYACU - REGIÓN SAN MARTÍN</t>
  </si>
  <si>
    <t xml:space="preserve">037-2020-GRSM/OEC </t>
  </si>
  <si>
    <t>Q - ENERGY ORIENTE S.A.C. con R.U.C. N° 20602828591</t>
  </si>
  <si>
    <t>27. SUMINISTRO DE PETRÓLEO DIÉSEL B5 PARA LAS UNIDADES MÓVILES DE LA SEDE CENTRAL DEL GOBIERNO REGIONAL SAN MARTÍN - ÍTEM N° 01: PETRÓLEO DIESEL B5 - CIUDAD DE MOYOBAMBA</t>
  </si>
  <si>
    <t>SUBASTA INVERSA ELECTRÓNICA</t>
  </si>
  <si>
    <t>001-2020-GRSM/OEC - ÍTEM 01</t>
  </si>
  <si>
    <t>INVERSIONES DON ISAAC E.I.R.L. con R.U.C. N° 20600536983</t>
  </si>
  <si>
    <t>28. SUMINISTRO DE PETRÓLEO DIÉSEL B5 PARA LAS UNIDADES MÓVILES DE LA SEDE CENTRAL DEL GOBIERNO REGIONAL SAN MARTÍN - ÍTEM N° 02: PETRÓLEO DIÉSEL B5 - CIUDAD DE TARAPOTO</t>
  </si>
  <si>
    <t>001-2020-GRSM/OEC - ÍTEM 02</t>
  </si>
  <si>
    <t>DISTRIBUIDORA GABY E.I.R.L. con R.U.C. N° 20221965290</t>
  </si>
  <si>
    <t>29. SERVICIO DE TRANSPORTE AÉREO DE PASAJEROS (VUELO HUMANITARIO) DE LIMA A TARAPOTO, EN EL MARCO DE LA EMERGENCIA SANITARIA Y EL ESTADO DE EMERGENCIA NACIONAL A CONSECUENCIA DEL COVID-19</t>
  </si>
  <si>
    <t>001-2020-GRSM/OEC</t>
  </si>
  <si>
    <t>PARACAS TOURS S.A. con R.U.C. N° 20108777924</t>
  </si>
  <si>
    <t>30. PULSIOXIMETROS DE SOBREMESA SPO2 PANTALLA COLOR PARA LOS HOSPITALES DE MOYOBAMBA, TOCACHE Y TARAPOTO</t>
  </si>
  <si>
    <t>002-2020-GRSM/OEC - ÍTEM 01</t>
  </si>
  <si>
    <t>GOLDEN MEDICAL TECH S.A.C. con R.U.C. N° 20545804795</t>
  </si>
  <si>
    <t>31. BOMBAS DE INFUSION PARA LOS HOSPITALES DE MOYOBAMBA, TOCACHE Y TARAPOTO</t>
  </si>
  <si>
    <t>002-2020-GRSM/OEC - ÍTEM 02</t>
  </si>
  <si>
    <t>32. ADQUISICIÓN DE EQUIPOS MÉDICOS PARA LOS HOSPITALES DE MOYOBAMBA, TARAPOTO Y TOCACHE, EN EL MARCO DE LA EMERGENCIA SANITARIA GENERADA POR EL COVID-19 - MONITORES DE FUNCIONES VITALES (07 PARAMETROS Y/O 8 PARAMETROS) PARA LOS HOSPITALES DE MOYOBAMBA TOCACHE Y TARAPOTO</t>
  </si>
  <si>
    <t>002-2020-GRSM/OEC - ÍTEM 03</t>
  </si>
  <si>
    <t>33. ADQUISICIÓN DE EQUIPOS MÉDICOS PARA LOS HOSPITALES DE MOYOBAMBA, TARAPOTO Y TOCACHE, EN EL MARCO DE LA EMERGENCIA SANITARIA GENERADA POR EL COVID-19 - VENTILADORES MECANICOS Y/O VOLUMETRICOS PARA LOS HOSPITALES DE MOYOBAMBA TOCACHE Y TARAPOTO.</t>
  </si>
  <si>
    <t>002-2020-GRSM/OEC - ÍTEM 04</t>
  </si>
  <si>
    <t>DRAEGER PERU S.A.C. con R.U.C. N° 20538597121</t>
  </si>
  <si>
    <t>34. SERVICIO DE TRANSPORTE DE PASAJEROS (PASAJES TERRESTRES - HUMANITARIOS) EN LAS RUTAS: LIMA - JUANJUÍ, LIMA - MOYOBAMBA Y LIMA - TARAPOTO - MOYOBAMBA, EN EL MARCO DE LA EMERGENCIA SANITARIA Y EL ESTADO DE EMERGENCIA NACIONAL A CONSECUENCIA DEL COVID-19 - RUTAS: LIMA - MOYOBAMBA Y LIMA - JUANJUI</t>
  </si>
  <si>
    <t>003-2020-GRSM/OEC - ÍTEM 01</t>
  </si>
  <si>
    <t>MOVIL BUS S.A.C. con R.U.C. N° 20555901179</t>
  </si>
  <si>
    <t>35. SERVICIO DE TRANSPORTE DE PASAJEROS (PASAJES TERRESTRES - HUMANITARIOS) EN LAS RUTAS: LIMA - JUANJUÍ, LIMA - MOYOBAMBA Y LIMA - TARAPOTO - MOYOBAMBA, EN EL MARCO DE LA EMERGENCIA SANITARIA Y EL ESTADO DE EMERGENCIA NACIONAL A CONSECUENCIA DEL COVID-19 - TRANSPORTE TERRESTRE LIMA - TARAPOTO - MOYOBAMBA</t>
  </si>
  <si>
    <t>003-2020-GRSM/OEC - ÍTEM 02</t>
  </si>
  <si>
    <t>EMPRESA DE TRANSPORTES GRUPO HORNA S.A.C. con R.U.C. N° 20511265216</t>
  </si>
  <si>
    <t>36. ADQUISICIÓN DE JABON EN BARRA PARA LOS ESTABLECIMIENTOS DE SALUD DE LA REGION SAN MARTIN, EN EL MARCO DE LA EMERGENCIA SANITARIA GENERADA POR EL COVID-19</t>
  </si>
  <si>
    <t>004-2020-GRSM/OEC</t>
  </si>
  <si>
    <t>OLEAGINOSAS DEL PERU S.A. con R.U.C. N° 20450219801</t>
  </si>
  <si>
    <t>37. CONTRATACION DEL SERVICIO DE ALOJAMIENTO, EN LA CIUDAD DE MOYOBAMBA, PARA LAS PERSONAS TRASLADADAS EN EL MARCO DEL ESTADO DE EMERGENCIA NACIONAL A CONSECUENCIAS DEL COVID-19 - SERVICIO DE ALOJAMIENTO EN LA CIUDAD DE MOYOBAMBA, NO INCLUYE ALIMENTACIÓN - GRUPO 1.</t>
  </si>
  <si>
    <t>005-2020-GRSM/OEC - ÍTEM 01</t>
  </si>
  <si>
    <t>PUERTO MIRADOR S.A. - con R.U.C. N° 20233104818</t>
  </si>
  <si>
    <t>38. CONTRATACION DEL SERVICIO DE ALOJAMIENTO, EN LA CIUDAD DE MOYOBAMBA, PARA LAS PERSONAS TRASLADADAS EN EL MARCO DEL ESTADO DE EMERGENCIA NACIONAL A CONSECUENCIAS DEL COVID-19 - ALOJAMIENTO - GRUPO 02</t>
  </si>
  <si>
    <t>005-2020-GRSM/OEC - ÍTEM 02</t>
  </si>
  <si>
    <t>MIS TRES ANGELITOS HOSPEDAJE E.I.R.L. con R.U.C. N° 20600804856</t>
  </si>
  <si>
    <t>39. CONTRATACION DEL SERVICIO DE ALOJAMIENTO, EN LA CIUDAD DE MOYOBAMBA, PARA LAS PERSONAS TRASLADADAS EN EL MARCO DEL ESTADO DE EMERGENCIA NACIONAL A CONSECUENCIAS DEL COVID-19 - ALOJAMIENTO - GRUPO 03</t>
  </si>
  <si>
    <t>005-2020-GRSM/OEC - ÍTEM 03</t>
  </si>
  <si>
    <t>SUITES MIRASELVA E.I.R.L. - MIRASELVA SUITES con R.U.C. N° 20603082576</t>
  </si>
  <si>
    <t>40. CONTRATACION DEL SERVICIO DE ALOJAMIENTO, EN LA CIUDAD DE MOYOBAMBA, PARA LAS PERSONAS TRASLADADAS EN EL MARCO DEL ESTADO DE EMERGENCIA NACIONAL A CONSECUENCIAS DEL COVID-19 - ALOJAMIENTO - GRUPO 03</t>
  </si>
  <si>
    <t>VELA ROJAS GERARDO con R.U.C. N° 10008317211</t>
  </si>
  <si>
    <t>41. CONTRATACION DEL SERVICIO DE ALOJAMIENTO, EN LA CIUDAD DE MOYOBAMBA, PARA LAS PERSONAS TRASLADADAS EN EL MARCO DEL ESTADO DE EMERGENCIA NACIONAL A CONSECUENCIAS DEL COVID-19 - ALOJAMIENTO - GRUPO 04</t>
  </si>
  <si>
    <t>005-2020-GRSM/OEC - ÍTEM 04</t>
  </si>
  <si>
    <t>WEEPIU BARRIENTOS JHEWERSON KEVIN con R.U.C. N° 10714367299</t>
  </si>
  <si>
    <t>42. CONTRATACION DEL SERVICIO DE ALOJAMIENTO, EN LA CIUDAD DE MOYOBAMBA, PARA LAS PERSONAS TRASLADADAS EN EL MARCO DEL ESTADO DE EMERGENCIA NACIONAL A CONSECUENCIAS DEL COVID-19 - ALOJAMIENTO - GRUPO 04</t>
  </si>
  <si>
    <t>GRAN HOTEL DORADO E.I.R.L. con R.U.C. N° 20494185319</t>
  </si>
  <si>
    <t>43. SERVICIO DE ALIMENTACIÓN, EN LA CIUDAD DE MOYOBAMBA, PARA LAS PERSONAS TRASLADADAS EN EL MARCO DEL ESTADO DE EMERGENCIA NACIONAL A CONSECUENCIAS DEL COVID-19 - SERVICIO DE ALIMENTACIÓN MOYOBAMBA</t>
  </si>
  <si>
    <t>006-2020-GRSM/OEC - ÍTEM 01</t>
  </si>
  <si>
    <t>ALVARADO PEREZ ERLITA con R.U.C. N° 10008341368</t>
  </si>
  <si>
    <t>44. SERVICIO DE ALIMENTACIÓN, EN LA CIUDAD DE MOYOBAMBA, PARA LAS PERSONAS TRASLADADAS EN EL MARCO DEL ESTADO DE EMERGENCIA NACIONAL A CONSECUENCIAS DEL COVID-19 - SERVICIO DE ALIMENTACIÓN MOYOBAMBA</t>
  </si>
  <si>
    <t>MIRANO PEREA MARIA LUISA con R.U.C. N° 10008031202</t>
  </si>
  <si>
    <t>45. SERVICIO DE ALIMENTACIÓN, EN LA CIUDAD DE MOYOBAMBA, PARA LAS PERSONAS TRASLADADAS EN EL MARCO DEL ESTADO DE EMERGENCIA NACIONAL A CONSECUENCIAS DEL COVID-19 - SERVICIO DE ALIMENTACIÓN MOYOBAMBA</t>
  </si>
  <si>
    <t>TUANAMA MAS ERIN con R.U.C. N° 10459697051</t>
  </si>
  <si>
    <t>46. SERVICIO DE ALIMENTACIÓN, EN LA CIUDAD DE MOYOBAMBA, PARA LAS PERSONAS TRASLADADAS EN EL MARCO DEL ESTADO DE EMERGENCIA NACIONAL A CONSECUENCIAS DEL COVID-19 - SERVICIO DE ALIMENTACIÓN, EN LA CIUDAD DE MOYOBAMBA, PARA LAS PERSONAS TRASLADADAS EN EL MARCO DEL ESTADO DE EMERGENCIA NACIONAL A CONSECUENCIAS DEL COVID-19</t>
  </si>
  <si>
    <t>006-2020-GRSM/OEC - ÍTEM 02</t>
  </si>
  <si>
    <t>47. SERVICIO DE ALIMENTACIÓN, EN LA CIUDAD DE MOYOBAMBA, PARA LAS PERSONAS TRASLADADAS EN EL MARCO DEL ESTADO DE EMERGENCIA NACIONAL A CONSECUENCIAS DEL COVID-19 - SERVICIO DE ALIMENTACIÓN, EN LA CIUDAD DE MOYOBAMBA, PARA LAS PERSONAS TRASLADADAS EN EL MARCO DEL ESTADO DE EMERGENCIA NACIONAL A CONSECUENCIAS DEL COVID-19</t>
  </si>
  <si>
    <t>006-2020-GRSM/OEC - ÍTEM 03</t>
  </si>
  <si>
    <t>AYCACHI LOPEZ CLAUDIA FIORELLA con R.U.C. N° 10442430875</t>
  </si>
  <si>
    <t>48. CONTRATACIÓN DEL SERVICIO DE ALBERGUE Y ALIMENTACIÓN, EN LA CIUDAD DE MOYOBAMBA, PARA LAS PERSONAS TRASLADADAS EN EL MARCO DEL ESTADO DE EMERGENCIA NACIONAL A CONSECUENCIAS DEL COVID-19</t>
  </si>
  <si>
    <t>007-2020-GRSM/OEC</t>
  </si>
  <si>
    <t>INSTITUTO DE EDUCACION SUPERIOR TECNOLOGICO PRIVADO FELIX DE LA ROSA REATEGUI Y GAVIRIA E.I.R.L. con R.U.C. N° 20321182918</t>
  </si>
  <si>
    <t>49. CONTRATACION DEL SERVICIO DE ALOJAMIENTO, EN LA CIUDAD DE TARAPOTO, PARA LAS PERSONAS TRASLADADAS EN EL MARCO DEL ESTADO DE EMERGENCIA NACIONAL A CONSECUENCIAS DEL COVID-19 - ALOJAMIENTO Y ALIMENTACIÓN EN TARAPOTO</t>
  </si>
  <si>
    <t>008-2020-GRSM/OEC - ÍTEM 01</t>
  </si>
  <si>
    <t>TURISMO Y VIAJES EL CHARAPITA E.I.R.L. con R.U.C. N° 20605101128</t>
  </si>
  <si>
    <t>50. CONTRATACION DEL SERVICIO DE ALOJAMIENTO, EN LA CIUDAD DE TARAPOTO, PARA LAS PERSONAS TRASLADADAS EN EL MARCO DEL ESTADO DE EMERGENCIA NACIONAL A CONSECUENCIAS DEL COVID-19 - ALOJAMIENTO Y ALIMENTACIÓN EN TARAPOTO</t>
  </si>
  <si>
    <t>DERRAMA MAGISTERIAL con R.U.C. N° 20136424867</t>
  </si>
  <si>
    <t>51. CONTRATACION DEL SERVICIO DE ALOJAMIENTO, EN LA CIUDAD DE TARAPOTO, PARA LAS PERSONAS TRASLADADAS EN EL MARCO DEL ESTADO DE EMERGENCIA NACIONAL A CONSECUENCIAS DEL COVID-19 - CONTRATACIÓN DEL SERVICIO DE ALOJAMIENTO, EN LA CUIDAD DE TARAPOTO, PARA LAS PERSONAS TRASLADADAS DESDE LA CUIDAD DE LIMA EN EL MARCO DEL ESTADO DE EMERGENCIA NACIONAL A CONSECUENCIAS DEL COVID-19.</t>
  </si>
  <si>
    <t>008-2020-GRSM/OEC - ÍTEM 02</t>
  </si>
  <si>
    <t>RIOSOL HOTELES S.A.C. con R.U.C. N° 20542238462</t>
  </si>
  <si>
    <t>52. CONTRATACIÓN DEL SERVICIO DE ALOJAMIENTO Y ALIMENTACIÓN, EN LA CIUDAD DE MOYOBAMBA, PARA LAS PERSONAS TRASLADADAS EN EL MARCO DEL ESTADO DE EMERGENCIA NACIONAL A CONSECUENCIAS DEL COVID-19.</t>
  </si>
  <si>
    <t>010-2020-GRSM/OEC</t>
  </si>
  <si>
    <t>CANARIO TELLO LICETH MARLENY con R.U.C. N° 10009547121</t>
  </si>
  <si>
    <t>53. CONTRATACIÓN DEL SERVICIO DE ALOJAMIENTO Y ALIMENTACIÓN, EN LA CIUDAD DE MOYOBAMBA, PARA LAS PERSONAS TRASLADADAS EN EL MARCO DEL ESTADO DE EMERGENCIA NACIONAL A CONSECUENCIAS DEL COVID-19.</t>
  </si>
  <si>
    <t>TUESTA CHAVEZ JULISSA TATIANA con R.U.C. N° 10068002511</t>
  </si>
  <si>
    <t>54. SUMINISTRO E INSTALACIÓN DE PLANTAS GENERADORAS DE OXÍGENO PARA LOS HOSPITALES DE MOYOBAMBA Y TARAPOTO, EN EL MARCO DE LA EMERGENCIA SANITARIA GENERADA POR EL COVID-19 - SUMINISTRO E INSTALCIÓN DE 02 PLANTAS GENERADORAS DE OXIGENO MEDICINAL PARA EL HOSPITAL DE MOYOBAMBA - 01 PLANTA DE 95% Y 01 PLANTA DE 99%</t>
  </si>
  <si>
    <t>011-2020-GRSM/OEC - ÍTEM 01</t>
  </si>
  <si>
    <t>ESTANTERIAS METALICAS J.R.M. S.A.C. con R.U.C. N° 20475428634</t>
  </si>
  <si>
    <t>55. SUMINISTRO E INSTALACIÓN DE PLANTAS GENERADORAS DE OXÍGENO PARA LOS HOSPITALES DE MOYOBAMBA Y TARAPOTO, EN EL MARCO DE LA EMERGENCIA SANITARIA GENERADA POR EL COVID-19 - PLANTA DE OXIGENO MEDICINAL DUPLEX (2 X 13 M3/H, TOTAL 26 M3/H, PUREZA 99) PARA EL HOSPITAL DE TARAPOTO.</t>
  </si>
  <si>
    <t>011-2020-GRSM/OEC - ÍTEM 02</t>
  </si>
  <si>
    <t>56. SERVICIO DE ALIMENTACIÓN, EN LA CIUDAD DE RIOJA, PARA LAS PERSONAS TRASLADADAS EN EL MARCO DEL ESTADO DE EMERGENCIA NACIONAL A CONSECUENCIAS DEL COVID-19</t>
  </si>
  <si>
    <t>012-2020-GRSM/OEC</t>
  </si>
  <si>
    <t>GUEVARA GONZALES BERY con R.U.C. N° 10419372523</t>
  </si>
  <si>
    <t>57. SERVICIO DE ALIMENTACIÓN, EN LA CIUDAD DE RIOJA, PARA LAS PERSONAS TRASLADADAS EN EL MARCO DEL ESTADO DE EMERGENCIA NACIONAL A CONSECUENCIAS DEL COVID-19</t>
  </si>
  <si>
    <t>SANDOVAL SALAZAR NATIVIDAD DEL CARMEN con R.U.C.N° 17141510797</t>
  </si>
  <si>
    <t>58. ADQUISICION DE EQUIPOS Y MOBILIARIOS MEDICOS PARA LOS HOSPITALES DE MOYOBAMBA Y TOCACHE, EN EL MARCO DE LA EMERGENCIA SANITARIA GENERADA POR EL COVID-19 - DESFIBRILADOR CON MONITOR Y PALETAS EXTERNAS - MOYOBAMBA.</t>
  </si>
  <si>
    <t>017-2020-GRSM/OEC - ÍTEM 01</t>
  </si>
  <si>
    <t>59. ADQUISICION DE EQUIPOS Y MOBILIARIOS MEDICOS PARA LOS HOSPITALES DE MOYOBAMBA Y TOCACHE, EN EL MARCO DE LA EMERGENCIA SANITARIA GENERADA POR EL COVID-19 - BOMBAS DE INFUSIÓN</t>
  </si>
  <si>
    <t>017-2020-GRSM/OEC - ÍTEM 02</t>
  </si>
  <si>
    <t>60. ADQUISICION DE EQUIPOS Y MOBILIARIOS MEDICOS PARA LOS HOSPITALES DE MOYOBAMBA Y TOCACHE, EN EL MARCO DE LA EMERGENCIA SANITARIA GENERADA POR EL COVID-19 - ASPIRADOR DE SECRECIONES RODABLE</t>
  </si>
  <si>
    <t>017-2020-GRSM/OEC - ÍTEM 03</t>
  </si>
  <si>
    <t>61. ADQUISICION DE EQUIPOS Y MOBILIARIOS MEDICOS PARA LOS HOSPITALES DE MOYOBAMBA Y TOCACHE, EN EL MARCO DE LA EMERGENCIA SANITARIA GENERADA POR EL COVID-19 - CAMA CAMILLA MULTIPROPOSITO (INCLUYE ACCESORIOS)</t>
  </si>
  <si>
    <t>017-2020-GRSM/OEC - ÍTEM 04</t>
  </si>
  <si>
    <t>62. ADQUISICION DE EQUIPOS Y MOBILIARIOS MEDICOS PARA LOS HOSPITALES DE MOYOBAMBA Y TOCACHE, EN EL MARCO DE LA EMERGENCIA SANITARIA GENERADA POR EL COVID-19 - MONITOR DE FUNCIONES VITALES 08 PARÁMETROS</t>
  </si>
  <si>
    <t>017-2020-GRSM/OEC - ÍTEM 05</t>
  </si>
  <si>
    <t>63. ADQUISICION DE EQUIPOS Y MOBILIARIOS MEDICOS PARA LOS HOSPITALES DE MOYOBAMBA Y TOCACHE, EN EL MARCO DE LA EMERGENCIA SANITARIA GENERADA POR EL COVID-19 - EQUIPO DE RAYOS X RODABLE DIGITAL</t>
  </si>
  <si>
    <t>017-2020-GRSM/OEC - ÍTEM 06</t>
  </si>
  <si>
    <t>BIOIMAGEN S.A.C. con R.U.C. N° 20392644556</t>
  </si>
  <si>
    <t>64. ADQUISICION DE EQUIPOS Y MOBILIARIOS MEDICOS PARA LOS HOSPITALES DE MOYOBAMBA Y TOCACHE, EN EL MARCO DE LA EMERGENCIA SANITARIA GENERADA POR EL COVID-19 - ECOGRAFO MULTIPROPOSITO PORTATIL - MOYOBAMBA</t>
  </si>
  <si>
    <t>017-2020-GRSM/OEC - ÍTEM 07</t>
  </si>
  <si>
    <t>65. ADQUISICION DE EQUIPOS Y MOBILIARIOS MEDICOS PARA LOS HOSPITALES DE MOYOBAMBA Y TOCACHE, EN EL MARCO DE LA EMERGENCIA SANITARIA GENERADA POR EL COVID-19 - CAMA CAMILLA MULTIPROPOSITO TIPO UCI (INCLUYE ACCESORIOS) - TOCACHE</t>
  </si>
  <si>
    <t>017-2020-GRSM/OEC - ÍTEM 08</t>
  </si>
  <si>
    <t>66. ADQUISICION DE EQUIPOS Y MOBILIARIOS MEDICOS PARA LOS HOSPITALES DE MOYOBAMBA Y TOCACHE, EN EL MARCO DE LA EMERGENCIA SANITARIA GENERADA POR EL COVID-19 - COCHE DE PARO EQUIPADO + DESFIBRILADOR - TOCACHE</t>
  </si>
  <si>
    <t>017-2020-GRSM/OEC - ÍTEM 09</t>
  </si>
  <si>
    <t>SELLER MEDIC E.I.R.L. con R.U.C. N° 20553332975</t>
  </si>
  <si>
    <t>67. SUMINISTRO E INSTALACIÓN DE PLANTA GENERADORA DE OXIGENO PARA EL SALDO DE OBRA DEL PROYECTO "MEJORAMIENTO DE LOS SERVICIOS DE SALUD EN EL ESTABLECIMIENTO DE SALUD II-1 DE RIOJA, PROVINCIA DE RIOJA - SAN MARTIN"</t>
  </si>
  <si>
    <t>020-2020-GRSM/OEC</t>
  </si>
  <si>
    <t>ULTRA CONTROLO PROJECTOS INDUSTRIAIS LTDA</t>
  </si>
  <si>
    <t>68. ADQUISICIÓN DE BALONES DE OXÍGENO MEDICINAL (INCLUYE ACCESORIOS) PARA EL HOSPITAL RIOJA, DISTRITO Y PROVINCIA DE RIOJA - DEPARTAMENTO DE SAN MARTIN</t>
  </si>
  <si>
    <t>021-2020-GRSM/OEC</t>
  </si>
  <si>
    <t>DROGUERIA E IMPORTADORA MEDICONS S.A.C. con R.U.C. N° 20601057027</t>
  </si>
  <si>
    <t>69. CONTRATACIÓN DEL SALDO DEL CONTRATO DE LA OBRA: “MEJORAMIENTO DE LOS SERVICIOS DE SALUD EN EL ESTABLECIMIENTO DE SALUD II-1 DE RIOJA, PROVINCIA DE RIOJA, SAN MARTÍN”</t>
  </si>
  <si>
    <t>026-2020-GRSM/OEC</t>
  </si>
  <si>
    <t>CONSORCIO SALUD RIOJA (integrado por BIOIMAGEN S.A.C. con R.U.C. N° 20392644556 y EMERGTICS S.A.C. con R.U.C. N° 20600528263)</t>
  </si>
  <si>
    <t>70. ADQUISICIÓN DE EQUIPOS DE PROTECCIÓN PERSONAL (EPP) PARA LOS ESTABLECIMIENTOS DE SALUD DE LA REGIÓN SAN MARTÍN, EN EL MARCO DE LA EMERGENCIA SANITARIA GENERADA POR EL COVID-19 - MASCARILLAS DESCARTABLES TIPO N 95</t>
  </si>
  <si>
    <t>027-2020-GRSM/OEC - ÍTEM 01</t>
  </si>
  <si>
    <t>ITALCASE PERU S.A.C. con R.U.C. N° 20552374925</t>
  </si>
  <si>
    <t>71. ADQUISICIÓN DE EQUIPOS DE PROTECCIÓN PERSONAL (EPP) PARA LOS ESTABLECIMIENTOS DE SALUD DE LA REGIÓN SAN MARTÍN, EN EL MARCO DE LA EMERGENCIA SANITARIA GENERADA POR EL COVID-19 - MAMELUCOS DESCARTABLES</t>
  </si>
  <si>
    <t>027-2020-GRSM/OEC - ÍTEM 02</t>
  </si>
  <si>
    <t>IMPORTER EVOLUTION - SALUD S.A.C. - R.U.C. N° 20605461183</t>
  </si>
  <si>
    <t>72. ADQUISICIÓN DE EQUIPOS DE PROTECCIÓN PERSONAL (EPP) PARA LOS ESTABLECIMIENTOS DE SALUD DE LA REGIÓN SAN MARTÍN, EN EL MARCO DE LA EMERGENCIA SANITARIA GENERADA POR EL COVID-19 - GUANTES QUIRURGICOS ESTÉRILES DESCARTABLES</t>
  </si>
  <si>
    <t>027-2020-GRSM/OEC - ÍTEM 03</t>
  </si>
  <si>
    <t>DROGUERÍA SANTA INES S.A.C. con R.U.C. N° 20605267905</t>
  </si>
  <si>
    <t>73. ADQUISICIÓN DE EQUIPOS DE PROTECCIÓN PERSONAL (EPP) PARA LOS ESTABLECIMIENTOS DE SALUD DE LA REGIÓN SAN MARTÍN, EN EL MARCO DE LA EMERGENCIA SANITARIA GENERADA POR EL COVID-19 - MANDILES DESCARTABLES</t>
  </si>
  <si>
    <t>027-2020-GRSM/OEC - ÍTEM 04</t>
  </si>
  <si>
    <t>74. ADQUISICIÓN DE EQUIPOS DE PROTECCIÓN PERSONAL (EPP) PARA LOS ESTABLECIMIENTOS DE SALUD DE LA REGIÓN SAN MARTÍN, EN EL MARCO DE LA EMERGENCIA SANITARIA GENERADA POR EL COVID-19 - LENTES PROTECTORES DE POLIPROPILENO Y CARETAS FACILAES</t>
  </si>
  <si>
    <t>027-2020-GRSM/OEC - ÍTEM 05</t>
  </si>
  <si>
    <t>75. ADQUISICIÓN DE EQUIPOS DE PROTECCIÓN PERSONAL (EPP) PARA LOS ESTABLECIMIENTOS DE SALUD DE LA REGIÓN SAN MARTÍN, EN EL MARCO DE LA EMERGENCIA SANITARIA GENERADA POR EL COVID-19 - LENTES PROTECTORES DE POLIPROPILENO Y CARETAS FACILAES</t>
  </si>
  <si>
    <t>DROGUERIA AMAZONIA MEDICA E.I R.L. con R.U.C. N° 20493867530</t>
  </si>
  <si>
    <t>76. SERVICIO ALQUILER DE CAMIONES CISTERNA PARA ABASTECIMIENTO DE AGUA POTABLE EN EL MARCO DEL ESTADO DE EMERGENCIA DECLARADO POR EL DECRETO SUPREMO N° 193-2019-PCM</t>
  </si>
  <si>
    <t>028-2020-GRSM/OEC</t>
  </si>
  <si>
    <t>HEYSERG S.A.C. con R.U.C. N° 20491985071</t>
  </si>
  <si>
    <t>77. ADQUISICIÓN DE TANQUES FLEXIBLES (BLADER) PARA LA INSTALACIÓN DE PLANTAS DE TRATAMIENTO DE AGUA, EN EL MARCO DEL ESTADO DE EMERGENCIA DECLARADO POR EL DECRETO SUPREMO N° 193-2019-PCM</t>
  </si>
  <si>
    <t>029-2020-GRSM/OEC</t>
  </si>
  <si>
    <t>COMERCIAL INDUSTRIAL DELTA S A CIDELS.A. con R.U.C. N° 20101391397</t>
  </si>
  <si>
    <t>78. SERVICIO DE EJECUCIÓN DE LAS ACTIVIDADES DEL COMPONENTE III (DESARROLLO CURRICULAR CONTEXTUALIZADO) DEL PROYECTO: “MEJORAMIENTO DEL SERVICIO EDUCATIVO EN EL II CICLO DE LA EBR EN LAS I.E Nº 452, 00957, 297 Y 1154, DISTRITOS DE RIOJA Y POSIC, JURISDICCIÓN DE LA UGEL RIOJA – SAN MARTÍN”</t>
  </si>
  <si>
    <t>008-2021-GRSM/CS</t>
  </si>
  <si>
    <t>CONSORCIO EXPAPREND (integrado por ROSPER SERVICIOS GENERALES S.A.C. con R.U.C. N° 20606710659 y APLAHUATA SERVICIOS GENERALES S.A.C. con R.U.C. N° 20605607277)</t>
  </si>
  <si>
    <t>79. SERVICIO DE INSTALACIÓN Y/O SIEMBRA DE ESPECIES FORESTALES EN 1500 HECTÁREAS DE CAMPO DEFINITIVO CONSIDERADAS EN EL PROYECTO: “RECUPERACIÓN DE LOS SERVICIOS ECO SISTÉMICOS DE REGULACIÓN HÍDRICA Y CONTROL DE LA EROSIÓN DE SUELOS EN LAS SUB CUENCAS ALTAS DE LA ZONA DE CONSERVACIÓN Y RECUPERACIÓN ECOLÓGICA (ZOCRE) SISA - GERA, PROVINCIAS DE EL DORADO Y MOYOBAMBA - REGIÓN SAN MARTÍN”</t>
  </si>
  <si>
    <t>012-2021-GRSM/CS</t>
  </si>
  <si>
    <t>INGENIERIA &amp; NEGOCIOS INTEGRALES TARANGUE S.A.C. -TARANGUE S.A.C. con R.U.C. N° 20603842490</t>
  </si>
  <si>
    <t>80. SERVICIO DE MENSAJERÍA PARA LAS DEPENDENCIAS DE LA SEDE CENTRAL DEL GOBIERNO REGIONAL SAN MARTÍN</t>
  </si>
  <si>
    <t>015-2021-GRSM/OEC</t>
  </si>
  <si>
    <t>81. CONTRATACIÓN DEL SERVICIO DE MANTENIMIENTO PREVENTIVO DE TRES (03) PLANTAS GENERADORAS DE OXÍGENO MEDICINAL DE MARCA “NOVAIR”, INSTALADAS EN LOS HOSPITALES DE TARAPOTO Y MOYOBAMBA</t>
  </si>
  <si>
    <t>001-2021-GRSM/OEC</t>
  </si>
  <si>
    <t>82. SUMINISTRO E INSTALACIÓN DE UNA PLANTA GENERADORA DE OXÍGENO PARA EL PROYECTO: “ADQUISICIÓN DE PLANTA GENERADORA DE OXÍGENO MEDICINAL; CONSTRUCCIÓN DE CENTRAL DE OXÍGENO Y RED DE SUMINISTRO DE OXÍGENO; EN EL (LA) EESS HOSPITAL TARAPOTO - TARAPOTO EN LA LOCALIDAD TARAPOTO, DISTRITO DE TARAPOTO, PROVINCIA SAN MARTÍN, DEPARTAMENTO SAN MARTÍN”</t>
  </si>
  <si>
    <t>002-2021-GRSM/OEC</t>
  </si>
  <si>
    <t>2’784,800.00</t>
  </si>
  <si>
    <t>ULTRA CONTROLO INTERNATIONAL PERÚ S.A.C. - UCIP S.A.C. con R.U.C. Nº 20606206900</t>
  </si>
  <si>
    <t>83. SUMINISTRO DE PETRÓLEO DIÉSEL B5 PARA LAS UNIDADES MÓVILES DE LA SEDE CENTRAL DEL GOBIERNO REGIONAL SAN MARTÍN - ÍTEM N° 01: PETRÓLEO DIESEL B5 - CIUDAD DE MOYOBAMBA</t>
  </si>
  <si>
    <t>84. CONTRATACIÓN DEL SERVICIO DE SEGURIDAD Y VIGILANCIA INSTITUCIONAL PARA EL GOBIERNO REGIONAL SAN MARTÍN</t>
  </si>
  <si>
    <t>CONCURSO PÚBLICO</t>
  </si>
  <si>
    <t>85. ADQUISICIÓN DEL UNIFORME INSTITUCIONAL PARA EL PERSONAL BAJO EL DECRETO LEGISLATIVO 276 DE LA SEDE CENTRAL DEL GOBIERNO REGIONAL SAN MARTÍN 2020</t>
  </si>
  <si>
    <t>86. ADQUISICIÓN DE ALIMENTOS PARA LOS SERVIDORES PÚBLICOS BAJO EL DECRETO LEGISLATIVO N° 276 DE LA SEDE CENTRAL DEL GOBIERNO REGIONAL SAN MARTÍN, CORRESPONDIENTE AL PERIODO 2021</t>
  </si>
  <si>
    <t>FORMATO 15: DETALLE DE CONSULTORIAS PERSONAS JURÍDICAS Y NATURALES - PRESUPUESTO 2020 Y 2021</t>
  </si>
  <si>
    <t>CONSULTORIAS</t>
  </si>
  <si>
    <t>PERSONA JURIDICA (RUC)</t>
  </si>
  <si>
    <t>PERSONA NATURAL (DNI)</t>
  </si>
  <si>
    <t>PPTO 2018 (AL 31/12)</t>
  </si>
  <si>
    <t>PPTO 2019 (AL 31/12)</t>
  </si>
  <si>
    <t>PPTO 2020 (AL 31/12)</t>
  </si>
  <si>
    <t>PPTO 2021 (AL 21/09)</t>
  </si>
  <si>
    <t>TIPO DE ESTUDIO Y/O INFORME (*)</t>
  </si>
  <si>
    <t>ESPECIALIDAD (**)</t>
  </si>
  <si>
    <t>EJECUCIÓN S/</t>
  </si>
  <si>
    <t>1. CONTRATACIÓN DE SUPERVISIÓN DE EJECUCIÓN DE OBRA - PRIMERA ETAPA QUE CORRESPONDE A LA META JUANJUI DEL PROYECTO "CREACIÓN DE LOS SERVICIOS DEPORTIVOS Y RECREATIVOS DEL HUALLAGA CENTRAL 02, EN LA CAPITALES DE LAS PROVINCIAS DE BELLAVISTA, HUALLAGA Y MARISCAL CÁCERES DEL DEPARTAMENTO DE SAN MARTÍN".</t>
  </si>
  <si>
    <t>DIAZ HUAMAN JULIO CESAR - R.U.C. N° 10412307963</t>
  </si>
  <si>
    <t>SUPERVISIÓN DE EJECUCIÓN DE OBRA</t>
  </si>
  <si>
    <t>AS.005-2018</t>
  </si>
  <si>
    <t>2. CONTRATACIÓN DE CONSULTORÍA DE OBRA PARA SUPERVISIÓN DE LA EJECUCIÓN DE OBRA - PRIMERA ETAPA: PROYECTO "MEJORAMIENTO DE LAS CONDICIONES BÁSICAS DEL SERVICIO DE EDUCACIÓN TÉCNICA SUPERIOR EN EL I.E.S.T.P. RIOJA - PROVINCIA DE RIOJA - DEPARTAMENTO DE SAN MARTÍN".</t>
  </si>
  <si>
    <t>PADILLA PINEDO GUSTAVO - R.U.C. N° 10009549931</t>
  </si>
  <si>
    <t>AS.003-2018</t>
  </si>
  <si>
    <t>3. CONTRATACIÓN DE SUPERVISIÓN DE EJECUCIÓN DE OBRA - COMPONENTE I Y II DEL PROYECTO "MEJORAMIENTO Y AMPLIACIÓN DEL SERVICIO EDUCATIVO EN EL II CICLO DE LA EBR, EN LAS INSTITUCIONES EDUCATIVAS Nº 210, Nº 470, Nº 0003, Nº 0048, Nº 0228 Y Nº 0314, DISTRITO Y PROVINCIA DE TOCACHE, JURISDICCIÓN DE LA UGEL TOCACHE - SAN MARTÍN".</t>
  </si>
  <si>
    <t>CONSORCIO TOCACHE 06 (integrado por RBG INGENIEROS S.A.C. con R.U.C. N° 20570706170 y BECERRA GUEVARA RICARDO LENIN con R.U.C. N° 10444248535)</t>
  </si>
  <si>
    <t>CP.002-2018</t>
  </si>
  <si>
    <t>4. CONTRATACIÓN DE CONSULTORÍA DE OBRA PARA LA SUPERVISIÓN DE EJECUCIÓN DE OBRA: COMPONENTE I DEL PROYECTO "MEJORAMIENTO DEL SERVICIO EDUCATIVO EN LA AMPLIACIÓN DE COBERTURA EN EL II CICLO DE LA EBR, EN LAS IIEE Nº 00910, Nº 210, Nº 206 Y Nº 455, SECTOR CORDILLERA, DISTRITO MOYOBAMBA DE LA UGEL MOYOBAMBA - SAN MARTÍN".</t>
  </si>
  <si>
    <t>CONSORCIO SUPERVISOR SAN MARTIN (integrado por ROMERO DIAZ JOSE ELOY con R.U.C. N° 10181888402 y R Y M TECNOLOGIAS S.A.C. con R.U.C. N° 20539989767)</t>
  </si>
  <si>
    <t>AS.020-2018</t>
  </si>
  <si>
    <t>5. CONTRATACIÓN DE SUPERVISIÓN DE EJECUCIÓN DE OBRA - SEGUNDA ETAPA DEL PROYECTO "MEJORAMIENTO DE LAS CONDICIONES BÁSICAS DEL SERVICIO DE EDUCACIÓN TÉCNICA SUPERIOR EN EL I.E.S.T.P. RIOJA - PROVINCIA DE RIOJA - DEPARTAMENTO DE SAN MARTÍN".</t>
  </si>
  <si>
    <t>CONSORCIO SUPERVISOR ALTO MAYO (integrado por VASQUEZ TELLO ALFONSO con R.U.C. N° 10011092166 y PADILLA PINEDO GUSTAVO con R.U.C. N° 10009549931)</t>
  </si>
  <si>
    <t>AS.010-2018</t>
  </si>
  <si>
    <t>6. CONTRATACIÓN DE SUPERVISIÓN DE EJECUCIÓN DE OBRA - COMPONENTE I Y II DEL PROYECTO "MEJORAMIENTO Y AMPLIACIÓN DEL SERVICIO EDUCATIVO DE EDUCACIÓN ESCOLARIZADA EN LAS INSTITUCIONES EDUCATIVAS Nº 186, 0034, 0163, 0454, 0671 Y 0735, DISTRITO DE PÓLVORA, JURISDICCIÓN DE LA PROVINCIA Y UGEL TOCACHE - SAN MARTÍN".</t>
  </si>
  <si>
    <t>CONSORCIO SAN CARLOS con R.U.C. N° 20603844751 (integrado por BARBOZA ALCANTARA ENRIQUE con R.U.C. N° 10166135899, DELGADO VALERA JUAN MIGUEL con R.U.C. N° 10450908598 y CHAVEZ BRAVO DAGOBERTO 10011600447)</t>
  </si>
  <si>
    <t>AS.021-2018</t>
  </si>
  <si>
    <t>7. CONTRATACIÓN DE SUPERVISIÓN DE EJECUCIÓN DE OBRA - COMPONENTE I Y II DEL PROYECTO "MEJORAMIENTO DEL SERVICIO EDUCATIVO EN EL II CICLO DE LA EBR EN LAS IIEE 0407, 0214, 0446, 0183, 137, 1121, 001, 313 Y 0662, CORREDOR EDUCATIVO HUALLAGA CENTRAL MARGEN IZQUIERDA, JURISDICCIÓN DE LA UGEL MARISCAL CÁCERES, BELLAVISTA Y PICOTA - SAN MARTÍN".</t>
  </si>
  <si>
    <t>CONSORCIO SAN ANTONIO con R.U.C. N° 20603927916 (integrado por BARBOZA ALCANTARA ENRIQUE con R.U.C. N° 10166135899, CHAVEZ BRAVO DAGOBERTO con R.U.C. N° 10011600447 y DELGADO VALERA JUAN MIGUEL con R.U.C. N° 10450908598)</t>
  </si>
  <si>
    <t>AS.027-2018</t>
  </si>
  <si>
    <t>8. CONTRATACIÓN DEL SERVICIO DE CONSULTORÍA DE OBRA PARA LA ELABORACIÓN DEL EXPEDIENTE TÉCNICO DEL PROYECTO: "MEJORAMIENTO DE LOS SERVICIOS DE SALUD EN EL ESTABLECIMIENTO DE SALUD DE PONGO DE CAYNARACHI NIVEL I-4, DISTRITO DE CAYNARACHI, PROVINCIA DE LAMAS - SAN MARTÍN".</t>
  </si>
  <si>
    <t>CONSORCIO PONGO DE CAYNARACHI (integrado por RBG INGENIEROS S.A.C. con R.U.C. N° 20570706170 y BECERRA GUEVARA RICARDO LENIN con R.U.C. N° 10444248535)</t>
  </si>
  <si>
    <t>ELABORACIÓN DE EXPEDIENTE TÉCNICO</t>
  </si>
  <si>
    <t>AS.024-2018</t>
  </si>
  <si>
    <t>9. CONTRATACIÓN DEL SERVICIO DE CONSULTORÍA DE OBRA PARA LA ELABORACIÓN DEL EXPEDIENTE TÉCNICO DEL PROYECTO: "MEJORAMIENTO DE LOS SERVICIOS DE SALUD EN EL ESTABLECIMIENTO DE SALUD DE CHAZUTA NIVEL I-4, DISTRITO DE CHAZUTA, PROVINCIA DE SAN MARTÍN - SAN MARTÍN".</t>
  </si>
  <si>
    <t>CONSORCIO CHAZUTA (integrado por RBG INGENIEROS S.A.C. con R.U.C. N° 20570706170 y BECERRA GUEVARA RICARDO LENIN con R.U.C. N° 10444248535)</t>
  </si>
  <si>
    <t>AS.026-2018</t>
  </si>
  <si>
    <t>10. CONTRATACIÓN DEL SERVICIO DE CONSULTORÍA DE OBRA PARA LA ELABORACIÓN DEL EXPEDIENTE TÉCNICO DEL PROYECTO: "MEJORAMIENTO DE LOS SERVICIOS DE SALUD EN EL ESTABLECIMIENTO DE SALUD DE UCHIZA NIVEL I-4, DISTRITO DE UCHIZA, PROVINCIA DE TOCACHE, DEPARTAMENTO DE SAN MARTÍN".</t>
  </si>
  <si>
    <t>CONSORCIO UCHIZA (integrado por RBG INGENIEROS S.A.C. con R.U.C. N° 20570706170 y BECERRA GUEVARA RICARDO LENIN con R.U.C. N° 10444248535)</t>
  </si>
  <si>
    <t>AS.025-2018</t>
  </si>
  <si>
    <t>11. CONTRATACIÓN DEL SERVICIO DE CONSULTORÍA DE OBRA PARA LA ELABORACIÓN DEL EXPEDIENTE TÉCNICO DEL PROYECTO: "MEJORAMIENTO DE LOS SERVICIOS DE SALUD EN EL ESTABLECIMIENTO DE SALUD DE TABALOSOS NIVEL I-4, DISTRITO DE TABALOSOS, PROVINCIA DE LAMAS - DEPARTAMENTO DE SAN MARTIN".</t>
  </si>
  <si>
    <t>CONSORCIO CONSULTORES SAN MARTIN (integrado por LOPEZ MENDOZA LUIS con R.U.C. N° 10008219503 y AYEP CONTRATISTAS GENERALES E.I.R.L. con R.U.C. N° 20493929403)</t>
  </si>
  <si>
    <t>AS.023-2018</t>
  </si>
  <si>
    <t>12. CONTRATACIÓN DE CONSULTORÍA DE OBRA PARA LA SUPERVISIÓN DE LA EJECUCIÓN DE OBRA COMPONENTE I Y II DEL PROYECTO: "MEJORAMIENTO DEL SERVICIO EDUCATIVO EN EL II CICLO DE LA EBR EN LAS IIEE Nº 115, 008, 278, 1126, 121, 469 Y 231, DEL CORREDOR EDUCATIVO TOCACHE, JURISDICCIÓN DE LA UGEL TOCACHE - SAN MARTÍN".</t>
  </si>
  <si>
    <t>CONSORCIO SUPERVISOR TOCACHE (integrado por TUESTA VELA HILDEFONSO con R.U.C. N° 10011467674 y RIMARACHIN FLORES JOSELITO con R.U.C. N° 10277185534)</t>
  </si>
  <si>
    <t>AS.032-2018</t>
  </si>
  <si>
    <t>13. CONTRATACIÓN DEL SERVICIO DE CONSULTORÍA DE OBRA PARA LA SUPERVISIÓN DE LA EJECUCIÓN DE COMPONENTE I (INFRAESTRUCTURA) Y COMPONENTE II (EQUIPAMIENTO BIOMEDICO) DEL SALDO DE OBRA: “MEJORAMIENTO DE LOS SERVICIOS DE SALUD EN EL CENTRO DE SALUD JERILLO, DISTRITO DE JEPELACIO, PROVINCIA DE MOYOBAMBA-REGIÓN SAN MARTÍN”.</t>
  </si>
  <si>
    <t>CONSORCIO JERILLO (integrado por ALVARO VASQUEZ RUIZ con R.U.C Nº 10418255272 y JULIO CESAR DIAZ HUAMAN con R.U.C. Nº 10412307963)</t>
  </si>
  <si>
    <t>AS.003-2019</t>
  </si>
  <si>
    <t>14. CONTRATACIÓN DEL SERVICIO DE CONSULTORÍA DE OBRA PARA LA ELABORACIÓN DEL EXPEDIENTE TÉCNICO DEL PROYECTO: "MEJORAMIENTO Y AMPLIACIÓN DEL SERVICIO EDUCATIVO DE EDUCACIÓN INICIAL ESCOLARIZADA, EN LAS II.EE. Nº 414, Nº 428 Y Nº 0154, DISTRITOS DE BUENOS AIRES Y SAN HILARIÓN, JURISDICCIÓN DE LA PROVINCIA Y UGEL PICOTA - SAN MARTÍN”.</t>
  </si>
  <si>
    <t>JULIO CÉSAR DÍAZ HUAMÁN con R.U.C. Nº 10412307963</t>
  </si>
  <si>
    <t>AS.005-2019</t>
  </si>
  <si>
    <t>15. CONTRATACIÓN DE CONSULTORÍA DE OBRA PARA LA SUPERVISIÓN DE LA EJECUCIÓN DEL COMPONENTE I DEL PROYECTO: “MEJORAMIENTO DEL SERVICIO EDUCATIVO EN EL MARCO DE LA AMPLIACIÓN DE COBERTURA 2014, EN EL II CICLO DE LA EBR, EN LAS IE N° 1159, 1156 Y 303, DISTRITO DE LA BANDA DE SHILCAYO, JURISDICCIÓN DE LA UGEL SAN MARTIN-SAN MARTIN”.</t>
  </si>
  <si>
    <t>JJR CONSTRUCTORA Y SERVICIOS GENERALES S.A.C. con R.U.C. Nº 20493929586</t>
  </si>
  <si>
    <t>AS.009-2019</t>
  </si>
  <si>
    <t>16. CONTRATACIÓN DEL SERVICIO DE CONSULTORÍA DE OBRA PARA LA SUPERVISIÓN DE LA EJECUCIÓN DEL COMPONENTE I DEL PROYECTO: “MEJORAMIENTO DEL SERVICIO EDUCATIVO EN EL MARCO DE LA AMPLIACIÓN DE COBERTURA 2014, EN EL II CICLO DE LA EBR EN LAS I.E. N°: 128, 231 Y 190, DISTRITO DE ALTO BIAVO, JURISDICCIÓN DE LA UGEL BELLAVISTA - SAN MARTÍN”.</t>
  </si>
  <si>
    <t>CONSORCIO HUALLAGA (integrado por Gustavo Padilla Pinedo con R.U.C. N° 10009549931 y Alfonso Vásquez Tello con R.U.C. N° 10011092166)</t>
  </si>
  <si>
    <t>AS.010-2019</t>
  </si>
  <si>
    <t>17. CONTRATACIÓN DE CONSULTORÍA DE OBRA PARA LA SUPERVISIÓN DE LA EJECUCIÓN DEL COMPONENTE I DEL PROYECTO: “MEJORAMIENTO DEL SERVICIO EDUCATIVO EN EL II CICLO DE LA EBR, EN EL MARCO DE AMPLIACIÓN DE COBERTURA DEL PELA, EN EL CORREDOR EDUCATIVO SECTOR LAMAS, JURISDICCIÓN DE LA UGEL LAMAS - REGIÓN SAN MARTÍN”.</t>
  </si>
  <si>
    <t>CONSORCIO PALMICHE (integrado por AYBARSA CONSULTORES E.I.R.L. con R.U.C. Nº 20450449718 y MS SERVICIOS S.A.C. con R.U.C Nº 20601028434)</t>
  </si>
  <si>
    <t>AS.008-2019</t>
  </si>
  <si>
    <t>18. CONTRATACIÓN DEL SERVICIO DE CONSULTORÍA DE OBRA PARA LA SUPERVISIÓN DE LA EJECUCIÓN DE LA OBRA: “MEJORAMIENTO DE LOS SERVICIOS DE SALUD EN EL HOSPITAL RIOJA, PROVINCIA DE RIOJA - REGIÓN SAN MARTÍN”.</t>
  </si>
  <si>
    <t>CONSORCIO SUPERVISOR HOSPITAL RIOJA (integrado por SERVICIOS Y PROYECTOS DE INGENIERIA S.A.C. con R.U.C. Nº 20450445640 y DIESING S.A.C. INGENIEROS CONSULTORES, con R.U.C. Nº 20542380021)</t>
  </si>
  <si>
    <t>AS.013-2019</t>
  </si>
  <si>
    <t>19. CONTRATACIÓN DE CONSULTORÍA DE OBRA PARA LA SUPERVISIÓN DE LA EJECUCIÓN DEL COMPONENTE I DEL PROYECTO: “MEJORAMIENTO DEL SERVICIO EDUCATIVO EN EL MARCO DE LA AMPLIACIÓN DE COBERTURA 2013, EN EL II CICLO DE LA EBR, EN EL CORREDOR EDUCATIVO HUALLAGA, JURISDICCIÓN DE LA UGEL HUALLAGA, DEPARTAMENTO DE SAN MARTIN”.</t>
  </si>
  <si>
    <t>CONSORCIO SUPERVISIOR E.B.R. C.E. HUALLAGA con R.U.C. Nº 20605043501 (integrado por FERNANDO PEÑA CORAL con R.U.C. Nº 10053721350 y DIAZ SANCHEZ JHONNY con R.U.C. Nº 10011217104)</t>
  </si>
  <si>
    <t>AS.016-2019</t>
  </si>
  <si>
    <t>20. CONTRATACIÓN DE CONSULTORÍA DE OBRA PARA LA SUPERVISIÓN DE LA EJECUCIÓN DE LA OBRA ÍTEM Nº 01: “MEJORAMIENTO Y AMPLIACIÓN DE 02 PONTONES EXISTENTES EN LAS PROGRESIVAS 7+650 Y 10+760 ENTRE LAS LOCALIDADES DE MOYOBAMBA Y JEPELACIO, SAN MARTIN, CORRESPONDIENTE AL PROYECTO: MEJORAMIENTO DE LAS VÍAS DEPARTAMENTALES: SM - 100, TRAMO: EMP. PE – 5N (MOYOBAMBA) - JEPELACIO; SM-113, TRAMO: EMP. PE - 5N (NUEVA CAJAMARCA) - YURACYACU Y SM-114, TRAMO: EMP. SM-113 (DV. YURACYACU) -  POSIC, PROVINCIAS DE MOYOBAMBA Y RIOJA - SAN MARTIN”.</t>
  </si>
  <si>
    <t>CONSORCIO SUPERVISOR JEPELACIO (integrado por GEICEN BLADISLAV DELGADO VASQUEZ con R.U.C. Nº 10011010534 y EDGAR PAREDES NAVARRO con R.U.C. Nº 10181966501)</t>
  </si>
  <si>
    <t>AS.017-2019</t>
  </si>
  <si>
    <t>21. CONTRATACIÓN DE CONSULTORÍA DE OBRA PARA LA SUPERVISIÓN DE LA EJECUCIÓN DE LA OBRA ÍTEM Nº 02: “CONSTRUCCIÓN DE 9,000 MTS LINEALES DE CUNETA DE CONCRETO SIMPLE, CORRESPONDIENTE AL PROYECTO: MEJORAMIENTO DE LAS VÍAS DEPARTAMENTALES: SM - 100, TRAMO: EMP. PE - 5N (MOYOBAMBA) - JEPELACIO; SM-113, TRAMO: EMP. PE - 5N (NUEVA CAJAMARCA) - YURACYACU Y SM-114, TRAMO: EMP. SM-113 (DV. YURACYACU) - POSIC, PROVINCIAS DE MOYOBAMBA Y RIOJA - SAN MARTIN”.</t>
  </si>
  <si>
    <t>CONSORCIO SUPERVISOR JEPELACIO (integrado por GEICEN BLADISLAV DELGADO VASQUEZ, con R.U.C. Nº 10011010534 y EDGAR PAREDES NAVARRO, con R.U.C. Nº 10181966501)</t>
  </si>
  <si>
    <t>22. CONTRATACIÓN DE CONSULTORÍA DE OBRA PARA LA SUPERVISIÓN DE LA EJECUCIÓN DEL COMPONENTE I DEL PROYECTO: “CREACION DE LOS SERVICIOS DEPORTIVOS Y RECREATIVOS DEL HUALLAGA CENTRAL 02, EN LAS CAPITALES DE LAS PROVINCIAS DE BELLAVISTA, HUALLAGA Y MARISCAL CACERES DEL DEPARTAMENTO DE SAN MARTIN”- II ETAPA - POLIDEPORTIVO BELLAVISTA.</t>
  </si>
  <si>
    <t>CONSORCIO SUPERVISOR HUALLAGA CENTRAL (integrado por AYBARSA CONSULTORES E.I.R.L. con R.U.C. Nº 20450449718 y GUSTAVO PADILLA PINEDO con R.U.C. Nº 10009549931)</t>
  </si>
  <si>
    <t>AS.018-2019</t>
  </si>
  <si>
    <t>23. CONTRATACIÓN DE CONSULTORÍA DE OBRA PARA LA SUPERVISIÓN DE LA EJECUCIÓN DE COMPONENTE I DEL PROYECTO: “MEJORAMIENTO DEL SERVICIO EDUCATIVO EN EL MARCO DE LA AMPLIACION DE COBERTURA 2014, EN EL II CICLO DE LA EBR EN LAS IE N 181, 0732, 016 Y 0400, DISTRITOS DE CAMPANILLA, ALTO BIAVO Y JUANJUI, JURISDICCIÓN DE LA UGEL MARISCAL CACERES - SAN MARTÍN”.</t>
  </si>
  <si>
    <t>AS.022-2019</t>
  </si>
  <si>
    <t>24. CONTRATACIÓN DEL SERVICIO DE CONSULTORÍA DE OBRA PARA LA ELABORACIÓN DE FICHAS Y EXPEDIENTES TÉCNICOS DE TRES (03) INSTITUCIONES EDUCATIVAS INTEGRADAS DE LA PROVINCIA DE MOYOBAMBA Y LAMAS - SAN MARTÍN”.</t>
  </si>
  <si>
    <t>SERVICIOS GENERALES ASCONSULT S.R.L. con R.U.C. Nº 20393230879</t>
  </si>
  <si>
    <t>AS.028-2019</t>
  </si>
  <si>
    <t>25. CONTRATACIÓN DE CONSULTORÍA DE OBRA PARA LA ELABORACIÓN DE PERFIL Y EXPEDIENTE TÉCNICO DEL PROYECTO DE INVERSION PUBLICA DEL CENTRO TECNICO PRODUCTIVO “LA PRIMAVERA”, DISTRITO DE MOYOBAMBA - SAN MARTIN.</t>
  </si>
  <si>
    <t>CP.003-2019</t>
  </si>
  <si>
    <t>26. CONTRATACIÓN DE CONSULTORÍA DE OBRA PARA LA “ELABORACIÓN DE LAS FICHAS Y EXPEDIENTES TÉCNICOS DE TRES (03) PROYECTOS EDUCATIVOS DEL NIVEL INICIAL EN LA PROVINCIA DE MOYOBAMBA - SAN MARTIN”.</t>
  </si>
  <si>
    <t>SERVICIOS GENERALES ASCONSULT S.R.L. con RUC Nº 20393230879</t>
  </si>
  <si>
    <t>CP.002-2019</t>
  </si>
  <si>
    <t>27. CONTRATACIÓN DE CONSULTORÍA PARA LA ELABORACIÓN DE LOS ESTUDIOS DE PRE INVERSION Y EXPEDIENTE TÉCNICO DEL PROYECTO:  ESTABLECIMIENTOS DE SALUD DE CAMPANILLA Y PAPAPLAYA.</t>
  </si>
  <si>
    <t>CONSORCIO PROYECTO SALUD (integrado por DIESING S.A.C. INGENIEROS CONSULTORES con R.U.C. Nº 20542380021 y FERNANDO PEÑA CORAL con R.U.C. Nº 10053721350)</t>
  </si>
  <si>
    <t>1’114,123.44</t>
  </si>
  <si>
    <t>CP.004-2019</t>
  </si>
  <si>
    <t>28. CONTRATACIÓN DEL SERVICIO DE CONSULTORÍA PARA LA ELABORACIÓN DE FICHA Y EXPEDIENTE TÉCNICO DEL PROYECTO: “MEJORAMIENTO Y AMPLIACION DEL SERVICIO DE ABASTECIMIENTIO DE AGUA POTABLE Y DESAGUE DE LA LOCALIDAD DE UCHIZA DEL DISTRITO DE UCHIZA, PROVINCIA DE TOCACHE, DEPARTAMENTO DE SAN MARTÍN”.</t>
  </si>
  <si>
    <t>CONSORCIO CONSULTOR UCHIZA con R.U.C. Nº 20605548807 (integrado por JUAN CARLOS GARCIA DURAND con R.U.C. Nº 10401526442 y ELOY JUSTO ESPINOZA SALGADO con R.U.C. Nº 10225104366)</t>
  </si>
  <si>
    <t>1’192,773.98</t>
  </si>
  <si>
    <t>CP.005-2019</t>
  </si>
  <si>
    <t>29. CONTRATACIÓN DE CONSULTORÍA PARA LA ELABORACIÓN DEL EXPEDIENTE TÉCNICO DEL PROYECTO: “MEJORAMIENTO DEL SERVICIO DE EDUCACIÓN BÁSICA ESPECIAL EN LOS CEBES 00002, 00003, 00004 – MARÍA MONTESSORI Y PRITE UNA LUZ EN MI CAMINO, DISTRITO DE MOYOBAMBA, RIOJA Y NUEVA CAJAMARCA, PROVINCIAS DE MOYOBAMBA Y RIOJA - SAN MARTÍN”.</t>
  </si>
  <si>
    <t>CONSORCIO SAN MARTIN (integrado por GUSTAVO PADILLA PINEDO con R.U.C. N° 10009549931 y SMART CONSTRUCTIONS ENGINEERING E.I.R.L. con R.U.C. Nº 20603066279)</t>
  </si>
  <si>
    <t>AS.058-2019</t>
  </si>
  <si>
    <t>30. CONTRATACIÓN DE CONSULTORÍA DE OBRA PARA LA ELABORACION DE LOS EXPEDIENTES TECNICOS DE LOS PROYECTOS: “MEJORAMIENTO DE LOS SERVICIOS TURÍSTICOS PÚBLICOS EN LA RESERVA ECOLÓGICA SANTA ELENA DISTRITO DE POSIC, PROVINCIA DE RIOJA, DEPARTAMENTO SAN MARTÍN”; Y “MEJORAMIENTO DE LOS SERVICIOS TURÍSTICOS PÚBLICOS DE LAS CATARATAS DE CARPISHUYACU, DISTRITO DE LA BANDA DE SHILCAYO, PROVINCIA DE SAN MARTÍN, DEPARTAMENTO SAN MARTÍN”.</t>
  </si>
  <si>
    <t>CONSORCIO TURÍSTICO (integrado por RBG INGENIEROS S.A.C. con R.U.C. Nº 20570706170 y RICARDO LENIN BECERRA GUEVARA con R.U.C. Nº 10444248535)</t>
  </si>
  <si>
    <t>AS.063-2019</t>
  </si>
  <si>
    <t>31. CONTRATACIÓN DEL SERVICIO DE CONSULTORÍA DE OBRA PARA LA SUPERVISION DE LA EJECUCION DEL SALDO DE OBRA – COMPONENTE I Y II DEL PROYECTO: "MEJORAMIENTO Y AMPLIACIÓN DEL SERVICIO EDUCATIVO EN EL II CICLO DE LA EBR EN LAS I.I.E.E. 210; 470; 0003; 0048; 0228 Y 0314, DISTRITO Y PROVINCIA DE TOCACHE, JURISDICCIÓN DE LA UGEL TOCACHE - SAN MARTÍN".</t>
  </si>
  <si>
    <t>CONSORCIO SUPERVISOR CEPESA (integrado por JACKELINE MARIEL FLORES FLORES con R.U.C. N° 10429944941 y JULIO CESAR DIAZ HUAMAN con R.U.C. N° 10412307963)</t>
  </si>
  <si>
    <t>AS.066-2019</t>
  </si>
  <si>
    <t>32. CONTRATACIÓN DEL SERVICIO DE CONSULTORÍA DE OBRA PARA LA ELABORACIÓN DEL EXPEDIENTE TÉCNICO: “CREACIÓN DEL SERVICIO DE AGUA POTABLE Y SANEAMIENTO DEL CENTRO POBLADO DE PAMPA HERMOSA DEL DISTRITO DE UCHIZA - PROVINCIA DE TOCACHE - DEPARTAMENTO DE SAN MARTIN”.</t>
  </si>
  <si>
    <t>CONSORCIO - CONSORCIO CONSULTOR JHOTHIZA IV con R.U.C. N° 20605742085 (integrado por MENDOZA VIDAL CESAR AUGUSTO con R.U.C. N° 10416449177 y CABRERA TORRES NILVER con R.U.C. N° 10700358611)</t>
  </si>
  <si>
    <t>AS.067-2019</t>
  </si>
  <si>
    <t>33. CONTRATACIÓN DEL SERVICIO DE CONSULTORÍA DE OBRA PARA LA ELABORACIÓN DEL EXPEDIENTE TÉCNICO: “CREACIÓN DEL SERVICIO DE AGUA POTABLE Y SANEAMIENTO DE LA COMUNIDAD NATIVA YARAO DEL DISTRITO DE MOYOBAMBA - PROVINCIA DE MOYOBAMBA - DEPARTAMENTO DE SAN MARTIN”.</t>
  </si>
  <si>
    <t>CONSORCIO CONSULTOR JHOTHIZA III con R.U.C. N° 20605741500 (integrado por MENDOZA VIDAL CESAR AUGUSTO con R.U.C. N° 10416449177 y CABRERA TORRES NILVER con R.U.C. N° 10700358611)</t>
  </si>
  <si>
    <t>AS.069-2019</t>
  </si>
  <si>
    <t>34. CONTRATACIÓN DEL SERVICIO DE CONSULTORÍA DE OBRA PARA LA ELABORACIÓN DEL EXPEDIENTE TÉCNICO: “CREACIÓN DEL SERVICIO DE AGUA POTABLE Y SANEAMIENTO DEL CENTRO POBLADO CAMPO VERDE DISTRITO DE UCHIZA, PROVINCIA DE TOCACHE - REGIÓN SAN MARTIN”.</t>
  </si>
  <si>
    <t>CONSORCIO ESTUDIO CAMPO VERDE (integrado por SERVICIOS GENERALES ASCONSULT S.R.L.  con R.U.C. N° 20393230879 y MEGA PROJECT SERVICIOS DE INGENIERIA S.R.L. con R.U.C. N° 20600311035)</t>
  </si>
  <si>
    <t>AS.070-2019</t>
  </si>
  <si>
    <t>35. CONTRATACIÓN DEL SERVICIO DE CONSULTORÍA DE OBRA PARA LA ELABORACIÓN DEL EXPEDIENTE TÉCNICO DEL PROYECTO: “CREACIÓN DEL SERVICIO DE AGUA POTABLE Y SANEAMIENTO DEL CENTRO POBLADO SARAI BAJO CAMOTE, DISTRITO DE UCHIZA, PROVINCIA DE TOCACHE -  REGIÓN  SAN MARTÍN”.</t>
  </si>
  <si>
    <t>CONSORCIO ESTUDIO SARAI (integrado por SERVICIOS GENERALES ASCONSULT S.R.L.,  con R.U.C. N° 20393230879 y MEGA PROJECT SERVICIOS DE INGENIERIA S.R.L. con R.U.C. N° 20600311035)</t>
  </si>
  <si>
    <t>AS.071-2019</t>
  </si>
  <si>
    <t>36. CONTRATACIÓN DEL SERVICIO DE CONSULTORÍA DE OBRA PARA LA ELABORACIÓN DEL EXPEDIENTE TÉCNICO: “MEJORAMIENTO Y AMPLIACIÓN DEL SERVICIO DE AGUA POTABLE Y SANEAMIENTO DEL CENTRO POBLADO DE NAZARETH, DISTRITO DE TABALOSOS, PROVINCIA DE LAMAS -  REGIÓN  SAN MARTIN”.</t>
  </si>
  <si>
    <t>CONSORCIO ESTUDIO NAZARETH (integrado por Mega Project Servicios de Ingeniería S.R.L. con R.U.C. Nº 20600311035 y Mega Project Servicios de Ingeniería S.R.L. con R.U.C. Nº 20600311035)</t>
  </si>
  <si>
    <t>AS.072-2019</t>
  </si>
  <si>
    <t>37. CONTRATACIÓN DE CONSULTORÍA PARA LA ELABORACIÓN DEL EXPEDIENTE TÉCNICO DEL PROYECTO: “MEJORAMIENTO DEL SERVICIO DE TRANSITABILIDAD DEL CAMINO VECINAL, EMP. PE-5N (DV. YACUCATINA) – UTCURARCA – MACHUNGO – SAUCE, DISTRITOS DE JUAN GUERRA, ALBERTO LEVEAU, SAUCE Y PILLUANA, PROVINCIA DE SAN MARTÍN Y PICOTA, DEPARTAMENTO DE SAN MARTÍN”.</t>
  </si>
  <si>
    <t>CONSORCIO CONSULTOR EL SAUCE con R.U.C. N° 20605680471 (integrado por JOSE FILOMENO CORDOVA ROJAS con R.U.C. Nº 10084453159 y JOSE LUIS BENDAYAN MIGUEL con R.U.C. Nº 10255871124)</t>
  </si>
  <si>
    <t>2’500,000.00</t>
  </si>
  <si>
    <t>AS.009-2020</t>
  </si>
  <si>
    <t>38. CONTRATACIÓN DEL SERVICIO DE CONSULTORÍA DE OBRA PARA LA SUPERVISIÓN DE LA EJECUCIÓN DEL COMPONENTE I Y II DEL PROYECTO: “ADQUISICIÓN DE GENERADOR DE OXÍGENO MEDICINAL, VENTILADOR MECÁNICO, MONITOR MULTI PARÁMETRO Y BOMBA DE INFUSIÓN; ADEMÁS DE OTROS ACTIVOS EN EL(LA) EESS HOSPITAL TARAPOTO - TARAPOTO EN LA LOCALIDAD, DISTRITO DE TARAPOTO, PROVINCIA SAN MARTÍN, DEPARTAMENTO SAN MARTÍN”.</t>
  </si>
  <si>
    <t>FLORES ROJAS ALVARO OMAR con R.U.C. Nº 10182069413</t>
  </si>
  <si>
    <t>CD.018-2020</t>
  </si>
  <si>
    <t>39. CONTRATACIÓN DEL SERVICIO DE CONSULTORÍA DE OBRA PARA LA SUPERVISIÓN DE LA EJECUCIÓN DEL COMPONENTE I Y II DEL PROYECTO: “ADQUISICIÓN DE GENERADOR DE OXÍGENO MEDICINAL, VENTILADOR MECÁNICO, EQUIPO DE RAYOS X DIGITAL Y CAMA CAMILLA MULTIPROPÓSITO; ADEMÁS DE OTROS ACTIVOS EN EL (LA) EE.SS. HOSPITAL MOYOBAMBA - MOYOBAMBA, EN LA LOCALIDAD DE MOYOBAMBA, DISTRITO DE MOYOBAMBA, PROVINCIA DE MOYOBAMBA, DEPARTAMENTO DE SAN MARTÍN”.</t>
  </si>
  <si>
    <t>VÁSQUEZ RUIZ ALVARO con R.U.C. N° 10418255272</t>
  </si>
  <si>
    <t>CD.016-2020</t>
  </si>
  <si>
    <t>40. CONTRATACIÓN DEL SERVICIO DE CONSULTORÍA DE OBRA PARA LA SUPERVISIÓN DE LA EJECUCIÓN DEL COMPONENTE I Y II DEL PROYECTO: “ADQUISICIÓN DE MONITOR MULTIPARÁMETRO, EQUIPO DE RAYOS X DIGITAL Y CAMA CAMILLA MULTIPROPÓSITO; REMODELACIÓN DE SALA DE HOSPITALIZACIÓN; ADEMÁS DE OTROS ACTIVOS EN EL (LA) EE.SS. HOSPITAL DE TOCACHE - TOCACHE, DISTRITO DE TOCACHE, PROVINCIA DE TOCACHE, DEPARTAMENTO DE SAN MARTÍN”.</t>
  </si>
  <si>
    <t>CONSORCIO SUPERVISOR SAN MARTIN (integrado por JAS CONSULTORIA Y SERVICIOS GENERALES E.I.R.L. con R.U.C. Nº 20572123228 y RIMAS CONSULTING S.A.C. con R.U.C. N° 20572119468)</t>
  </si>
  <si>
    <t>CD.019-2020</t>
  </si>
  <si>
    <t>41. CONTRATACIÓN DEL SERVICIO DE CONSULTORÍA DE OBRA PARA LA SUPERVISIÓN DE LA EJECUCIÓN DE LA OBRA: “CREACIÓN DEL PUENTE VEHICULAR SOBRE EL RÍO TOCACHE Y MEJORAMIENTO DE ACCESOS EN LA RUTA HACIA LA LOCALIDAD DE PAMPA HERMOSA, DISTRITO DE SHUNTE, PROVINCIA DE TOCACHE - DEPARTAMENTO DE SAN MARTÍN”.</t>
  </si>
  <si>
    <t>CONSORCIO VIAL CONSULT. (integrado por PROYECTOS Y CONSTRUCCIONES JSR ASOCIADOS S.A.C. con R.U.C. N° 20542487179 y PERCY ROJAS NAUPAY con R.U.C. N° 10224118100)</t>
  </si>
  <si>
    <t>AS.004-2020</t>
  </si>
  <si>
    <t>42. CONTRATACIÓN DE LA SUPERVISIÓN DE LA EJECUCIÓN DE LA OBRA: "MEJORAMIENTO DEL SERVICIO DE MOVILIDAD URBANA EN EL PSJE. CAHUIDE, JR. CAHUIDE C2 – C6, JR. SAN MARTIN C1 – C3 Y PROLG. SAN MARTIN C1 – C8, DEL CENTRO POBLADO DE JUANJUICILLO, DISTRITO DE JUANJUI”.</t>
  </si>
  <si>
    <t>CONSORCIO SUPERVISOR PAJATEN con R.U.C. Nº 20606872276 (integrado por RBG INGENIEROS S.A.C. con R.U.C. N° 20570706170 y BECERRA GUEVARA RICARDO LENIN con R.U.C. N° 10444248535)</t>
  </si>
  <si>
    <t>AS.030-2020</t>
  </si>
  <si>
    <t>43. CONTRATACIÓN DE LA SUPERVISIÓN DE LA EJECUCIÓN DEL COMPONENTE I Y II DEL PROYECTO: “MEJORAMIENTO DEL SERVICIO EDUCATIVO EN EL II CICLO DE LA EBR EN LAS IE Nº 452, 00957, 297  Y 1154, DISTRITOS DE RIOJA Y POSIC, JURISDICCIÓN DE LA UGEL RIOJA - SAN MARTÍN”.</t>
  </si>
  <si>
    <t>CONSORCIO SUPERVISOR POSIC (integrado por CONSTRUCTORA Y CONSULTORA G&amp;G S.C.R.L. con R.U.C. N° 20487419754 y DIAZ HUAMAN JULIO CESAR con R.U.C. N° 10412307963)</t>
  </si>
  <si>
    <t>CP.004-2020</t>
  </si>
  <si>
    <t>44. CONTRATACIÓN DEL SERVICIO DE CONSULTORÍA PARA LA ELABORACION DE ESTUDIOS  DE PRE INVERSION Y EXPEDIENTES TECNICOS DE 8 ESTABLECIMIENTOS DE SALUD DE LA REGION SAN MARTIN (ÍTEM I; III; IV y VIII).</t>
  </si>
  <si>
    <t>CONSORCIO SALUD D&amp;P (integrado por DIESING S.A.C. INGENIEROS CONSULTORES con R.U.C. N° 20542380021 y FERNANDO PEÑA CORAL con R.U.C. N° 10053721350)</t>
  </si>
  <si>
    <t>4’480,756.33</t>
  </si>
  <si>
    <t>CP.003-2020</t>
  </si>
  <si>
    <t>45. CONTRATACIÓN DEL SERVICIO DE CONSULTORÍA PARA LA ELABORACION DE ESTUDIOS  DE PRE INVERSION Y EXPEDIENTES TECNICOS DE 8 ESTABLECIMIENTOS DE SALUD DE LA REGION SAN MARTIN (ÍTEM II; VI y VII).</t>
  </si>
  <si>
    <t>CONSORCIO CONSULTOR P-S (integrado por S &amp; S CONSULTORES Y CONTRATISTAS GENERALES S.A.C. con R.U.C. N° 20493991117 y FERNANDO PEÑA CORAL con R.U.C. N° 10053721350)</t>
  </si>
  <si>
    <t>3’277,000.00</t>
  </si>
  <si>
    <t>46. CONTRATACIÓN DEL SERVICIO DE CONSULTORÍA PARA LA ELABORACION DE ESTUDIOS  DE PRE INVERSION Y EXPEDIENTES TECNICOS DE 8 ESTABLECIMIENTOS DE SALUD DE LA REGION SAN MARTIN (ÍTEM V).</t>
  </si>
  <si>
    <t>CONSORCIO CONSULTOR SAUJE 2021 con R.U.C. N° 20607770213 (integrado por S &amp; S CONSULTORES Y CONTRATISTAS GENERALES S.A.C. con R.U.C. N° 20493991117 y FERNANDO PEÑA CORAL con R.U.C. N° 10053721350)</t>
  </si>
  <si>
    <t>1’073,000.00</t>
  </si>
  <si>
    <t>47. CONTRATACIÓN DEL SERVICIO DE CONSULTORÍA DE OBRA PARA LA ELABORACIÓN DEL EXPEDIENTE TÉCNICO DEL PROYECTO: “CREACIÓN DEL PUENTE VEHICULAR SOBRE LA QUEBRADA MISHQUIYACU Y MEJORAMIENTO DE VÍAS DE ACCESO EN LA LOCALIDAD DE EL ESLABÓN - PROVINCIA DE HUALLAGA - DEPARTAMENTO DE SAN MARTÍN”.</t>
  </si>
  <si>
    <t>CONSORCIO CONSULTOR P &amp; A con R.U.C. N° 20608025988 (integrado por PERCY ROJAS NAUPAY con R.U.C. N° 10224118100 y ALBERTO GONZALES VELA con R.U.C. N° 10412750140)</t>
  </si>
  <si>
    <t>AS.002-2021</t>
  </si>
  <si>
    <t>48. CONTRATACIÓN DE LA SUPERVISIÓN DE LA EJECUCIÓN DEL COMPONENTE I Y II DEL PROYECTO: “ADQUISICIÓN DE PLANTA GENERADORA DE OXIGENO MEDICINAL; CONSTRUCCIÓN DE CENTRAL DE OXIGENO Y RED DE SUMINISTRO DE OXÍGENO; EN EL (LA) EESS HOSPITAL TARAPOTO - TARAPOTO EN LA LOCALIDAD TARAPOTO, DISTRITO DE TARAPOTO, PROVINCIA SAN MARTÍN, DEPARTAMENTO SAN MARTÍN”.</t>
  </si>
  <si>
    <t>VASQUEZ RUIZ ALVARO con R.U.C. Nº 10418255272</t>
  </si>
  <si>
    <t>AS.004-2021</t>
  </si>
  <si>
    <t>49. CONTRATACIÓN DEL SERVICIO DE CONSULTORÍA DE OBRA PARA LA ELABORACIÓN DEL EXPEDIENTE TÉCNICO DEL PROYECTO: “CREACIÓN DEL PUENTE VEHICULAR JORGE CHÁVEZ SOBRE EL RÍO CHONTAYACU Y ACCESOS EN LA LOCALIDAD DE JORGE CHÁVEZ DEL DISTRITO DE UCHIZA - PROVINCIA DE TOCACHE - DEPARTAMENTO DE SAN MARTÍN”.</t>
  </si>
  <si>
    <t>AS.005-2021</t>
  </si>
  <si>
    <t>50. CONTRATACIÓN DEL SERVICIO DE CONSULTORÍA DE OBRA PARA LA REFORMULACIÓN DEL EXPEDIENTE TÉCNICO DEL PROYECTO: “CREACIÓN DEL PUENTE PEATONAL SANTA ROSA DE MISHOLLO Y TUPAC AMARU DEL DISTRITO DE POLVORA - PROVINCIA DE TOCACHE - DEPARTAMENTO DE SAN MARTÍN”.</t>
  </si>
  <si>
    <t>AS.010-2021</t>
  </si>
  <si>
    <t xml:space="preserve">TOTAL </t>
  </si>
  <si>
    <t>(*) EL PRODUCTO QUE SE ADQUIERE</t>
  </si>
  <si>
    <t>(**) LA ESPECIALIDAD TOMANDO ENCUENTA HACIENDO REFERENCIA UNA O MAS DE LAS 25 FUNCIONES DEL CLASIFICADOR FUNCIONAL PROGRAMATICO</t>
  </si>
  <si>
    <t>FORMATO 18: ALQUILER DE INMUEBLES EN LOS AÑOS FISCALES 2020 Y 2021</t>
  </si>
  <si>
    <t>ARRENDATARIO</t>
  </si>
  <si>
    <t>ARRENDADOR</t>
  </si>
  <si>
    <t>INMUEBLE</t>
  </si>
  <si>
    <t>CONTRATO</t>
  </si>
  <si>
    <t>PLIEGO</t>
  </si>
  <si>
    <t>Apellidos y Nombres o Denominación</t>
  </si>
  <si>
    <t>DNI O PARTIDA REGISTRAL</t>
  </si>
  <si>
    <t>BIEN PROPIO DE TERCEROS O AJENO</t>
  </si>
  <si>
    <t>PARTIDA REGISTRAL DE INCRIPCION DE PROPIEDAD</t>
  </si>
  <si>
    <t>METROS CUADRADOS</t>
  </si>
  <si>
    <t>COCHERAS</t>
  </si>
  <si>
    <t>VIGENCIA DEL CONTRATO</t>
  </si>
  <si>
    <t>MONTO MENSUAL</t>
  </si>
  <si>
    <t xml:space="preserve">FORMA DE PAGO (MENSUAL O ANUAL) Y FECHA DE PAGO </t>
  </si>
  <si>
    <t>GOBIERNO REGIONAL SAN MARTIN</t>
  </si>
  <si>
    <t>ORLANDO CELIZ PICON</t>
  </si>
  <si>
    <t>00803418</t>
  </si>
  <si>
    <t>PROPIO</t>
  </si>
  <si>
    <t>03-02-2021-30-06-2021</t>
  </si>
  <si>
    <t>MENSUAL</t>
  </si>
  <si>
    <t>MARIA ELENA RUIZ VASQUEZ</t>
  </si>
  <si>
    <t>00819485</t>
  </si>
  <si>
    <t>03-02-2021-31-08-2021</t>
  </si>
  <si>
    <t>LILY TONGO HERNANDEZ</t>
  </si>
  <si>
    <t>GERARDO ALVARADO PEREZ</t>
  </si>
  <si>
    <t>00801525</t>
  </si>
  <si>
    <t>ANDRES WILLIAM GUTIERREZ RODRIGUEZ</t>
  </si>
  <si>
    <t>09-02-2021-30-05-2021</t>
  </si>
  <si>
    <t>EDWIN RODRIGUEZ RODRIGUEZ</t>
  </si>
  <si>
    <t>43300740</t>
  </si>
  <si>
    <t>11-02-2021-30-06-2021</t>
  </si>
  <si>
    <t>EDGAR TIMOTEO GUTIERREZ LOPEZ</t>
  </si>
  <si>
    <t>01223097</t>
  </si>
  <si>
    <t>MERCEDES JESUS REATEGUI DEL AGUILA DE RIOS</t>
  </si>
  <si>
    <t>01034749</t>
  </si>
  <si>
    <t>ESCRITURA  498</t>
  </si>
  <si>
    <t>MARINA DE JESUS DAVILA DE ROMERO</t>
  </si>
  <si>
    <t>01113131</t>
  </si>
  <si>
    <t>LUIS HUMBERTO FLORES REATEGUI</t>
  </si>
  <si>
    <t>00907372</t>
  </si>
  <si>
    <t>SHILI MIRANDA CABRERA</t>
  </si>
  <si>
    <t>ARMANDO BONILLA SAAVEDRA</t>
  </si>
  <si>
    <t>01147601</t>
  </si>
  <si>
    <t>GLADYS ELIZABETH CARRANZA BRICEÑO DE CARDENAS</t>
  </si>
  <si>
    <t>11-02-2021-31-03-2021</t>
  </si>
  <si>
    <t>PHIORY JOHANNA PUENTE RUIZ</t>
  </si>
  <si>
    <t>ROSS MERY REATEGUI MORA</t>
  </si>
  <si>
    <t>MANUEL GONZALES BARRERA</t>
  </si>
  <si>
    <t>00845666</t>
  </si>
  <si>
    <t>MANUEL TELLO VALLES</t>
  </si>
  <si>
    <t>01096078</t>
  </si>
  <si>
    <t>ALBERTO CARDENAS VASQUEZ</t>
  </si>
  <si>
    <t>10374294</t>
  </si>
  <si>
    <t>JADIR ISMINIO VARGAS</t>
  </si>
  <si>
    <t>70188549</t>
  </si>
  <si>
    <t>ROSA REYDILA TRUJILLO PEREZ</t>
  </si>
  <si>
    <t>17-02-2021-30-06-2021</t>
  </si>
  <si>
    <t>EDSON REATEGUI GARCIA</t>
  </si>
  <si>
    <t>00911515</t>
  </si>
  <si>
    <t>01-03-2021-31-07-2021</t>
  </si>
  <si>
    <t>15-04-2021-30-06-2021</t>
  </si>
  <si>
    <t>01-07-2021-31-12-2021</t>
  </si>
  <si>
    <t>01-07-2021-30-09-2021</t>
  </si>
  <si>
    <t>MARDEN RODRIGUEZ MELENDEZ</t>
  </si>
  <si>
    <t>00994724</t>
  </si>
  <si>
    <t>09-07-2021-31-12-2021</t>
  </si>
  <si>
    <t>ALVARO DAVILA RUIZ</t>
  </si>
  <si>
    <t>03894292</t>
  </si>
  <si>
    <t>01-09-2021-31-12-2021</t>
  </si>
  <si>
    <t>PROYECTO DE PRESUPUESTO 2021</t>
  </si>
  <si>
    <t>FORMATO 12: ASIGNACIÓN DE BIENES Y SERVICIOS - COMPARATIVO PRESUPUESTO 2020, 2021 Y PROYECTO 2022</t>
  </si>
  <si>
    <t>SECTOR O GOB. REGIONAL: GOBIERNO REGIONAL SAN MARTÍN - SEDE CENTRAL</t>
  </si>
  <si>
    <t>CLASIFICADOR</t>
  </si>
  <si>
    <t>RUBROS</t>
  </si>
  <si>
    <t>PPTO 2020
(PIA)</t>
  </si>
  <si>
    <t>PPTO 2020
(PIM)</t>
  </si>
  <si>
    <t>PPTO 2021
(PIA)</t>
  </si>
  <si>
    <t>PPTO 2021
(PIM 30 JUNIO)</t>
  </si>
  <si>
    <t>PPTO 2022
(PROYECTO - PIA)</t>
  </si>
  <si>
    <t>DIFERENCIA PIA
(2020-2021)</t>
  </si>
  <si>
    <t>VARIACIÓN %
(2020-2021)</t>
  </si>
  <si>
    <t>DIFERENCIA PIA
(2021-2022)</t>
  </si>
  <si>
    <t>VARIACIÓN %
(2021-2022)</t>
  </si>
  <si>
    <t>23.11.11</t>
  </si>
  <si>
    <t>ALIMENTOS Y BEBIDAS PARA CONSUMO HUMANO</t>
  </si>
  <si>
    <t>23.11.12</t>
  </si>
  <si>
    <t>ALIMENTOS Y BEBIDAS PARA CONSUMO ANIMAL</t>
  </si>
  <si>
    <t>23.12.11</t>
  </si>
  <si>
    <t>VESTUARIO, ACCESORIOS Y PRENDAS DIVERSAS</t>
  </si>
  <si>
    <t>23.12.12</t>
  </si>
  <si>
    <t>TEXTILES Y ACABADOS TEXTILES</t>
  </si>
  <si>
    <t>23.12.13</t>
  </si>
  <si>
    <t>CALZADO</t>
  </si>
  <si>
    <t>23.13.11</t>
  </si>
  <si>
    <t>COMBUSTIBLES Y CARBURANTES</t>
  </si>
  <si>
    <t>23.13.12</t>
  </si>
  <si>
    <t>GASES</t>
  </si>
  <si>
    <t>23.13.13</t>
  </si>
  <si>
    <t>LUBRICANTES, GRASAS Y AFINES</t>
  </si>
  <si>
    <t>23.15.11</t>
  </si>
  <si>
    <t>REPUESTOS Y ACCESORIOS</t>
  </si>
  <si>
    <t>23.15.12</t>
  </si>
  <si>
    <t>PAPELERIA EN GENERAL, UTILES Y MATERIALES DE OFICINA</t>
  </si>
  <si>
    <t>23.15.21</t>
  </si>
  <si>
    <t>AGROPECUARIO, GANADERO Y DE JARDINERIA</t>
  </si>
  <si>
    <t>23.15.31</t>
  </si>
  <si>
    <t>ASEO, LIMPIEZA Y TOCADOR</t>
  </si>
  <si>
    <t>23.15.32</t>
  </si>
  <si>
    <t>DE COCINA, COMEDOR Y CAFETERIA</t>
  </si>
  <si>
    <t>23.15.41</t>
  </si>
  <si>
    <t>ELECTRICIDAD, ILUMINACION Y ELECTRONICA</t>
  </si>
  <si>
    <t>23.15.99 99</t>
  </si>
  <si>
    <t>23.16.11</t>
  </si>
  <si>
    <t>DE VEHICULOS</t>
  </si>
  <si>
    <t>23.16.12</t>
  </si>
  <si>
    <t>DE COMUNICACIONES Y TELECOMUNICACIONES</t>
  </si>
  <si>
    <t>23.16.13</t>
  </si>
  <si>
    <t>DE CONSTRUCCION Y MAQUINAS</t>
  </si>
  <si>
    <t>23.16.14</t>
  </si>
  <si>
    <t>DE SEGURIDAD</t>
  </si>
  <si>
    <t>23.16.1.99</t>
  </si>
  <si>
    <t>OTROS ACCESORIOS Y REPUESTOS</t>
  </si>
  <si>
    <t>23.17.11</t>
  </si>
  <si>
    <t>ENSERES</t>
  </si>
  <si>
    <t>23.18.1.99</t>
  </si>
  <si>
    <t>OTROS PRODUCTOS SIMILARES</t>
  </si>
  <si>
    <t>23.18.21</t>
  </si>
  <si>
    <t>MATERIAL, INSUMOS, INSTRUMENTAL Y ACCESORIOS MEDICOS, QUIRURGICOS,
ODONTOLOGICOS Y DE LABORATORIO</t>
  </si>
  <si>
    <t>23.19.11</t>
  </si>
  <si>
    <t>LIBROS, TEXTOS Y OTROS MATERIALES IMPRESOS</t>
  </si>
  <si>
    <t>23.19.12</t>
  </si>
  <si>
    <t>MATERIAL DIDACTICO, ACCESORIOS Y UTILES DE ENSEÑANZA</t>
  </si>
  <si>
    <t>23.19.1.99</t>
  </si>
  <si>
    <t>OTROS MATERIALES DIVERSOS DE ENSEÑANZA</t>
  </si>
  <si>
    <t>23.1.10.13</t>
  </si>
  <si>
    <t>ANIMALES PARA ESTUDIO</t>
  </si>
  <si>
    <t>23.1.10.14</t>
  </si>
  <si>
    <t>FERTILIZANTES, INSECTICIDAS, FUNGICIDAS Y SIMILARES</t>
  </si>
  <si>
    <t>23.1.10.16</t>
  </si>
  <si>
    <t>PRODUCTOS FARMACEUTICOS DE USO ANIMAL</t>
  </si>
  <si>
    <t>23.1.11.1.1</t>
  </si>
  <si>
    <t>PARA EDIFICIOS Y ESTRUCTURAS</t>
  </si>
  <si>
    <t>23.1.11.1.2</t>
  </si>
  <si>
    <t>MATERIAL BIOLOGICO</t>
  </si>
  <si>
    <t>23.1.11.1.3</t>
  </si>
  <si>
    <t>PARA MOBILIARIO Y SIMILARES</t>
  </si>
  <si>
    <t>23.1.11.1.5</t>
  </si>
  <si>
    <t>SUMINISTROS DE ACCESORIOS Y/O MATERIALES DE USO FORESTAL</t>
  </si>
  <si>
    <t>23.1.11.1.6</t>
  </si>
  <si>
    <t>MATERIALES DE ACONDICIONAMIENTO</t>
  </si>
  <si>
    <t>23.1.99.11</t>
  </si>
  <si>
    <t>HERRAMIENTAS</t>
  </si>
  <si>
    <t>23.1.99.1.2</t>
  </si>
  <si>
    <t>PRODUCTOS QUIMICOS</t>
  </si>
  <si>
    <t>23.1.99.1.3</t>
  </si>
  <si>
    <t>LIBROS, DIARIOS, REVISTAS Y OTROS BIENES IMPRESOS NO VINCULADOS A ENSEÑANZA</t>
  </si>
  <si>
    <t>23.1.99.1.4</t>
  </si>
  <si>
    <t>SIMBOLOS, DISTINTIVOS Y CONDECORACIONES</t>
  </si>
  <si>
    <t>23.1.99.1.99</t>
  </si>
  <si>
    <t>OTROS BIENES</t>
  </si>
  <si>
    <t>23.21.21</t>
  </si>
  <si>
    <t>PASAJES Y GASTOS DE TRANSPORTE</t>
  </si>
  <si>
    <t>23.21.22</t>
  </si>
  <si>
    <t>VIATICOS Y ASIGNACIONES POR COMISION DE SERVICIO</t>
  </si>
  <si>
    <t>23.21.2.99</t>
  </si>
  <si>
    <t>23.22.11</t>
  </si>
  <si>
    <t>SERVICIO DE SUMINISTRO DE ENERGIA ELECTRICA</t>
  </si>
  <si>
    <t>23.22.12</t>
  </si>
  <si>
    <t>SERVICIO DE AGUA Y DESAGUE</t>
  </si>
  <si>
    <t>23.22.21</t>
  </si>
  <si>
    <t>SERVICIO DE TELEFONIA MOVIL</t>
  </si>
  <si>
    <t>23.22.22</t>
  </si>
  <si>
    <t>SERVICIO DE TELEFONIA FIJA</t>
  </si>
  <si>
    <t>23.22.23</t>
  </si>
  <si>
    <t>SERVICIO DE INTERNET</t>
  </si>
  <si>
    <t>23.22.31</t>
  </si>
  <si>
    <t>CORREOS Y SERVICIOS DE MENSAJERIA</t>
  </si>
  <si>
    <t>23.22.3.99</t>
  </si>
  <si>
    <t>OTROS SERVICIOS DE COMUNICACION</t>
  </si>
  <si>
    <t>23.22.41</t>
  </si>
  <si>
    <t>SERVICIO DE PUBLICIDAD</t>
  </si>
  <si>
    <t>23.22.43</t>
  </si>
  <si>
    <t>SERVICIOS DE IMAGEN INSTITUCIONAL</t>
  </si>
  <si>
    <t>23.22.51</t>
  </si>
  <si>
    <t>DIFUSIÓN EN EL DIARIO OFICIAL</t>
  </si>
  <si>
    <t>23.23.12</t>
  </si>
  <si>
    <t>SERVICIOS DE SEGURIDAD Y VIGILANCIA</t>
  </si>
  <si>
    <t>23.24.21</t>
  </si>
  <si>
    <t>DE EDIFICACIONES, OFICINAS Y ESTRUCTURAS</t>
  </si>
  <si>
    <t>23.24.31</t>
  </si>
  <si>
    <t>DE CARRETERAS, CAMINOS Y PUENTES NO CONCESIONADOS</t>
  </si>
  <si>
    <t>23.24.51</t>
  </si>
  <si>
    <t>23.24.71</t>
  </si>
  <si>
    <t>DE MAQUINARIAS Y EQUIPOS</t>
  </si>
  <si>
    <t>23.25.11</t>
  </si>
  <si>
    <t>DE EDIFICIOS Y ESTRUCTURAS</t>
  </si>
  <si>
    <t>23.25.12</t>
  </si>
  <si>
    <t>23.25.14</t>
  </si>
  <si>
    <t>23.25.199</t>
  </si>
  <si>
    <t>DE OTROS BIENES Y ACTIVOS</t>
  </si>
  <si>
    <t>23.26.11</t>
  </si>
  <si>
    <t>GASTOS LEGALES Y JUDICIALES</t>
  </si>
  <si>
    <t>23.26.12</t>
  </si>
  <si>
    <t>GASTOS NOTARIALES</t>
  </si>
  <si>
    <t>23.26.2.99</t>
  </si>
  <si>
    <t>OTROS SERVICIOS FINANCIEROS</t>
  </si>
  <si>
    <t>23.26.31</t>
  </si>
  <si>
    <t>SEGURO DE VIDA</t>
  </si>
  <si>
    <t>23.26.32</t>
  </si>
  <si>
    <t>SEGURO DE VEHICULOS</t>
  </si>
  <si>
    <t>23.26.33</t>
  </si>
  <si>
    <t>SEGURO OBLIGATORIO ACCIDENTES DE TRANSITO (SOAT)</t>
  </si>
  <si>
    <t>23.26.34</t>
  </si>
  <si>
    <t>OTROS SEGUROS PERSONALES</t>
  </si>
  <si>
    <t>23.26.3.99</t>
  </si>
  <si>
    <t>23.27.11</t>
  </si>
  <si>
    <t>23.27.21</t>
  </si>
  <si>
    <t>23.27.2.99</t>
  </si>
  <si>
    <t>OTROS SERVICIOS SIMILARES</t>
  </si>
  <si>
    <t>23.27.41</t>
  </si>
  <si>
    <t>ELABORACION DE PROGRAMAS INFORMATICOS</t>
  </si>
  <si>
    <t>23.27.43</t>
  </si>
  <si>
    <t>SOPORTE TECNICO</t>
  </si>
  <si>
    <t>23.27.4.99</t>
  </si>
  <si>
    <t>OTROS SERVICIOS DE INFORMATICA</t>
  </si>
  <si>
    <t>23.27.52</t>
  </si>
  <si>
    <t>PROPINAS PARA PRACTICANTES</t>
  </si>
  <si>
    <t>23.27.10.1</t>
  </si>
  <si>
    <t>SEMINARIOS ,TALLERES Y SIMILARES ORGANIZADOS POR LA INSTITUCION</t>
  </si>
  <si>
    <t>23.27.11.2</t>
  </si>
  <si>
    <t>TRANSPORTE Y TRASLADO DE CARGA, BIENES Y MATERIALES</t>
  </si>
  <si>
    <t>23.27.11.5</t>
  </si>
  <si>
    <t>SERVICIOS DE ALIMENTACION DE CONSUMO HUMANO</t>
  </si>
  <si>
    <t>23.27.11.6</t>
  </si>
  <si>
    <t>SERVICIO DE IMPRESIONES, ENCUADERNACION Y EMPASTADO</t>
  </si>
  <si>
    <t>23.27.11.99</t>
  </si>
  <si>
    <t>SERVICIOS DIVERSOS</t>
  </si>
  <si>
    <t>23.29.11</t>
  </si>
  <si>
    <t>LOCACIÓN DE SERVICIOS REALIZADOS POR PERSONAS NATURALES</t>
  </si>
  <si>
    <t>FORMATO 11: INGRESOS MENSUALES POR PERIODO DEL PERSONAL ACTIVO -  COMPARATIVO PRESUPUESTO 2020, 2021 Y PROYECTO 2022</t>
  </si>
  <si>
    <r>
      <t xml:space="preserve">PLIEGO: </t>
    </r>
    <r>
      <rPr>
        <sz val="9"/>
        <rFont val="Arial"/>
        <family val="2"/>
      </rPr>
      <t>Todos los pliego del sector y cada pliego del sector</t>
    </r>
  </si>
  <si>
    <t>NIVELES REMUNERATIVOS</t>
  </si>
  <si>
    <t>INGRESOS PERSONAL PRESUPUESTO 2020</t>
  </si>
  <si>
    <t>INGRESOS PERSONAL PRESUPUESTO 2021</t>
  </si>
  <si>
    <t>DIFERENCIA 
(2020 -2021)</t>
  </si>
  <si>
    <t>PROYECTO 2022</t>
  </si>
  <si>
    <t>PEA</t>
  </si>
  <si>
    <t>REMUNERACION MENSUAL (cada persona)</t>
  </si>
  <si>
    <t>CAFAE MENSUAL (cada persona)</t>
  </si>
  <si>
    <t>AETA MENSUAL (cada persona)</t>
  </si>
  <si>
    <t>INCENTIVOS O PRODUCTIVIDAD (cada persona)</t>
  </si>
  <si>
    <t>MOVILIDAD</t>
  </si>
  <si>
    <t>RACIONAMIENTO</t>
  </si>
  <si>
    <t>BONOS</t>
  </si>
  <si>
    <t>OTROS INGRESOS MENSUAL (cada persona)</t>
  </si>
  <si>
    <t>SUB TOTAL INGRESOS MENSUALES (cada persona)</t>
  </si>
  <si>
    <t>AGUINALDOS, GRAFICACIONES Y ESCOLARIDAD (anual cada persona)</t>
  </si>
  <si>
    <t>OTROS INGRESOS NO MENSUALES 
(anual cada personal)</t>
  </si>
  <si>
    <t>SUB TOTAL OTROS BENEFICIOS ... (no, mensuales, monto anual)</t>
  </si>
  <si>
    <t>TOTAL INGRESOS ANUAL POR PERSONA</t>
  </si>
  <si>
    <t>TOTAL INGRESO ANUAL PEA</t>
  </si>
  <si>
    <t>CAFAE MENSUL (cada persona)</t>
  </si>
  <si>
    <t>TOTAL INGRESO ANUAL PEA (Proyección al 31 de diciembre de  2021)</t>
  </si>
  <si>
    <t xml:space="preserve">DIFERENCIA INGRESO ANUAL POR PERSONAL </t>
  </si>
  <si>
    <t>DIFERENCIA INGRESO ANUAL PEA</t>
  </si>
  <si>
    <t>TOTAL INGRESO ANUAL PEA (Proyección al 31 de diciembre de 2022)</t>
  </si>
  <si>
    <t>(1)</t>
  </si>
  <si>
    <t>(2)</t>
  </si>
  <si>
    <t>(3)</t>
  </si>
  <si>
    <t>(4)</t>
  </si>
  <si>
    <t>(5)</t>
  </si>
  <si>
    <t>(6)</t>
  </si>
  <si>
    <t>(7)</t>
  </si>
  <si>
    <t>(8)</t>
  </si>
  <si>
    <t>(9)</t>
  </si>
  <si>
    <t>(10)</t>
  </si>
  <si>
    <t>(11)</t>
  </si>
  <si>
    <t>(12)</t>
  </si>
  <si>
    <t>(13)</t>
  </si>
  <si>
    <t>(14)</t>
  </si>
  <si>
    <t>(15)</t>
  </si>
  <si>
    <t>NOTAS</t>
  </si>
  <si>
    <t xml:space="preserve">(1) PEA: </t>
  </si>
  <si>
    <t>SE CONSIGNARA EL NUMERO TOTAL DE PERSONAL ACTIVO ( NOMBRADO Y CONTRATADO) SEGÚN EL PRESUPUESTO ANILITOCO DE PERSONAL (PAP) APROBADO</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</si>
  <si>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</si>
  <si>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</si>
  <si>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</si>
  <si>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</si>
  <si>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</si>
  <si>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</si>
  <si>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</si>
  <si>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</si>
  <si>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</si>
  <si>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</si>
  <si>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</si>
  <si>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</si>
  <si>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(10) SUB TOTAL</t>
  </si>
  <si>
    <t>SUMATORIA DE LAS COLUMNAS (2), (3), (4), (5), (6), (7), (8), (9)</t>
  </si>
  <si>
    <t>(11) AGUINALDOS, GRAFICACIONES Y ESCOLARIDAD</t>
  </si>
  <si>
    <t>MONTO ANUAL</t>
  </si>
  <si>
    <t>(12) OTROS BENEFICIOS - ASIGNACION ANUAL</t>
  </si>
  <si>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</si>
  <si>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TRIMESTRAL , CUATRIMENSUAL  O SIN PERIODICIDAD)</t>
  </si>
  <si>
    <t>(13) SUB TOTAL OTROS BENEFICIOS</t>
  </si>
  <si>
    <t>SUMATORIA DE LAS COLUMNAS (11) Y (12)</t>
  </si>
  <si>
    <t>(14) TOTAL INGRESOS ANUAL POR PERSONA</t>
  </si>
  <si>
    <t xml:space="preserve">MULTIMPLACIÓN DE LA COLUMNA (10) POR 12 (MESES) Y AL RESULTADO SE SUMA LA COLUMNA (13) </t>
  </si>
  <si>
    <t>(15) TOTAL ANUAL PEA</t>
  </si>
  <si>
    <t>MULTIPLICACIÓN DEL A COMUNTA (1) POR LA COLUMNA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</si>
</sst>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_-* #,##0.00\ _€_-;\-* #,##0.00\ _€_-;_-* &quot;-&quot;??\ _€_-;_-@_-"/>
    <numFmt numFmtId="167" formatCode="[$-280A]d&quot; de &quot;mmmm&quot; de &quot;yyyy;@"/>
    <numFmt numFmtId="168" formatCode="0000"/>
    <numFmt numFmtId="169" formatCode="0,000.00"/>
    <numFmt numFmtId="170" formatCode="#,##0.0000"/>
    <numFmt numFmtId="171" formatCode="_ * #,##0_ ;_ * \-#,##0_ ;_ * &quot;-&quot;??_ ;_ @_ "/>
  </numFmts>
  <fonts count="37"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sz val="8"/>
      <color indexed="81"/>
      <name val="Tahoma"/>
      <family val="2"/>
    </font>
    <font>
      <sz val="12"/>
      <name val="Arial"/>
      <family val="2"/>
    </font>
    <font>
      <sz val="8"/>
      <name val="Calibri"/>
      <family val="2"/>
      <scheme val="minor"/>
    </font>
    <font>
      <b/>
      <sz val="8"/>
      <name val="Calibri"/>
      <family val="2"/>
      <scheme val="minor"/>
    </font>
    <font>
      <b/>
      <u/>
      <sz val="8"/>
      <name val="Arial"/>
      <family val="2"/>
    </font>
    <font>
      <b/>
      <sz val="10"/>
      <name val="Arial Narrow"/>
      <family val="2"/>
    </font>
    <font>
      <sz val="10"/>
      <color theme="1"/>
      <name val="Arial Narrow"/>
      <family val="2"/>
    </font>
    <font>
      <b/>
      <sz val="11"/>
      <color theme="0"/>
      <name val="Calibri"/>
      <family val="2"/>
      <scheme val="minor"/>
    </font>
    <font>
      <b/>
      <sz val="11"/>
      <color theme="1"/>
      <name val="Calibri"/>
      <family val="2"/>
      <scheme val="minor"/>
    </font>
    <font>
      <b/>
      <sz val="8"/>
      <color indexed="8"/>
      <name val="Calibri"/>
      <family val="2"/>
      <scheme val="minor"/>
    </font>
    <font>
      <b/>
      <sz val="11"/>
      <color indexed="8"/>
      <name val="Calibri"/>
      <family val="2"/>
      <scheme val="minor"/>
    </font>
    <font>
      <b/>
      <sz val="8"/>
      <color theme="0"/>
      <name val="Calibri"/>
      <family val="2"/>
      <scheme val="minor"/>
    </font>
    <font>
      <sz val="9"/>
      <color indexed="81"/>
      <name val="Tahoma"/>
      <family val="2"/>
    </font>
    <font>
      <sz val="10"/>
      <name val="Arial"/>
    </font>
    <font>
      <b/>
      <sz val="16"/>
      <color theme="1"/>
      <name val="Calibri"/>
      <family val="2"/>
      <scheme val="minor"/>
    </font>
    <font>
      <b/>
      <sz val="14"/>
      <color theme="1"/>
      <name val="Calibri"/>
      <family val="2"/>
      <scheme val="minor"/>
    </font>
    <font>
      <b/>
      <u/>
      <sz val="11"/>
      <color theme="1"/>
      <name val="Calibri"/>
      <family val="2"/>
      <scheme val="minor"/>
    </font>
    <font>
      <b/>
      <sz val="11"/>
      <name val="Arial"/>
      <family val="2"/>
    </font>
    <font>
      <sz val="11"/>
      <name val="Arial"/>
      <family val="2"/>
    </font>
    <font>
      <sz val="11"/>
      <color theme="1"/>
      <name val="Arial"/>
      <family val="2"/>
    </font>
    <font>
      <sz val="11"/>
      <color indexed="32"/>
      <name val="Arial"/>
      <family val="2"/>
    </font>
    <font>
      <sz val="10"/>
      <color indexed="32"/>
      <name val="Arial"/>
      <family val="2"/>
    </font>
    <font>
      <b/>
      <sz val="20"/>
      <color theme="1"/>
      <name val="Calibri"/>
      <family val="2"/>
      <scheme val="minor"/>
    </font>
    <font>
      <b/>
      <sz val="1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6600"/>
        <bgColor indexed="64"/>
      </patternFill>
    </fill>
    <fill>
      <patternFill patternType="solid">
        <fgColor theme="0" tint="-0.34998626667073579"/>
        <bgColor indexed="64"/>
      </patternFill>
    </fill>
    <fill>
      <patternFill patternType="solid">
        <fgColor indexed="22"/>
        <bgColor indexed="64"/>
      </patternFill>
    </fill>
    <fill>
      <patternFill patternType="solid">
        <fgColor theme="6" tint="0.79998168889431442"/>
        <bgColor indexed="64"/>
      </patternFill>
    </fill>
    <fill>
      <patternFill patternType="solid">
        <fgColor theme="0" tint="-4.9989318521683403E-2"/>
        <bgColor indexed="64"/>
      </patternFill>
    </fill>
  </fills>
  <borders count="62">
    <border>
      <left/>
      <right/>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s>
  <cellStyleXfs count="10">
    <xf numFmtId="0" fontId="0" fillId="0" borderId="0"/>
    <xf numFmtId="0" fontId="6" fillId="0" borderId="0"/>
    <xf numFmtId="49" fontId="9" fillId="0" borderId="0"/>
    <xf numFmtId="0" fontId="3" fillId="0" borderId="0"/>
    <xf numFmtId="9" fontId="3" fillId="0" borderId="0" applyFont="0" applyFill="0" applyBorder="0" applyAlignment="0" applyProtection="0"/>
    <xf numFmtId="166" fontId="26" fillId="0" borderId="0" applyFont="0" applyFill="0" applyBorder="0" applyAlignment="0" applyProtection="0"/>
    <xf numFmtId="0" fontId="2" fillId="0" borderId="0"/>
    <xf numFmtId="0" fontId="6" fillId="0" borderId="0"/>
    <xf numFmtId="0" fontId="1" fillId="0" borderId="0"/>
    <xf numFmtId="166" fontId="3" fillId="0" borderId="0" applyFont="0" applyFill="0" applyBorder="0" applyAlignment="0" applyProtection="0"/>
  </cellStyleXfs>
  <cellXfs count="571">
    <xf numFmtId="0" fontId="0" fillId="0" borderId="0" xfId="0"/>
    <xf numFmtId="0" fontId="10" fillId="2" borderId="0" xfId="0" applyFont="1" applyFill="1" applyAlignment="1">
      <alignment vertical="center"/>
    </xf>
    <xf numFmtId="0" fontId="14" fillId="2" borderId="0" xfId="0" applyFont="1" applyFill="1" applyAlignment="1">
      <alignment vertical="center" wrapText="1"/>
    </xf>
    <xf numFmtId="0" fontId="14" fillId="2"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7" fillId="0" borderId="0" xfId="0" applyFont="1" applyAlignment="1">
      <alignment vertical="center"/>
    </xf>
    <xf numFmtId="0" fontId="5" fillId="0" borderId="0" xfId="0" applyFont="1" applyAlignment="1">
      <alignment vertical="center"/>
    </xf>
    <xf numFmtId="0" fontId="14" fillId="0" borderId="0" xfId="0" applyFont="1" applyFill="1" applyAlignment="1">
      <alignment vertical="center"/>
    </xf>
    <xf numFmtId="0" fontId="0" fillId="0" borderId="0" xfId="0" applyFill="1" applyAlignment="1">
      <alignment vertical="center"/>
    </xf>
    <xf numFmtId="0" fontId="7" fillId="0" borderId="0" xfId="0" applyFont="1" applyFill="1" applyAlignment="1">
      <alignment vertical="center"/>
    </xf>
    <xf numFmtId="3" fontId="15" fillId="0" borderId="0" xfId="2" applyNumberFormat="1" applyFont="1" applyAlignment="1">
      <alignment vertical="center"/>
    </xf>
    <xf numFmtId="3" fontId="15" fillId="0" borderId="0" xfId="2" applyNumberFormat="1" applyFont="1" applyAlignment="1">
      <alignment horizontal="right" vertical="center"/>
    </xf>
    <xf numFmtId="49" fontId="16" fillId="0" borderId="14" xfId="2" applyFont="1" applyBorder="1" applyAlignment="1">
      <alignment horizontal="left" vertical="center"/>
    </xf>
    <xf numFmtId="0" fontId="11" fillId="0" borderId="0" xfId="3" applyFont="1"/>
    <xf numFmtId="0" fontId="0" fillId="3" borderId="0" xfId="0"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5" fillId="0" borderId="19" xfId="0" applyFont="1" applyBorder="1" applyAlignment="1">
      <alignment horizontal="left" vertical="center"/>
    </xf>
    <xf numFmtId="0" fontId="5" fillId="6" borderId="19" xfId="0" applyFont="1" applyFill="1" applyBorder="1" applyAlignment="1">
      <alignment horizontal="left" vertical="center"/>
    </xf>
    <xf numFmtId="0" fontId="6" fillId="3" borderId="0" xfId="0" applyFont="1" applyFill="1" applyBorder="1" applyAlignment="1">
      <alignment horizontal="center"/>
    </xf>
    <xf numFmtId="0" fontId="18" fillId="5" borderId="19" xfId="0" applyFont="1" applyFill="1" applyBorder="1" applyAlignment="1">
      <alignment horizontal="center" vertical="center" wrapText="1"/>
    </xf>
    <xf numFmtId="0" fontId="18" fillId="3" borderId="0" xfId="0" applyFont="1" applyFill="1" applyBorder="1" applyAlignment="1">
      <alignment horizontal="left"/>
    </xf>
    <xf numFmtId="0" fontId="6" fillId="3" borderId="0" xfId="0" applyFont="1" applyFill="1" applyBorder="1" applyAlignment="1">
      <alignment horizontal="left"/>
    </xf>
    <xf numFmtId="0" fontId="18" fillId="3" borderId="0" xfId="1" applyFont="1" applyFill="1" applyBorder="1" applyAlignment="1">
      <alignment vertical="center"/>
    </xf>
    <xf numFmtId="0" fontId="18" fillId="3" borderId="0" xfId="1" applyFont="1" applyFill="1" applyBorder="1" applyAlignment="1">
      <alignment horizontal="center" vertical="center"/>
    </xf>
    <xf numFmtId="0" fontId="6" fillId="3" borderId="0" xfId="0" applyFont="1" applyFill="1" applyBorder="1" applyAlignment="1">
      <alignment horizontal="center" vertical="center" wrapText="1"/>
    </xf>
    <xf numFmtId="0" fontId="6" fillId="3" borderId="19" xfId="0" applyFont="1" applyFill="1" applyBorder="1" applyAlignment="1">
      <alignment horizontal="justify" vertical="center" wrapText="1"/>
    </xf>
    <xf numFmtId="0" fontId="6" fillId="3" borderId="19" xfId="0" applyFont="1" applyFill="1" applyBorder="1" applyAlignment="1">
      <alignment horizontal="center" vertical="center"/>
    </xf>
    <xf numFmtId="0" fontId="6" fillId="3" borderId="19" xfId="0" applyFont="1" applyFill="1" applyBorder="1" applyAlignment="1">
      <alignment horizontal="center" vertical="center" wrapText="1"/>
    </xf>
    <xf numFmtId="0" fontId="6" fillId="3" borderId="0" xfId="0" applyFont="1" applyFill="1" applyBorder="1" applyAlignment="1">
      <alignment horizontal="justify" vertical="center" wrapText="1"/>
    </xf>
    <xf numFmtId="0" fontId="6" fillId="3" borderId="19" xfId="0" applyFont="1" applyFill="1" applyBorder="1"/>
    <xf numFmtId="0" fontId="6" fillId="3" borderId="19" xfId="0" applyFont="1" applyFill="1" applyBorder="1" applyAlignment="1">
      <alignment horizontal="center"/>
    </xf>
    <xf numFmtId="0" fontId="6" fillId="3" borderId="19" xfId="0" applyFont="1" applyFill="1" applyBorder="1" applyAlignment="1">
      <alignment horizontal="center" wrapText="1"/>
    </xf>
    <xf numFmtId="0" fontId="6" fillId="3" borderId="0" xfId="0" applyFont="1" applyFill="1" applyBorder="1"/>
    <xf numFmtId="0" fontId="6" fillId="3" borderId="0" xfId="0" applyFont="1" applyFill="1" applyBorder="1" applyAlignment="1"/>
    <xf numFmtId="0" fontId="6" fillId="3" borderId="19" xfId="0" applyFont="1" applyFill="1" applyBorder="1" applyAlignment="1">
      <alignment horizontal="left" wrapText="1"/>
    </xf>
    <xf numFmtId="0" fontId="6" fillId="3" borderId="19" xfId="0" applyFont="1" applyFill="1" applyBorder="1" applyAlignment="1">
      <alignment horizontal="lef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xf>
    <xf numFmtId="0" fontId="6" fillId="3" borderId="19" xfId="0" applyFont="1" applyFill="1" applyBorder="1" applyAlignment="1">
      <alignment vertical="center" wrapText="1"/>
    </xf>
    <xf numFmtId="0" fontId="6" fillId="0" borderId="19" xfId="0" applyFont="1" applyFill="1" applyBorder="1" applyAlignment="1">
      <alignment horizontal="center" vertical="center" wrapText="1"/>
    </xf>
    <xf numFmtId="0" fontId="6" fillId="3" borderId="19" xfId="0" applyFont="1" applyFill="1" applyBorder="1" applyAlignment="1">
      <alignment vertical="center"/>
    </xf>
    <xf numFmtId="0" fontId="18" fillId="5" borderId="20" xfId="0" applyFont="1" applyFill="1" applyBorder="1" applyAlignment="1">
      <alignment horizontal="center" vertical="center" wrapText="1"/>
    </xf>
    <xf numFmtId="0" fontId="19" fillId="7" borderId="4" xfId="0" applyFont="1" applyFill="1" applyBorder="1" applyAlignment="1">
      <alignment horizontal="center" vertical="center" wrapText="1"/>
    </xf>
    <xf numFmtId="10" fontId="19" fillId="7" borderId="4" xfId="0" applyNumberFormat="1" applyFont="1" applyFill="1" applyBorder="1" applyAlignment="1">
      <alignment horizontal="center" vertical="center"/>
    </xf>
    <xf numFmtId="2" fontId="19" fillId="7" borderId="4" xfId="0" applyNumberFormat="1" applyFont="1" applyFill="1" applyBorder="1" applyAlignment="1">
      <alignment horizontal="center" vertical="center" wrapText="1"/>
    </xf>
    <xf numFmtId="1" fontId="19" fillId="7" borderId="4" xfId="0" applyNumberFormat="1" applyFont="1" applyFill="1" applyBorder="1" applyAlignment="1">
      <alignment horizontal="center"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vertical="center" wrapText="1"/>
    </xf>
    <xf numFmtId="0" fontId="6" fillId="0" borderId="19" xfId="0" applyFont="1" applyFill="1" applyBorder="1" applyAlignment="1">
      <alignment horizontal="justify" vertical="center"/>
    </xf>
    <xf numFmtId="0" fontId="19" fillId="0" borderId="19" xfId="0" applyFont="1" applyFill="1" applyBorder="1" applyAlignment="1">
      <alignment horizontal="center" vertical="center" wrapText="1"/>
    </xf>
    <xf numFmtId="0" fontId="19" fillId="0" borderId="19" xfId="0" applyFont="1" applyFill="1" applyBorder="1" applyAlignment="1">
      <alignment horizontal="center" vertical="center"/>
    </xf>
    <xf numFmtId="9" fontId="6" fillId="0" borderId="19" xfId="0" applyNumberFormat="1" applyFont="1" applyFill="1" applyBorder="1" applyAlignment="1">
      <alignment horizontal="center" vertical="center" wrapText="1"/>
    </xf>
    <xf numFmtId="164" fontId="6" fillId="0" borderId="19" xfId="0" applyNumberFormat="1" applyFont="1" applyFill="1" applyBorder="1" applyAlignment="1">
      <alignment horizontal="center" vertical="center" wrapText="1"/>
    </xf>
    <xf numFmtId="10" fontId="6" fillId="0" borderId="19"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xf>
    <xf numFmtId="165" fontId="19" fillId="0" borderId="19" xfId="0" applyNumberFormat="1" applyFont="1" applyFill="1" applyBorder="1" applyAlignment="1">
      <alignment horizontal="center" vertical="center"/>
    </xf>
    <xf numFmtId="165" fontId="19" fillId="0" borderId="19" xfId="0" applyNumberFormat="1" applyFont="1" applyFill="1" applyBorder="1" applyAlignment="1">
      <alignment horizontal="center" vertical="center" wrapText="1"/>
    </xf>
    <xf numFmtId="2" fontId="6" fillId="0" borderId="19" xfId="0" applyNumberFormat="1" applyFont="1" applyFill="1" applyBorder="1" applyAlignment="1">
      <alignment horizontal="center" vertical="center" wrapText="1"/>
    </xf>
    <xf numFmtId="1" fontId="19" fillId="0" borderId="19" xfId="0" applyNumberFormat="1" applyFont="1" applyFill="1" applyBorder="1" applyAlignment="1">
      <alignment horizontal="center" vertical="center"/>
    </xf>
    <xf numFmtId="10" fontId="19" fillId="0" borderId="19" xfId="0" applyNumberFormat="1" applyFont="1" applyFill="1" applyBorder="1" applyAlignment="1">
      <alignment horizontal="center" vertical="center"/>
    </xf>
    <xf numFmtId="2" fontId="19" fillId="0" borderId="19" xfId="0" applyNumberFormat="1" applyFont="1" applyFill="1" applyBorder="1" applyAlignment="1">
      <alignment horizontal="center" vertical="center" wrapText="1"/>
    </xf>
    <xf numFmtId="0" fontId="19" fillId="0" borderId="1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19" fillId="0" borderId="18" xfId="0" applyFont="1" applyFill="1" applyBorder="1" applyAlignment="1">
      <alignment horizontal="center" vertical="center"/>
    </xf>
    <xf numFmtId="0" fontId="6" fillId="0" borderId="19" xfId="0" applyFont="1" applyFill="1" applyBorder="1" applyAlignment="1">
      <alignment horizontal="left" vertical="center"/>
    </xf>
    <xf numFmtId="0" fontId="6" fillId="3" borderId="0" xfId="0" applyFont="1" applyFill="1" applyBorder="1" applyAlignment="1">
      <alignment horizontal="center" vertical="center"/>
    </xf>
    <xf numFmtId="0" fontId="19" fillId="7" borderId="7" xfId="0" applyFont="1" applyFill="1" applyBorder="1" applyAlignment="1">
      <alignment horizontal="center" vertical="center"/>
    </xf>
    <xf numFmtId="9" fontId="6" fillId="3" borderId="19" xfId="0" applyNumberFormat="1" applyFont="1" applyFill="1" applyBorder="1" applyAlignment="1">
      <alignment horizontal="center" vertical="center" wrapText="1"/>
    </xf>
    <xf numFmtId="10" fontId="6" fillId="3" borderId="19" xfId="0" applyNumberFormat="1" applyFont="1" applyFill="1" applyBorder="1" applyAlignment="1">
      <alignment horizontal="center" vertical="center" wrapText="1"/>
    </xf>
    <xf numFmtId="0" fontId="8" fillId="0" borderId="0" xfId="3" applyFont="1" applyAlignment="1">
      <alignment horizontal="left"/>
    </xf>
    <xf numFmtId="0" fontId="4" fillId="0" borderId="0" xfId="3" applyFont="1" applyAlignment="1">
      <alignment horizontal="centerContinuous"/>
    </xf>
    <xf numFmtId="0" fontId="4" fillId="0" borderId="0" xfId="3" applyFont="1"/>
    <xf numFmtId="0" fontId="15" fillId="0" borderId="0" xfId="3" applyFont="1"/>
    <xf numFmtId="0" fontId="8" fillId="0" borderId="0" xfId="1" applyFont="1" applyAlignment="1">
      <alignment vertical="center"/>
    </xf>
    <xf numFmtId="0" fontId="16" fillId="0" borderId="0" xfId="1" applyFont="1" applyAlignment="1">
      <alignment vertical="center"/>
    </xf>
    <xf numFmtId="49" fontId="16" fillId="0" borderId="0" xfId="2" applyFont="1" applyAlignment="1">
      <alignment horizontal="left" vertical="center"/>
    </xf>
    <xf numFmtId="49" fontId="22" fillId="8" borderId="19" xfId="3" applyNumberFormat="1" applyFont="1" applyFill="1" applyBorder="1" applyAlignment="1">
      <alignment horizontal="center" textRotation="90" wrapText="1"/>
    </xf>
    <xf numFmtId="0" fontId="22" fillId="0" borderId="19" xfId="3" applyFont="1" applyBorder="1"/>
    <xf numFmtId="4" fontId="3" fillId="0" borderId="19" xfId="3" applyNumberFormat="1" applyBorder="1"/>
    <xf numFmtId="4" fontId="23" fillId="0" borderId="19" xfId="3" applyNumberFormat="1" applyFont="1" applyBorder="1"/>
    <xf numFmtId="0" fontId="23" fillId="0" borderId="19" xfId="3" applyFont="1" applyBorder="1"/>
    <xf numFmtId="0" fontId="3" fillId="0" borderId="0" xfId="3"/>
    <xf numFmtId="0" fontId="5" fillId="5" borderId="19" xfId="3" applyFont="1" applyFill="1" applyBorder="1" applyAlignment="1">
      <alignment horizontal="center" vertical="center" wrapText="1"/>
    </xf>
    <xf numFmtId="0" fontId="5" fillId="5" borderId="19" xfId="3" applyFont="1" applyFill="1" applyBorder="1" applyAlignment="1">
      <alignment horizontal="center" vertical="center"/>
    </xf>
    <xf numFmtId="0" fontId="5" fillId="0" borderId="0" xfId="3" applyFont="1" applyAlignment="1">
      <alignment horizontal="center" vertical="center"/>
    </xf>
    <xf numFmtId="0" fontId="3" fillId="0" borderId="19" xfId="3" applyBorder="1"/>
    <xf numFmtId="0" fontId="3" fillId="0" borderId="0" xfId="3" applyAlignment="1">
      <alignment vertical="center"/>
    </xf>
    <xf numFmtId="0" fontId="3" fillId="0" borderId="19" xfId="3" applyBorder="1" applyAlignment="1">
      <alignment vertical="center"/>
    </xf>
    <xf numFmtId="4" fontId="3" fillId="0" borderId="19" xfId="3" applyNumberFormat="1" applyBorder="1" applyAlignment="1">
      <alignment vertical="center"/>
    </xf>
    <xf numFmtId="0" fontId="5" fillId="4" borderId="19" xfId="3" applyFont="1" applyFill="1" applyBorder="1" applyAlignment="1">
      <alignment horizontal="right" vertical="center" indent="2"/>
    </xf>
    <xf numFmtId="4" fontId="5" fillId="4" borderId="19" xfId="3" applyNumberFormat="1" applyFont="1" applyFill="1" applyBorder="1" applyAlignment="1">
      <alignment vertical="center"/>
    </xf>
    <xf numFmtId="0" fontId="4" fillId="0" borderId="19" xfId="3" applyFont="1" applyBorder="1" applyAlignment="1">
      <alignment horizontal="left" indent="2"/>
    </xf>
    <xf numFmtId="0" fontId="4" fillId="0" borderId="38" xfId="3" applyFont="1" applyBorder="1" applyAlignment="1">
      <alignment horizontal="left" indent="2"/>
    </xf>
    <xf numFmtId="0" fontId="4" fillId="0" borderId="0" xfId="3" applyFont="1" applyAlignment="1">
      <alignment horizontal="left" indent="2"/>
    </xf>
    <xf numFmtId="0" fontId="16" fillId="0" borderId="0" xfId="3" applyFont="1"/>
    <xf numFmtId="0" fontId="15" fillId="0" borderId="0" xfId="3" applyFont="1" applyAlignment="1">
      <alignment horizontal="centerContinuous"/>
    </xf>
    <xf numFmtId="0" fontId="16" fillId="5" borderId="4" xfId="3" applyFont="1" applyFill="1" applyBorder="1" applyAlignment="1">
      <alignment horizontal="center" vertical="center" textRotation="90" wrapText="1"/>
    </xf>
    <xf numFmtId="0" fontId="16" fillId="5" borderId="15" xfId="3" applyFont="1" applyFill="1" applyBorder="1" applyAlignment="1">
      <alignment horizontal="center" vertical="center" textRotation="90" wrapText="1"/>
    </xf>
    <xf numFmtId="0" fontId="16" fillId="5" borderId="13" xfId="3" applyFont="1" applyFill="1" applyBorder="1" applyAlignment="1">
      <alignment horizontal="center" vertical="center" textRotation="90" wrapText="1"/>
    </xf>
    <xf numFmtId="0" fontId="16" fillId="0" borderId="0" xfId="3" applyFont="1" applyAlignment="1">
      <alignment horizontal="center" vertical="center" wrapText="1"/>
    </xf>
    <xf numFmtId="0" fontId="15" fillId="0" borderId="10" xfId="3" applyFont="1" applyBorder="1"/>
    <xf numFmtId="3" fontId="15" fillId="0" borderId="10" xfId="3" applyNumberFormat="1" applyFont="1" applyBorder="1"/>
    <xf numFmtId="3" fontId="15" fillId="0" borderId="3" xfId="3" applyNumberFormat="1" applyFont="1" applyBorder="1"/>
    <xf numFmtId="4" fontId="15" fillId="0" borderId="0" xfId="3" applyNumberFormat="1" applyFont="1"/>
    <xf numFmtId="4" fontId="15" fillId="0" borderId="10" xfId="3" applyNumberFormat="1" applyFont="1" applyBorder="1"/>
    <xf numFmtId="4" fontId="15" fillId="0" borderId="3" xfId="3" applyNumberFormat="1" applyFont="1" applyBorder="1"/>
    <xf numFmtId="10" fontId="15" fillId="0" borderId="10" xfId="4" applyNumberFormat="1" applyFont="1" applyBorder="1"/>
    <xf numFmtId="0" fontId="16" fillId="0" borderId="10" xfId="3" applyFont="1" applyBorder="1"/>
    <xf numFmtId="0" fontId="15" fillId="0" borderId="7" xfId="3" applyFont="1" applyBorder="1"/>
    <xf numFmtId="0" fontId="15" fillId="0" borderId="4" xfId="3" applyFont="1" applyBorder="1"/>
    <xf numFmtId="4" fontId="15" fillId="0" borderId="4" xfId="3" applyNumberFormat="1" applyFont="1" applyBorder="1"/>
    <xf numFmtId="10" fontId="15" fillId="0" borderId="13" xfId="4" applyNumberFormat="1" applyFont="1" applyBorder="1"/>
    <xf numFmtId="0" fontId="12" fillId="0" borderId="0" xfId="3" applyFont="1" applyAlignment="1">
      <alignment horizontal="center"/>
    </xf>
    <xf numFmtId="0" fontId="12" fillId="0" borderId="0" xfId="1" applyFont="1" applyAlignment="1">
      <alignment vertical="center"/>
    </xf>
    <xf numFmtId="49" fontId="24" fillId="8" borderId="19" xfId="3" applyNumberFormat="1" applyFont="1" applyFill="1" applyBorder="1" applyAlignment="1">
      <alignment horizontal="center" textRotation="90" wrapText="1"/>
    </xf>
    <xf numFmtId="0" fontId="21" fillId="9" borderId="19" xfId="3" applyFont="1" applyFill="1" applyBorder="1"/>
    <xf numFmtId="0" fontId="3" fillId="9" borderId="19" xfId="3" applyFill="1" applyBorder="1"/>
    <xf numFmtId="4" fontId="3" fillId="9" borderId="19" xfId="3" applyNumberFormat="1" applyFill="1" applyBorder="1"/>
    <xf numFmtId="4" fontId="3" fillId="0" borderId="0" xfId="3" applyNumberFormat="1"/>
    <xf numFmtId="0" fontId="5" fillId="4" borderId="19" xfId="3" applyFont="1" applyFill="1" applyBorder="1"/>
    <xf numFmtId="4" fontId="5" fillId="4" borderId="19" xfId="3" applyNumberFormat="1" applyFont="1" applyFill="1" applyBorder="1"/>
    <xf numFmtId="0" fontId="3" fillId="0" borderId="19" xfId="3" applyBorder="1" applyAlignment="1">
      <alignment horizontal="left" indent="2"/>
    </xf>
    <xf numFmtId="0" fontId="5" fillId="4" borderId="19" xfId="3" applyFont="1" applyFill="1" applyBorder="1" applyAlignment="1">
      <alignment horizontal="right" vertical="center"/>
    </xf>
    <xf numFmtId="0" fontId="5" fillId="4" borderId="20" xfId="3" applyFont="1" applyFill="1" applyBorder="1" applyAlignment="1">
      <alignment horizontal="right" vertical="center"/>
    </xf>
    <xf numFmtId="0" fontId="8" fillId="0" borderId="0" xfId="3" applyFont="1"/>
    <xf numFmtId="0" fontId="8" fillId="0" borderId="0" xfId="3" quotePrefix="1" applyFont="1"/>
    <xf numFmtId="0" fontId="8" fillId="5" borderId="21" xfId="3" applyFont="1" applyFill="1" applyBorder="1" applyAlignment="1">
      <alignment horizontal="center" vertical="center" textRotation="90" wrapText="1"/>
    </xf>
    <xf numFmtId="0" fontId="8" fillId="5" borderId="12" xfId="3" applyFont="1" applyFill="1" applyBorder="1" applyAlignment="1">
      <alignment horizontal="center" vertical="center" textRotation="90" wrapText="1"/>
    </xf>
    <xf numFmtId="0" fontId="8" fillId="5" borderId="13" xfId="3" applyFont="1" applyFill="1" applyBorder="1" applyAlignment="1">
      <alignment horizontal="center" vertical="center" textRotation="90" wrapText="1"/>
    </xf>
    <xf numFmtId="0" fontId="8" fillId="5" borderId="11" xfId="3" applyFont="1" applyFill="1" applyBorder="1" applyAlignment="1">
      <alignment horizontal="center" vertical="center" textRotation="90" wrapText="1"/>
    </xf>
    <xf numFmtId="0" fontId="16" fillId="0" borderId="0" xfId="3" applyFont="1" applyAlignment="1">
      <alignment horizontal="center" vertical="center" textRotation="90"/>
    </xf>
    <xf numFmtId="0" fontId="8" fillId="0" borderId="8" xfId="3" applyFont="1" applyBorder="1" applyAlignment="1">
      <alignment horizontal="center" wrapText="1"/>
    </xf>
    <xf numFmtId="0" fontId="8" fillId="0" borderId="30" xfId="3" applyFont="1" applyBorder="1" applyAlignment="1">
      <alignment horizontal="center"/>
    </xf>
    <xf numFmtId="0" fontId="8" fillId="0" borderId="26" xfId="3" applyFont="1" applyBorder="1" applyAlignment="1">
      <alignment horizontal="center"/>
    </xf>
    <xf numFmtId="0" fontId="8" fillId="0" borderId="9" xfId="3" applyFont="1" applyBorder="1" applyAlignment="1">
      <alignment horizontal="center"/>
    </xf>
    <xf numFmtId="0" fontId="8" fillId="0" borderId="3" xfId="3" applyFont="1" applyBorder="1" applyAlignment="1">
      <alignment horizontal="center"/>
    </xf>
    <xf numFmtId="0" fontId="17" fillId="0" borderId="10" xfId="3" applyFont="1" applyBorder="1" applyAlignment="1">
      <alignment wrapText="1"/>
    </xf>
    <xf numFmtId="3" fontId="8" fillId="0" borderId="29" xfId="3" applyNumberFormat="1" applyFont="1" applyBorder="1"/>
    <xf numFmtId="3" fontId="8" fillId="0" borderId="26" xfId="3" applyNumberFormat="1" applyFont="1" applyBorder="1"/>
    <xf numFmtId="3" fontId="8" fillId="0" borderId="9" xfId="3" applyNumberFormat="1" applyFont="1" applyBorder="1"/>
    <xf numFmtId="3" fontId="8" fillId="0" borderId="3" xfId="3" applyNumberFormat="1" applyFont="1" applyBorder="1"/>
    <xf numFmtId="0" fontId="4" fillId="0" borderId="10" xfId="3" applyFont="1" applyBorder="1" applyAlignment="1">
      <alignment wrapText="1"/>
    </xf>
    <xf numFmtId="3" fontId="4" fillId="0" borderId="29" xfId="3" applyNumberFormat="1" applyFont="1" applyBorder="1"/>
    <xf numFmtId="3" fontId="4" fillId="0" borderId="26" xfId="3" applyNumberFormat="1" applyFont="1" applyBorder="1"/>
    <xf numFmtId="3" fontId="4" fillId="0" borderId="9" xfId="3" applyNumberFormat="1" applyFont="1" applyBorder="1"/>
    <xf numFmtId="3" fontId="4" fillId="0" borderId="3" xfId="3" applyNumberFormat="1" applyFont="1" applyBorder="1"/>
    <xf numFmtId="0" fontId="8" fillId="0" borderId="10" xfId="3" applyFont="1" applyBorder="1" applyAlignment="1">
      <alignment wrapText="1"/>
    </xf>
    <xf numFmtId="0" fontId="4" fillId="0" borderId="10" xfId="3" applyFont="1" applyBorder="1" applyAlignment="1">
      <alignment horizontal="left" wrapText="1"/>
    </xf>
    <xf numFmtId="3" fontId="4" fillId="0" borderId="39" xfId="3" applyNumberFormat="1" applyFont="1" applyBorder="1"/>
    <xf numFmtId="0" fontId="4" fillId="0" borderId="10" xfId="3" quotePrefix="1" applyFont="1" applyBorder="1" applyAlignment="1">
      <alignment horizontal="left" wrapText="1"/>
    </xf>
    <xf numFmtId="0" fontId="17" fillId="0" borderId="10" xfId="3" applyFont="1" applyBorder="1" applyAlignment="1">
      <alignment horizontal="left" wrapText="1"/>
    </xf>
    <xf numFmtId="0" fontId="4" fillId="0" borderId="6" xfId="3" applyFont="1" applyBorder="1" applyAlignment="1">
      <alignment wrapText="1"/>
    </xf>
    <xf numFmtId="0" fontId="4" fillId="0" borderId="2" xfId="3" applyFont="1" applyBorder="1" applyAlignment="1">
      <alignment wrapText="1"/>
    </xf>
    <xf numFmtId="3" fontId="4" fillId="0" borderId="30" xfId="3" applyNumberFormat="1" applyFont="1" applyBorder="1"/>
    <xf numFmtId="3" fontId="4" fillId="0" borderId="24" xfId="3" applyNumberFormat="1" applyFont="1" applyBorder="1"/>
    <xf numFmtId="3" fontId="4" fillId="0" borderId="25" xfId="3" applyNumberFormat="1" applyFont="1" applyBorder="1"/>
    <xf numFmtId="3" fontId="4" fillId="0" borderId="16" xfId="3" applyNumberFormat="1" applyFont="1" applyBorder="1"/>
    <xf numFmtId="3" fontId="4" fillId="0" borderId="27" xfId="3" applyNumberFormat="1" applyFont="1" applyBorder="1"/>
    <xf numFmtId="3" fontId="4" fillId="0" borderId="28" xfId="3" applyNumberFormat="1" applyFont="1" applyBorder="1"/>
    <xf numFmtId="0" fontId="8" fillId="0" borderId="23" xfId="3" applyFont="1" applyBorder="1" applyAlignment="1">
      <alignment horizontal="center" wrapText="1"/>
    </xf>
    <xf numFmtId="3" fontId="8" fillId="0" borderId="32" xfId="3" applyNumberFormat="1" applyFont="1" applyBorder="1"/>
    <xf numFmtId="3" fontId="8" fillId="0" borderId="33" xfId="3" applyNumberFormat="1" applyFont="1" applyBorder="1"/>
    <xf numFmtId="3" fontId="8" fillId="0" borderId="36" xfId="3" applyNumberFormat="1" applyFont="1" applyBorder="1"/>
    <xf numFmtId="3" fontId="8" fillId="0" borderId="31" xfId="3" applyNumberFormat="1" applyFont="1" applyBorder="1"/>
    <xf numFmtId="3" fontId="8" fillId="0" borderId="34" xfId="3" applyNumberFormat="1" applyFont="1" applyBorder="1"/>
    <xf numFmtId="3" fontId="8" fillId="0" borderId="35" xfId="3" applyNumberFormat="1" applyFont="1" applyBorder="1"/>
    <xf numFmtId="0" fontId="8" fillId="0" borderId="4" xfId="3" applyFont="1" applyBorder="1" applyAlignment="1">
      <alignment horizontal="center" wrapText="1"/>
    </xf>
    <xf numFmtId="3" fontId="8" fillId="0" borderId="21" xfId="3" applyNumberFormat="1" applyFont="1" applyBorder="1"/>
    <xf numFmtId="3" fontId="8" fillId="0" borderId="15" xfId="3" applyNumberFormat="1" applyFont="1" applyBorder="1"/>
    <xf numFmtId="3" fontId="8" fillId="0" borderId="12" xfId="3" applyNumberFormat="1" applyFont="1" applyBorder="1"/>
    <xf numFmtId="3" fontId="8" fillId="0" borderId="13" xfId="3" applyNumberFormat="1" applyFont="1" applyBorder="1"/>
    <xf numFmtId="3" fontId="8" fillId="0" borderId="11" xfId="3" applyNumberFormat="1" applyFont="1" applyBorder="1"/>
    <xf numFmtId="3" fontId="8" fillId="0" borderId="22" xfId="3" applyNumberFormat="1" applyFont="1" applyBorder="1"/>
    <xf numFmtId="0" fontId="5" fillId="0" borderId="0" xfId="1" applyFont="1" applyAlignment="1">
      <alignment vertical="center"/>
    </xf>
    <xf numFmtId="0" fontId="10" fillId="0" borderId="0" xfId="1" applyFont="1" applyAlignment="1">
      <alignment vertical="center"/>
    </xf>
    <xf numFmtId="0" fontId="14" fillId="0" borderId="0" xfId="0" applyFont="1"/>
    <xf numFmtId="0" fontId="5" fillId="3" borderId="0" xfId="0" applyFont="1" applyFill="1"/>
    <xf numFmtId="0" fontId="10" fillId="3" borderId="0" xfId="0" applyFont="1" applyFill="1"/>
    <xf numFmtId="0" fontId="11" fillId="0" borderId="0" xfId="1" applyFont="1" applyAlignment="1">
      <alignment vertical="center"/>
    </xf>
    <xf numFmtId="0" fontId="12" fillId="0" borderId="0" xfId="1" applyFont="1" applyAlignment="1">
      <alignment horizontal="center" vertical="center"/>
    </xf>
    <xf numFmtId="0" fontId="11" fillId="3" borderId="0" xfId="0" applyFont="1" applyFill="1"/>
    <xf numFmtId="0" fontId="11" fillId="0" borderId="0" xfId="0" applyFont="1"/>
    <xf numFmtId="0" fontId="8" fillId="5" borderId="40" xfId="1" applyFont="1" applyFill="1" applyBorder="1" applyAlignment="1">
      <alignment horizontal="center" vertical="center"/>
    </xf>
    <xf numFmtId="0" fontId="8" fillId="3" borderId="0" xfId="1" applyFont="1" applyFill="1" applyAlignment="1">
      <alignment horizontal="center" vertical="center"/>
    </xf>
    <xf numFmtId="0" fontId="4" fillId="0" borderId="0" xfId="0" applyFont="1"/>
    <xf numFmtId="0" fontId="8" fillId="5" borderId="44" xfId="1" applyFont="1" applyFill="1" applyBorder="1" applyAlignment="1">
      <alignment horizontal="center" vertical="center" wrapText="1"/>
    </xf>
    <xf numFmtId="0" fontId="4" fillId="5" borderId="18" xfId="1" applyFont="1" applyFill="1" applyBorder="1" applyAlignment="1">
      <alignment horizontal="center" vertical="center" textRotation="90" wrapText="1"/>
    </xf>
    <xf numFmtId="0" fontId="4" fillId="5" borderId="19" xfId="1" applyFont="1" applyFill="1" applyBorder="1" applyAlignment="1">
      <alignment horizontal="center" vertical="center" textRotation="90" wrapText="1"/>
    </xf>
    <xf numFmtId="0" fontId="8" fillId="5" borderId="19" xfId="1" applyFont="1" applyFill="1" applyBorder="1" applyAlignment="1">
      <alignment horizontal="center" vertical="center" textRotation="90" wrapText="1"/>
    </xf>
    <xf numFmtId="0" fontId="8" fillId="5" borderId="1" xfId="1" applyFont="1" applyFill="1" applyBorder="1" applyAlignment="1">
      <alignment horizontal="center" vertical="center" textRotation="90" wrapText="1"/>
    </xf>
    <xf numFmtId="0" fontId="8" fillId="5" borderId="45" xfId="1" applyFont="1" applyFill="1" applyBorder="1" applyAlignment="1">
      <alignment horizontal="center" vertical="center" textRotation="90" wrapText="1"/>
    </xf>
    <xf numFmtId="0" fontId="8" fillId="3" borderId="0" xfId="1" applyFont="1" applyFill="1" applyAlignment="1">
      <alignment horizontal="center" vertical="center" textRotation="90" wrapText="1"/>
    </xf>
    <xf numFmtId="0" fontId="4" fillId="0" borderId="0" xfId="0" applyFont="1" applyAlignment="1">
      <alignment wrapText="1"/>
    </xf>
    <xf numFmtId="0" fontId="11" fillId="0" borderId="10" xfId="1" applyFont="1" applyBorder="1" applyAlignment="1">
      <alignment horizontal="center" vertical="center"/>
    </xf>
    <xf numFmtId="0" fontId="11" fillId="0" borderId="3" xfId="1" applyFont="1" applyBorder="1" applyAlignment="1">
      <alignment vertical="center"/>
    </xf>
    <xf numFmtId="0" fontId="12" fillId="10" borderId="10" xfId="1" applyFont="1" applyFill="1" applyBorder="1" applyAlignment="1">
      <alignment horizontal="center" vertical="center"/>
    </xf>
    <xf numFmtId="0" fontId="12" fillId="10" borderId="0" xfId="1" applyFont="1" applyFill="1" applyAlignment="1">
      <alignment vertical="center"/>
    </xf>
    <xf numFmtId="0" fontId="12" fillId="10" borderId="3" xfId="1" applyFont="1" applyFill="1" applyBorder="1" applyAlignment="1">
      <alignment vertical="center"/>
    </xf>
    <xf numFmtId="0" fontId="12" fillId="3" borderId="0" xfId="1" applyFont="1" applyFill="1" applyAlignment="1">
      <alignment vertical="center"/>
    </xf>
    <xf numFmtId="166" fontId="11" fillId="0" borderId="3" xfId="5" applyFont="1" applyBorder="1" applyAlignment="1">
      <alignment vertical="center"/>
    </xf>
    <xf numFmtId="0" fontId="12" fillId="10" borderId="4" xfId="1" applyFont="1" applyFill="1" applyBorder="1" applyAlignment="1">
      <alignment horizontal="center" vertical="center"/>
    </xf>
    <xf numFmtId="0" fontId="12" fillId="10" borderId="15" xfId="1" applyFont="1" applyFill="1" applyBorder="1" applyAlignment="1">
      <alignment horizontal="center" vertical="center"/>
    </xf>
    <xf numFmtId="166" fontId="12" fillId="10" borderId="15" xfId="5" applyFont="1" applyFill="1" applyBorder="1" applyAlignment="1">
      <alignment horizontal="center" vertical="center"/>
    </xf>
    <xf numFmtId="0" fontId="11" fillId="0" borderId="0" xfId="1" applyFont="1" applyAlignment="1">
      <alignment horizontal="left" vertical="center"/>
    </xf>
    <xf numFmtId="0" fontId="12" fillId="0" borderId="0" xfId="0" applyFont="1"/>
    <xf numFmtId="49" fontId="10" fillId="0" borderId="0" xfId="2" applyFont="1" applyAlignment="1">
      <alignment vertical="center"/>
    </xf>
    <xf numFmtId="0" fontId="10" fillId="0" borderId="0" xfId="0" applyFont="1"/>
    <xf numFmtId="49" fontId="11" fillId="0" borderId="0" xfId="2" applyFont="1" applyAlignment="1">
      <alignment vertical="center"/>
    </xf>
    <xf numFmtId="0" fontId="12" fillId="5" borderId="8" xfId="1" applyFont="1" applyFill="1" applyBorder="1" applyAlignment="1">
      <alignment horizontal="center" vertical="center"/>
    </xf>
    <xf numFmtId="0" fontId="12" fillId="5" borderId="8" xfId="1" applyFont="1" applyFill="1" applyBorder="1" applyAlignment="1">
      <alignment horizontal="center" vertical="center" wrapText="1"/>
    </xf>
    <xf numFmtId="0" fontId="12" fillId="5" borderId="16" xfId="1" applyFont="1" applyFill="1" applyBorder="1" applyAlignment="1">
      <alignment horizontal="center" vertical="center" wrapText="1"/>
    </xf>
    <xf numFmtId="0" fontId="12" fillId="5" borderId="43" xfId="1" applyFont="1" applyFill="1" applyBorder="1" applyAlignment="1">
      <alignment horizontal="center" vertical="center" wrapText="1"/>
    </xf>
    <xf numFmtId="0" fontId="12" fillId="5" borderId="46" xfId="1" applyFont="1" applyFill="1" applyBorder="1" applyAlignment="1">
      <alignment horizontal="center" vertical="center" wrapText="1"/>
    </xf>
    <xf numFmtId="0" fontId="11" fillId="0" borderId="0" xfId="0" applyFont="1" applyAlignment="1">
      <alignment wrapText="1"/>
    </xf>
    <xf numFmtId="0" fontId="11" fillId="0" borderId="44" xfId="1" applyFont="1" applyBorder="1" applyAlignment="1">
      <alignment horizontal="left" vertical="center"/>
    </xf>
    <xf numFmtId="0" fontId="12" fillId="0" borderId="47" xfId="1" applyFont="1" applyBorder="1" applyAlignment="1">
      <alignment vertical="center"/>
    </xf>
    <xf numFmtId="4" fontId="12" fillId="0" borderId="45" xfId="1" applyNumberFormat="1" applyFont="1" applyBorder="1" applyAlignment="1">
      <alignment vertical="center"/>
    </xf>
    <xf numFmtId="4" fontId="12" fillId="0" borderId="47" xfId="1" applyNumberFormat="1" applyFont="1" applyBorder="1" applyAlignment="1">
      <alignment vertical="center"/>
    </xf>
    <xf numFmtId="0" fontId="12" fillId="0" borderId="45" xfId="1" applyFont="1" applyBorder="1" applyAlignment="1">
      <alignment vertical="center"/>
    </xf>
    <xf numFmtId="0" fontId="11" fillId="0" borderId="10" xfId="1" applyFont="1" applyBorder="1" applyAlignment="1">
      <alignment horizontal="left" vertical="center"/>
    </xf>
    <xf numFmtId="0" fontId="12" fillId="3" borderId="47" xfId="1" applyFont="1" applyFill="1" applyBorder="1" applyAlignment="1">
      <alignment vertical="center"/>
    </xf>
    <xf numFmtId="0" fontId="12" fillId="0" borderId="18" xfId="1" applyFont="1" applyBorder="1" applyAlignment="1">
      <alignment vertical="center"/>
    </xf>
    <xf numFmtId="0" fontId="12" fillId="0" borderId="48" xfId="1" applyFont="1" applyBorder="1" applyAlignment="1">
      <alignment vertical="center"/>
    </xf>
    <xf numFmtId="0" fontId="12" fillId="10" borderId="13" xfId="1" applyFont="1" applyFill="1" applyBorder="1" applyAlignment="1">
      <alignment vertical="center"/>
    </xf>
    <xf numFmtId="0" fontId="12" fillId="10" borderId="21" xfId="1" applyFont="1" applyFill="1" applyBorder="1" applyAlignment="1">
      <alignment vertical="center"/>
    </xf>
    <xf numFmtId="0" fontId="12" fillId="10" borderId="22" xfId="1" applyFont="1" applyFill="1" applyBorder="1" applyAlignment="1">
      <alignment vertical="center"/>
    </xf>
    <xf numFmtId="167" fontId="11" fillId="0" borderId="0" xfId="0" applyNumberFormat="1" applyFont="1"/>
    <xf numFmtId="0" fontId="11" fillId="0" borderId="0" xfId="0" applyFont="1" applyAlignment="1">
      <alignment horizontal="center" wrapText="1"/>
    </xf>
    <xf numFmtId="0" fontId="12" fillId="5" borderId="30"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24" xfId="0" applyFont="1" applyFill="1" applyBorder="1" applyAlignment="1">
      <alignment horizontal="center" vertical="center" wrapText="1"/>
    </xf>
    <xf numFmtId="167" fontId="12" fillId="5" borderId="30" xfId="0" applyNumberFormat="1" applyFont="1" applyFill="1" applyBorder="1" applyAlignment="1">
      <alignment horizontal="center" textRotation="90" wrapText="1"/>
    </xf>
    <xf numFmtId="167" fontId="12" fillId="5" borderId="25" xfId="0" applyNumberFormat="1" applyFont="1" applyFill="1" applyBorder="1" applyAlignment="1">
      <alignment horizontal="center" textRotation="90" wrapText="1"/>
    </xf>
    <xf numFmtId="167" fontId="12" fillId="5" borderId="28" xfId="0" applyNumberFormat="1" applyFont="1" applyFill="1" applyBorder="1" applyAlignment="1">
      <alignment horizontal="center" textRotation="90" wrapText="1"/>
    </xf>
    <xf numFmtId="0" fontId="12" fillId="0" borderId="0" xfId="0" applyFont="1" applyAlignment="1">
      <alignment horizontal="center" textRotation="90" wrapText="1"/>
    </xf>
    <xf numFmtId="0" fontId="11" fillId="0" borderId="19" xfId="1" applyFont="1" applyBorder="1" applyAlignment="1">
      <alignment vertical="center"/>
    </xf>
    <xf numFmtId="0" fontId="11" fillId="0" borderId="19" xfId="0" applyFont="1" applyBorder="1" applyAlignment="1">
      <alignment horizontal="center" vertical="center"/>
    </xf>
    <xf numFmtId="4" fontId="11" fillId="0" borderId="19" xfId="0" applyNumberFormat="1" applyFont="1" applyBorder="1" applyAlignment="1">
      <alignment horizontal="center"/>
    </xf>
    <xf numFmtId="0" fontId="11" fillId="0" borderId="19" xfId="0" applyFont="1" applyBorder="1" applyAlignment="1">
      <alignment horizontal="left"/>
    </xf>
    <xf numFmtId="0" fontId="11" fillId="0" borderId="19" xfId="0" applyFont="1" applyBorder="1"/>
    <xf numFmtId="4" fontId="11" fillId="0" borderId="19" xfId="0" applyNumberFormat="1" applyFont="1" applyBorder="1" applyAlignment="1">
      <alignment horizontal="right"/>
    </xf>
    <xf numFmtId="0" fontId="11" fillId="11" borderId="19" xfId="0" applyFont="1" applyFill="1" applyBorder="1" applyAlignment="1">
      <alignment horizontal="center" vertical="center"/>
    </xf>
    <xf numFmtId="4" fontId="11" fillId="11" borderId="19" xfId="0" applyNumberFormat="1" applyFont="1" applyFill="1" applyBorder="1" applyAlignment="1">
      <alignment horizontal="right"/>
    </xf>
    <xf numFmtId="4" fontId="11" fillId="0" borderId="19" xfId="0" applyNumberFormat="1" applyFont="1" applyBorder="1" applyAlignment="1">
      <alignment horizontal="center" vertical="center"/>
    </xf>
    <xf numFmtId="0" fontId="11" fillId="0" borderId="19" xfId="0" applyFont="1" applyBorder="1" applyAlignment="1">
      <alignment vertical="center"/>
    </xf>
    <xf numFmtId="0" fontId="11" fillId="0" borderId="19" xfId="0" applyFont="1" applyBorder="1" applyAlignment="1">
      <alignment horizontal="center" vertical="center" wrapText="1"/>
    </xf>
    <xf numFmtId="0" fontId="11" fillId="0" borderId="0" xfId="0" applyFont="1" applyAlignment="1">
      <alignment vertical="center"/>
    </xf>
    <xf numFmtId="0" fontId="2" fillId="0" borderId="0" xfId="6"/>
    <xf numFmtId="0" fontId="28" fillId="0" borderId="0" xfId="6" applyFont="1" applyAlignment="1">
      <alignment horizontal="left"/>
    </xf>
    <xf numFmtId="0" fontId="28" fillId="0" borderId="0" xfId="6" applyFont="1" applyAlignment="1">
      <alignment horizontal="center"/>
    </xf>
    <xf numFmtId="0" fontId="2" fillId="0" borderId="50" xfId="6" applyBorder="1"/>
    <xf numFmtId="0" fontId="2" fillId="0" borderId="50" xfId="6" applyBorder="1" applyAlignment="1">
      <alignment horizontal="center"/>
    </xf>
    <xf numFmtId="4" fontId="2" fillId="0" borderId="50" xfId="6" applyNumberFormat="1" applyBorder="1"/>
    <xf numFmtId="0" fontId="21" fillId="2" borderId="51" xfId="6" applyFont="1" applyFill="1" applyBorder="1" applyAlignment="1">
      <alignment horizontal="center"/>
    </xf>
    <xf numFmtId="4" fontId="21" fillId="2" borderId="51" xfId="6" applyNumberFormat="1" applyFont="1" applyFill="1" applyBorder="1"/>
    <xf numFmtId="0" fontId="21" fillId="0" borderId="52" xfId="6" applyFont="1" applyBorder="1"/>
    <xf numFmtId="168" fontId="21" fillId="0" borderId="52" xfId="6" quotePrefix="1" applyNumberFormat="1" applyFont="1" applyBorder="1" applyAlignment="1">
      <alignment horizontal="center"/>
    </xf>
    <xf numFmtId="0" fontId="2" fillId="0" borderId="52" xfId="6" applyBorder="1" applyAlignment="1">
      <alignment horizontal="center"/>
    </xf>
    <xf numFmtId="14" fontId="21" fillId="0" borderId="52" xfId="6" applyNumberFormat="1" applyFont="1" applyBorder="1" applyAlignment="1">
      <alignment horizontal="center"/>
    </xf>
    <xf numFmtId="4" fontId="2" fillId="0" borderId="52" xfId="6" applyNumberFormat="1" applyBorder="1"/>
    <xf numFmtId="0" fontId="2" fillId="0" borderId="17" xfId="6" applyBorder="1"/>
    <xf numFmtId="168" fontId="2" fillId="0" borderId="17" xfId="6" applyNumberFormat="1" applyBorder="1"/>
    <xf numFmtId="0" fontId="2" fillId="0" borderId="17" xfId="6" applyBorder="1" applyAlignment="1">
      <alignment horizontal="center"/>
    </xf>
    <xf numFmtId="4" fontId="2" fillId="0" borderId="17" xfId="6" applyNumberFormat="1" applyBorder="1"/>
    <xf numFmtId="0" fontId="21" fillId="0" borderId="51" xfId="6" applyFont="1" applyBorder="1"/>
    <xf numFmtId="168" fontId="21" fillId="0" borderId="51" xfId="6" applyNumberFormat="1" applyFont="1" applyBorder="1" applyAlignment="1">
      <alignment horizontal="center"/>
    </xf>
    <xf numFmtId="0" fontId="21" fillId="0" borderId="51" xfId="6" applyFont="1" applyBorder="1" applyAlignment="1">
      <alignment horizontal="center"/>
    </xf>
    <xf numFmtId="0" fontId="2" fillId="0" borderId="51" xfId="6" applyBorder="1" applyAlignment="1">
      <alignment horizontal="center"/>
    </xf>
    <xf numFmtId="4" fontId="21" fillId="0" borderId="51" xfId="6" applyNumberFormat="1" applyFont="1" applyBorder="1"/>
    <xf numFmtId="168" fontId="2" fillId="0" borderId="17" xfId="6" applyNumberFormat="1" applyBorder="1" applyAlignment="1">
      <alignment horizontal="center"/>
    </xf>
    <xf numFmtId="0" fontId="2" fillId="3" borderId="17" xfId="6" applyFill="1" applyBorder="1" applyAlignment="1">
      <alignment horizontal="center"/>
    </xf>
    <xf numFmtId="14" fontId="2" fillId="0" borderId="17" xfId="6" applyNumberFormat="1" applyBorder="1" applyAlignment="1">
      <alignment horizontal="center"/>
    </xf>
    <xf numFmtId="4" fontId="2" fillId="3" borderId="17" xfId="6" applyNumberFormat="1" applyFill="1" applyBorder="1"/>
    <xf numFmtId="0" fontId="2" fillId="0" borderId="19" xfId="6" applyBorder="1"/>
    <xf numFmtId="168" fontId="2" fillId="0" borderId="19" xfId="6" applyNumberFormat="1" applyBorder="1" applyAlignment="1">
      <alignment horizontal="center"/>
    </xf>
    <xf numFmtId="0" fontId="2" fillId="3" borderId="19" xfId="6" applyFill="1" applyBorder="1" applyAlignment="1">
      <alignment horizontal="center"/>
    </xf>
    <xf numFmtId="0" fontId="2" fillId="0" borderId="19" xfId="6" applyBorder="1" applyAlignment="1">
      <alignment horizontal="center"/>
    </xf>
    <xf numFmtId="4" fontId="2" fillId="3" borderId="19" xfId="6" applyNumberFormat="1" applyFill="1" applyBorder="1"/>
    <xf numFmtId="4" fontId="2" fillId="3" borderId="0" xfId="6" applyNumberFormat="1" applyFill="1"/>
    <xf numFmtId="14" fontId="2" fillId="0" borderId="19" xfId="6" applyNumberFormat="1" applyBorder="1" applyAlignment="1">
      <alignment horizontal="center"/>
    </xf>
    <xf numFmtId="4" fontId="2" fillId="0" borderId="19" xfId="6" applyNumberFormat="1" applyBorder="1"/>
    <xf numFmtId="0" fontId="29" fillId="0" borderId="17" xfId="6" applyFont="1" applyBorder="1"/>
    <xf numFmtId="4" fontId="21" fillId="0" borderId="17" xfId="6" applyNumberFormat="1" applyFont="1" applyBorder="1"/>
    <xf numFmtId="0" fontId="29" fillId="0" borderId="19" xfId="6" applyFont="1" applyBorder="1"/>
    <xf numFmtId="168" fontId="21" fillId="0" borderId="19" xfId="6" applyNumberFormat="1" applyFont="1" applyBorder="1" applyAlignment="1">
      <alignment horizontal="center"/>
    </xf>
    <xf numFmtId="0" fontId="21" fillId="0" borderId="19" xfId="6" applyFont="1" applyBorder="1"/>
    <xf numFmtId="0" fontId="21" fillId="0" borderId="19" xfId="6" applyFont="1" applyBorder="1" applyAlignment="1">
      <alignment horizontal="center"/>
    </xf>
    <xf numFmtId="4" fontId="21" fillId="0" borderId="19" xfId="6" applyNumberFormat="1" applyFont="1" applyBorder="1"/>
    <xf numFmtId="4" fontId="21" fillId="3" borderId="51" xfId="6" applyNumberFormat="1" applyFont="1" applyFill="1" applyBorder="1"/>
    <xf numFmtId="4" fontId="21" fillId="3" borderId="17" xfId="6" applyNumberFormat="1" applyFont="1" applyFill="1" applyBorder="1"/>
    <xf numFmtId="4" fontId="2" fillId="0" borderId="0" xfId="6" applyNumberFormat="1"/>
    <xf numFmtId="14" fontId="2" fillId="3" borderId="19" xfId="6" applyNumberFormat="1" applyFill="1" applyBorder="1" applyAlignment="1">
      <alignment horizontal="center"/>
    </xf>
    <xf numFmtId="0" fontId="2" fillId="0" borderId="51" xfId="6" applyBorder="1"/>
    <xf numFmtId="4" fontId="2" fillId="0" borderId="51" xfId="6" applyNumberFormat="1" applyBorder="1"/>
    <xf numFmtId="4" fontId="2" fillId="3" borderId="51" xfId="6" applyNumberFormat="1" applyFill="1" applyBorder="1"/>
    <xf numFmtId="0" fontId="21" fillId="2" borderId="17" xfId="6" applyFont="1" applyFill="1" applyBorder="1" applyAlignment="1">
      <alignment horizontal="center"/>
    </xf>
    <xf numFmtId="0" fontId="2" fillId="2" borderId="17" xfId="6" applyFill="1" applyBorder="1"/>
    <xf numFmtId="0" fontId="2" fillId="2" borderId="17" xfId="6" applyFill="1" applyBorder="1" applyAlignment="1">
      <alignment horizontal="center"/>
    </xf>
    <xf numFmtId="4" fontId="21" fillId="2" borderId="17" xfId="6" applyNumberFormat="1" applyFont="1" applyFill="1" applyBorder="1"/>
    <xf numFmtId="0" fontId="2" fillId="0" borderId="0" xfId="6" applyAlignment="1">
      <alignment horizontal="center"/>
    </xf>
    <xf numFmtId="0" fontId="30" fillId="0" borderId="0" xfId="1" applyFont="1" applyAlignment="1">
      <alignment vertical="center"/>
    </xf>
    <xf numFmtId="0" fontId="31" fillId="0" borderId="0" xfId="0" applyFont="1"/>
    <xf numFmtId="49" fontId="31" fillId="0" borderId="0" xfId="2" applyFont="1" applyAlignment="1">
      <alignment vertical="center"/>
    </xf>
    <xf numFmtId="0" fontId="30" fillId="10" borderId="3" xfId="1" applyFont="1" applyFill="1" applyBorder="1" applyAlignment="1">
      <alignment horizontal="center" vertical="center"/>
    </xf>
    <xf numFmtId="0" fontId="30" fillId="10" borderId="16" xfId="1" applyFont="1" applyFill="1" applyBorder="1" applyAlignment="1">
      <alignment horizontal="center" vertical="center"/>
    </xf>
    <xf numFmtId="0" fontId="30" fillId="5" borderId="19" xfId="1" applyFont="1" applyFill="1" applyBorder="1" applyAlignment="1">
      <alignment horizontal="center" vertical="center"/>
    </xf>
    <xf numFmtId="0" fontId="30" fillId="5" borderId="19" xfId="1" applyFont="1" applyFill="1" applyBorder="1" applyAlignment="1">
      <alignment horizontal="center" vertical="center" wrapText="1"/>
    </xf>
    <xf numFmtId="0" fontId="32" fillId="0" borderId="19" xfId="0" applyFont="1" applyBorder="1" applyAlignment="1">
      <alignment horizontal="center" vertical="center" wrapText="1"/>
    </xf>
    <xf numFmtId="4" fontId="32" fillId="0" borderId="19" xfId="0" applyNumberFormat="1" applyFont="1" applyBorder="1" applyAlignment="1">
      <alignment horizontal="center" vertical="center" wrapText="1"/>
    </xf>
    <xf numFmtId="14" fontId="32" fillId="0" borderId="19" xfId="0" applyNumberFormat="1" applyFont="1" applyBorder="1" applyAlignment="1">
      <alignment horizontal="center" vertical="center" wrapText="1"/>
    </xf>
    <xf numFmtId="0" fontId="31" fillId="0" borderId="19" xfId="1" applyFont="1" applyBorder="1" applyAlignment="1">
      <alignment horizontal="center" vertical="center" wrapText="1"/>
    </xf>
    <xf numFmtId="4" fontId="31" fillId="0" borderId="19" xfId="1" applyNumberFormat="1" applyFont="1" applyBorder="1" applyAlignment="1">
      <alignment horizontal="center" vertical="center" wrapText="1"/>
    </xf>
    <xf numFmtId="14" fontId="31" fillId="0" borderId="19" xfId="1" applyNumberFormat="1" applyFont="1" applyBorder="1" applyAlignment="1">
      <alignment horizontal="center" vertical="center" wrapText="1"/>
    </xf>
    <xf numFmtId="4" fontId="31" fillId="0" borderId="19" xfId="1" applyNumberFormat="1" applyFont="1" applyBorder="1" applyAlignment="1">
      <alignment horizontal="center" vertical="center"/>
    </xf>
    <xf numFmtId="0" fontId="30" fillId="0" borderId="19" xfId="1" applyFont="1" applyBorder="1" applyAlignment="1">
      <alignment horizontal="left" vertical="center"/>
    </xf>
    <xf numFmtId="0" fontId="31" fillId="0" borderId="19" xfId="1" applyFont="1" applyBorder="1" applyAlignment="1">
      <alignment horizontal="center" vertical="center"/>
    </xf>
    <xf numFmtId="0" fontId="31" fillId="0" borderId="19" xfId="1" applyFont="1" applyBorder="1" applyAlignment="1">
      <alignment vertical="center"/>
    </xf>
    <xf numFmtId="0" fontId="30" fillId="10" borderId="19" xfId="1" applyFont="1" applyFill="1" applyBorder="1" applyAlignment="1">
      <alignment horizontal="center" vertical="center"/>
    </xf>
    <xf numFmtId="0" fontId="30" fillId="10" borderId="19" xfId="1" applyFont="1" applyFill="1" applyBorder="1" applyAlignment="1">
      <alignment vertical="center"/>
    </xf>
    <xf numFmtId="0" fontId="31" fillId="0" borderId="0" xfId="1" applyFont="1" applyAlignment="1">
      <alignment horizontal="left" vertical="center"/>
    </xf>
    <xf numFmtId="49" fontId="31" fillId="0" borderId="0" xfId="7" applyNumberFormat="1" applyFont="1" applyAlignment="1">
      <alignment horizontal="left" vertical="center"/>
    </xf>
    <xf numFmtId="0" fontId="30" fillId="0" borderId="0" xfId="0" applyFont="1"/>
    <xf numFmtId="49" fontId="33" fillId="0" borderId="0" xfId="7" quotePrefix="1" applyNumberFormat="1" applyFont="1" applyAlignment="1">
      <alignment horizontal="left" vertical="center"/>
    </xf>
    <xf numFmtId="0" fontId="30" fillId="0" borderId="0" xfId="1" applyFont="1" applyAlignment="1">
      <alignment horizontal="center" vertical="center"/>
    </xf>
    <xf numFmtId="0" fontId="5" fillId="0" borderId="0" xfId="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xf numFmtId="0" fontId="5" fillId="0" borderId="0" xfId="1" applyFont="1" applyAlignment="1">
      <alignment horizontal="center" vertical="center" wrapText="1"/>
    </xf>
    <xf numFmtId="0" fontId="5" fillId="0" borderId="0" xfId="0" applyFont="1"/>
    <xf numFmtId="0" fontId="5" fillId="0" borderId="0" xfId="0" applyFont="1" applyAlignment="1">
      <alignment horizontal="center" vertical="center"/>
    </xf>
    <xf numFmtId="49" fontId="34" fillId="0" borderId="0" xfId="7" quotePrefix="1" applyNumberFormat="1" applyFont="1" applyAlignment="1">
      <alignment horizontal="left" vertical="center"/>
    </xf>
    <xf numFmtId="15" fontId="5" fillId="5" borderId="19" xfId="1" applyNumberFormat="1" applyFont="1" applyFill="1" applyBorder="1" applyAlignment="1">
      <alignment horizontal="center" vertical="center" wrapText="1"/>
    </xf>
    <xf numFmtId="0" fontId="5" fillId="5" borderId="19" xfId="1" applyFont="1" applyFill="1" applyBorder="1" applyAlignment="1">
      <alignment horizontal="center" vertical="center" wrapText="1"/>
    </xf>
    <xf numFmtId="0" fontId="3" fillId="0" borderId="0" xfId="0" applyFont="1" applyAlignment="1">
      <alignment wrapText="1"/>
    </xf>
    <xf numFmtId="0" fontId="3" fillId="0" borderId="19" xfId="1" applyFont="1" applyBorder="1" applyAlignment="1">
      <alignment horizontal="justify" vertical="center" wrapText="1"/>
    </xf>
    <xf numFmtId="0" fontId="3" fillId="0" borderId="19" xfId="1" applyFont="1" applyBorder="1" applyAlignment="1">
      <alignment horizontal="center" vertical="center" wrapText="1"/>
    </xf>
    <xf numFmtId="169" fontId="3" fillId="0" borderId="19" xfId="1" applyNumberFormat="1" applyFont="1" applyBorder="1" applyAlignment="1">
      <alignment horizontal="center" vertical="center" wrapText="1"/>
    </xf>
    <xf numFmtId="2" fontId="3" fillId="0" borderId="19" xfId="1" applyNumberFormat="1" applyFont="1" applyBorder="1" applyAlignment="1">
      <alignment horizontal="center" vertical="center" wrapText="1"/>
    </xf>
    <xf numFmtId="0" fontId="3" fillId="0" borderId="19" xfId="1" applyFont="1" applyBorder="1" applyAlignment="1">
      <alignment horizontal="justify" vertical="center"/>
    </xf>
    <xf numFmtId="0" fontId="5" fillId="0" borderId="19" xfId="1" applyFont="1" applyBorder="1" applyAlignment="1">
      <alignment horizontal="center" vertical="center" wrapText="1"/>
    </xf>
    <xf numFmtId="0" fontId="5" fillId="0" borderId="19" xfId="1" applyFont="1" applyBorder="1" applyAlignment="1">
      <alignment horizontal="center" vertical="center"/>
    </xf>
    <xf numFmtId="0" fontId="3" fillId="0" borderId="19" xfId="1" applyFont="1" applyBorder="1" applyAlignment="1">
      <alignment horizontal="center" vertical="center"/>
    </xf>
    <xf numFmtId="0" fontId="3" fillId="0" borderId="19" xfId="1" applyFont="1" applyBorder="1" applyAlignment="1">
      <alignment vertical="center"/>
    </xf>
    <xf numFmtId="0" fontId="5" fillId="10" borderId="19" xfId="1" applyFont="1" applyFill="1" applyBorder="1" applyAlignment="1">
      <alignment horizontal="center" vertical="center"/>
    </xf>
    <xf numFmtId="0" fontId="5" fillId="10" borderId="19" xfId="1" applyFont="1" applyFill="1" applyBorder="1" applyAlignment="1">
      <alignment vertical="center"/>
    </xf>
    <xf numFmtId="49" fontId="3" fillId="0" borderId="0" xfId="7" applyNumberFormat="1" applyFont="1" applyAlignment="1">
      <alignment horizontal="left" vertical="center"/>
    </xf>
    <xf numFmtId="49" fontId="3" fillId="0" borderId="0" xfId="7" applyNumberFormat="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0" fillId="0" borderId="0" xfId="0" applyFont="1" applyAlignment="1">
      <alignment vertical="center"/>
    </xf>
    <xf numFmtId="0" fontId="30"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center" vertical="center" wrapText="1"/>
    </xf>
    <xf numFmtId="0" fontId="30" fillId="5" borderId="19" xfId="0" applyFont="1" applyFill="1" applyBorder="1" applyAlignment="1">
      <alignment horizontal="center" vertical="center" wrapText="1"/>
    </xf>
    <xf numFmtId="167" fontId="30" fillId="5" borderId="19" xfId="0" applyNumberFormat="1" applyFont="1" applyFill="1" applyBorder="1" applyAlignment="1">
      <alignment horizontal="center" vertical="center" textRotation="90" wrapText="1"/>
    </xf>
    <xf numFmtId="0" fontId="30" fillId="0" borderId="0" xfId="0" applyFont="1" applyAlignment="1">
      <alignment horizontal="center" vertical="center" textRotation="90" wrapText="1"/>
    </xf>
    <xf numFmtId="0" fontId="31" fillId="0" borderId="19" xfId="0" applyFont="1" applyBorder="1" applyAlignment="1">
      <alignment horizontal="center" vertical="center" wrapText="1"/>
    </xf>
    <xf numFmtId="0" fontId="31" fillId="0" borderId="19" xfId="0" applyFont="1" applyBorder="1" applyAlignment="1">
      <alignment vertical="center" wrapText="1"/>
    </xf>
    <xf numFmtId="49" fontId="31" fillId="0" borderId="19" xfId="0" applyNumberFormat="1" applyFont="1" applyBorder="1" applyAlignment="1">
      <alignment horizontal="center" vertical="center" wrapText="1"/>
    </xf>
    <xf numFmtId="4" fontId="31" fillId="0" borderId="19" xfId="0" applyNumberFormat="1" applyFont="1" applyBorder="1" applyAlignment="1">
      <alignment horizontal="right" vertical="center" wrapText="1"/>
    </xf>
    <xf numFmtId="0" fontId="31" fillId="0" borderId="0" xfId="0" applyFont="1" applyAlignment="1">
      <alignment horizontal="center" vertical="center"/>
    </xf>
    <xf numFmtId="167" fontId="31" fillId="0" borderId="0" xfId="0" applyNumberFormat="1" applyFont="1" applyAlignment="1">
      <alignment vertical="center"/>
    </xf>
    <xf numFmtId="0" fontId="1" fillId="0" borderId="0" xfId="8" applyAlignment="1">
      <alignment vertical="center"/>
    </xf>
    <xf numFmtId="0" fontId="21" fillId="0" borderId="0" xfId="8" applyFont="1" applyAlignment="1">
      <alignment horizontal="left" vertical="center"/>
    </xf>
    <xf numFmtId="0" fontId="21" fillId="0" borderId="0" xfId="8" applyFont="1" applyAlignment="1">
      <alignment vertical="center" wrapText="1"/>
    </xf>
    <xf numFmtId="0" fontId="21" fillId="0" borderId="0" xfId="8" applyFont="1" applyAlignment="1">
      <alignment vertical="center"/>
    </xf>
    <xf numFmtId="4" fontId="21" fillId="0" borderId="0" xfId="8" applyNumberFormat="1" applyFont="1" applyAlignment="1">
      <alignment vertical="center"/>
    </xf>
    <xf numFmtId="0" fontId="21" fillId="0" borderId="0" xfId="8" applyFont="1" applyAlignment="1">
      <alignment horizontal="center" vertical="center"/>
    </xf>
    <xf numFmtId="0" fontId="1" fillId="0" borderId="0" xfId="8" applyAlignment="1">
      <alignment horizontal="center" vertical="center"/>
    </xf>
    <xf numFmtId="0" fontId="1" fillId="0" borderId="19" xfId="8" applyBorder="1" applyAlignment="1">
      <alignment horizontal="center" vertical="center"/>
    </xf>
    <xf numFmtId="0" fontId="1" fillId="0" borderId="19" xfId="8" applyBorder="1" applyAlignment="1">
      <alignment vertical="center" wrapText="1"/>
    </xf>
    <xf numFmtId="4" fontId="1" fillId="0" borderId="19" xfId="8" applyNumberFormat="1" applyBorder="1" applyAlignment="1">
      <alignment vertical="center"/>
    </xf>
    <xf numFmtId="4" fontId="21" fillId="12" borderId="19" xfId="8" applyNumberFormat="1" applyFont="1" applyFill="1" applyBorder="1" applyAlignment="1">
      <alignment vertical="center"/>
    </xf>
    <xf numFmtId="0" fontId="1" fillId="0" borderId="0" xfId="8" applyAlignment="1">
      <alignment vertical="center" wrapText="1"/>
    </xf>
    <xf numFmtId="4" fontId="1" fillId="0" borderId="0" xfId="8" applyNumberFormat="1" applyAlignment="1">
      <alignment vertical="center"/>
    </xf>
    <xf numFmtId="0" fontId="21" fillId="5" borderId="19" xfId="8" applyFont="1" applyFill="1" applyBorder="1" applyAlignment="1">
      <alignment horizontal="center" vertical="center"/>
    </xf>
    <xf numFmtId="0" fontId="21" fillId="5" borderId="19" xfId="8" applyFont="1" applyFill="1" applyBorder="1" applyAlignment="1">
      <alignment horizontal="center" vertical="center" wrapText="1"/>
    </xf>
    <xf numFmtId="0" fontId="36" fillId="5" borderId="19" xfId="8" applyFont="1" applyFill="1" applyBorder="1" applyAlignment="1">
      <alignment horizontal="center" vertical="center" wrapText="1"/>
    </xf>
    <xf numFmtId="0" fontId="12" fillId="3" borderId="0" xfId="0" applyFont="1" applyFill="1"/>
    <xf numFmtId="0" fontId="12" fillId="10" borderId="2" xfId="1" applyFont="1" applyFill="1" applyBorder="1" applyAlignment="1">
      <alignment horizontal="center" vertical="center" wrapText="1"/>
    </xf>
    <xf numFmtId="0" fontId="11" fillId="0" borderId="10" xfId="0" applyFont="1" applyBorder="1"/>
    <xf numFmtId="0" fontId="11" fillId="0" borderId="9" xfId="0" applyFont="1" applyBorder="1"/>
    <xf numFmtId="0" fontId="11" fillId="0" borderId="29" xfId="0" applyFont="1" applyBorder="1"/>
    <xf numFmtId="0" fontId="11" fillId="0" borderId="3" xfId="0" applyFont="1" applyBorder="1"/>
    <xf numFmtId="0" fontId="11" fillId="0" borderId="2" xfId="1" applyFont="1" applyBorder="1" applyAlignment="1">
      <alignment horizontal="center" vertical="center" wrapText="1"/>
    </xf>
    <xf numFmtId="3" fontId="11" fillId="0" borderId="3" xfId="0" applyNumberFormat="1" applyFont="1" applyBorder="1" applyAlignment="1">
      <alignment horizontal="center"/>
    </xf>
    <xf numFmtId="4" fontId="11" fillId="0" borderId="9" xfId="0" applyNumberFormat="1" applyFont="1" applyBorder="1"/>
    <xf numFmtId="4" fontId="11" fillId="0" borderId="0" xfId="0" applyNumberFormat="1" applyFont="1"/>
    <xf numFmtId="166" fontId="11" fillId="0" borderId="29" xfId="9" applyFont="1" applyBorder="1"/>
    <xf numFmtId="166" fontId="11" fillId="0" borderId="3" xfId="9" applyFont="1" applyBorder="1" applyAlignment="1">
      <alignment horizontal="center"/>
    </xf>
    <xf numFmtId="3" fontId="11" fillId="0" borderId="10" xfId="0" applyNumberFormat="1" applyFont="1" applyBorder="1"/>
    <xf numFmtId="0" fontId="8" fillId="0" borderId="2" xfId="1" applyFont="1" applyBorder="1" applyAlignment="1">
      <alignment vertical="center" wrapText="1"/>
    </xf>
    <xf numFmtId="170" fontId="11" fillId="0" borderId="3" xfId="0" applyNumberFormat="1" applyFont="1" applyBorder="1" applyAlignment="1">
      <alignment horizontal="center"/>
    </xf>
    <xf numFmtId="0" fontId="11" fillId="0" borderId="2" xfId="0" applyFont="1" applyBorder="1" applyAlignment="1">
      <alignment wrapText="1"/>
    </xf>
    <xf numFmtId="4" fontId="11" fillId="0" borderId="29" xfId="0" applyNumberFormat="1" applyFont="1" applyBorder="1"/>
    <xf numFmtId="0" fontId="11" fillId="0" borderId="6" xfId="0" applyFont="1" applyBorder="1" applyAlignment="1">
      <alignment wrapText="1"/>
    </xf>
    <xf numFmtId="170" fontId="11" fillId="0" borderId="58" xfId="0" applyNumberFormat="1" applyFont="1" applyBorder="1" applyAlignment="1">
      <alignment horizontal="center"/>
    </xf>
    <xf numFmtId="4" fontId="11" fillId="0" borderId="59" xfId="0" applyNumberFormat="1" applyFont="1" applyBorder="1"/>
    <xf numFmtId="0" fontId="11" fillId="0" borderId="59" xfId="0" applyFont="1" applyBorder="1"/>
    <xf numFmtId="0" fontId="11" fillId="0" borderId="60" xfId="0" applyFont="1" applyBorder="1"/>
    <xf numFmtId="4" fontId="11" fillId="0" borderId="61" xfId="0" applyNumberFormat="1" applyFont="1" applyBorder="1"/>
    <xf numFmtId="166" fontId="12" fillId="0" borderId="7" xfId="9" applyFont="1" applyBorder="1" applyAlignment="1">
      <alignment horizontal="center"/>
    </xf>
    <xf numFmtId="171" fontId="11" fillId="0" borderId="57" xfId="9" applyNumberFormat="1" applyFont="1" applyBorder="1"/>
    <xf numFmtId="0" fontId="8" fillId="0" borderId="0" xfId="0" applyFont="1"/>
    <xf numFmtId="0" fontId="8" fillId="0" borderId="0" xfId="0" quotePrefix="1" applyFont="1"/>
    <xf numFmtId="0" fontId="16" fillId="0" borderId="0" xfId="0" applyFont="1"/>
    <xf numFmtId="0" fontId="15" fillId="0" borderId="0" xfId="0" applyFont="1"/>
    <xf numFmtId="0" fontId="8" fillId="5" borderId="21" xfId="0" applyFont="1" applyFill="1" applyBorder="1" applyAlignment="1">
      <alignment horizontal="center" vertical="center" textRotation="90" wrapText="1"/>
    </xf>
    <xf numFmtId="0" fontId="8" fillId="5" borderId="12" xfId="0" applyFont="1" applyFill="1" applyBorder="1" applyAlignment="1">
      <alignment horizontal="center" vertical="center" textRotation="90" wrapText="1"/>
    </xf>
    <xf numFmtId="0" fontId="8" fillId="5" borderId="13" xfId="0" applyFont="1" applyFill="1" applyBorder="1" applyAlignment="1">
      <alignment horizontal="center" vertical="center" textRotation="90" wrapText="1"/>
    </xf>
    <xf numFmtId="0" fontId="8" fillId="5" borderId="11" xfId="0" applyFont="1" applyFill="1" applyBorder="1" applyAlignment="1">
      <alignment horizontal="center" vertical="center" textRotation="90" wrapText="1"/>
    </xf>
    <xf numFmtId="0" fontId="16" fillId="0" borderId="0" xfId="0" applyFont="1" applyAlignment="1">
      <alignment horizontal="center" vertical="center" textRotation="90"/>
    </xf>
    <xf numFmtId="0" fontId="8" fillId="0" borderId="8" xfId="0" applyFont="1" applyBorder="1" applyAlignment="1">
      <alignment horizontal="center" wrapText="1"/>
    </xf>
    <xf numFmtId="0" fontId="8" fillId="0" borderId="30" xfId="0" applyFont="1" applyBorder="1" applyAlignment="1">
      <alignment horizontal="center"/>
    </xf>
    <xf numFmtId="0" fontId="8" fillId="0" borderId="26"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17" fillId="0" borderId="10" xfId="0" applyFont="1" applyBorder="1" applyAlignment="1">
      <alignment wrapText="1"/>
    </xf>
    <xf numFmtId="3" fontId="8" fillId="0" borderId="29" xfId="0" applyNumberFormat="1" applyFont="1" applyBorder="1"/>
    <xf numFmtId="3" fontId="8" fillId="0" borderId="26" xfId="0" applyNumberFormat="1" applyFont="1" applyBorder="1"/>
    <xf numFmtId="3" fontId="8" fillId="0" borderId="9" xfId="0" applyNumberFormat="1" applyFont="1" applyBorder="1"/>
    <xf numFmtId="3" fontId="8" fillId="0" borderId="3" xfId="0" applyNumberFormat="1" applyFont="1" applyBorder="1"/>
    <xf numFmtId="0" fontId="4" fillId="0" borderId="10" xfId="0" applyFont="1" applyBorder="1" applyAlignment="1">
      <alignment wrapText="1"/>
    </xf>
    <xf numFmtId="3" fontId="4" fillId="0" borderId="29" xfId="0" applyNumberFormat="1" applyFont="1" applyBorder="1"/>
    <xf numFmtId="3" fontId="4" fillId="0" borderId="26" xfId="0" applyNumberFormat="1" applyFont="1" applyBorder="1"/>
    <xf numFmtId="3" fontId="4" fillId="0" borderId="9" xfId="0" applyNumberFormat="1" applyFont="1" applyBorder="1"/>
    <xf numFmtId="3" fontId="4" fillId="0" borderId="3" xfId="0" applyNumberFormat="1" applyFont="1" applyBorder="1"/>
    <xf numFmtId="0" fontId="8" fillId="0" borderId="10" xfId="0" applyFont="1" applyBorder="1" applyAlignment="1">
      <alignment wrapText="1"/>
    </xf>
    <xf numFmtId="0" fontId="4" fillId="0" borderId="10" xfId="0" applyFont="1" applyBorder="1" applyAlignment="1">
      <alignment horizontal="left" wrapText="1"/>
    </xf>
    <xf numFmtId="0" fontId="4" fillId="0" borderId="10" xfId="0" quotePrefix="1" applyFont="1" applyBorder="1" applyAlignment="1">
      <alignment horizontal="left" wrapText="1"/>
    </xf>
    <xf numFmtId="0" fontId="17" fillId="0" borderId="10" xfId="0" applyFont="1" applyBorder="1" applyAlignment="1">
      <alignment horizontal="left" wrapText="1"/>
    </xf>
    <xf numFmtId="0" fontId="4" fillId="0" borderId="6" xfId="0" applyFont="1" applyBorder="1" applyAlignment="1">
      <alignment wrapText="1"/>
    </xf>
    <xf numFmtId="0" fontId="4" fillId="0" borderId="2" xfId="0" applyFont="1" applyBorder="1" applyAlignment="1">
      <alignment wrapText="1"/>
    </xf>
    <xf numFmtId="3" fontId="4" fillId="0" borderId="30" xfId="0" applyNumberFormat="1" applyFont="1" applyBorder="1"/>
    <xf numFmtId="3" fontId="4" fillId="0" borderId="24" xfId="0" applyNumberFormat="1" applyFont="1" applyBorder="1"/>
    <xf numFmtId="3" fontId="4" fillId="0" borderId="25" xfId="0" applyNumberFormat="1" applyFont="1" applyBorder="1"/>
    <xf numFmtId="3" fontId="4" fillId="0" borderId="16" xfId="0" applyNumberFormat="1" applyFont="1" applyBorder="1"/>
    <xf numFmtId="3" fontId="4" fillId="0" borderId="27" xfId="0" applyNumberFormat="1" applyFont="1" applyBorder="1"/>
    <xf numFmtId="3" fontId="4" fillId="0" borderId="28" xfId="0" applyNumberFormat="1" applyFont="1" applyBorder="1"/>
    <xf numFmtId="0" fontId="8" fillId="0" borderId="23" xfId="0" applyFont="1" applyBorder="1" applyAlignment="1">
      <alignment horizontal="center" wrapText="1"/>
    </xf>
    <xf numFmtId="3" fontId="8" fillId="0" borderId="32" xfId="0" applyNumberFormat="1" applyFont="1" applyBorder="1"/>
    <xf numFmtId="3" fontId="8" fillId="0" borderId="33" xfId="0" applyNumberFormat="1" applyFont="1" applyBorder="1"/>
    <xf numFmtId="3" fontId="8" fillId="0" borderId="36" xfId="0" applyNumberFormat="1" applyFont="1" applyBorder="1"/>
    <xf numFmtId="3" fontId="8" fillId="0" borderId="31" xfId="0" applyNumberFormat="1" applyFont="1" applyBorder="1"/>
    <xf numFmtId="0" fontId="8" fillId="0" borderId="4" xfId="0" applyFont="1" applyBorder="1" applyAlignment="1">
      <alignment horizontal="center" wrapText="1"/>
    </xf>
    <xf numFmtId="3" fontId="8" fillId="0" borderId="21" xfId="0" applyNumberFormat="1" applyFont="1" applyBorder="1"/>
    <xf numFmtId="3" fontId="8" fillId="0" borderId="15" xfId="0" applyNumberFormat="1" applyFont="1" applyBorder="1"/>
    <xf numFmtId="3" fontId="8" fillId="0" borderId="12" xfId="0" applyNumberFormat="1" applyFont="1" applyBorder="1"/>
    <xf numFmtId="3" fontId="8" fillId="0" borderId="13" xfId="0" applyNumberFormat="1" applyFont="1" applyBorder="1"/>
    <xf numFmtId="3" fontId="8" fillId="0" borderId="11" xfId="0" applyNumberFormat="1" applyFont="1" applyBorder="1"/>
    <xf numFmtId="3" fontId="8" fillId="0" borderId="22" xfId="0" applyNumberFormat="1" applyFont="1" applyBorder="1"/>
    <xf numFmtId="0" fontId="12" fillId="5" borderId="8" xfId="0" applyFont="1" applyFill="1" applyBorder="1" applyAlignment="1">
      <alignment horizontal="center" vertical="center" textRotation="90" wrapText="1"/>
    </xf>
    <xf numFmtId="0" fontId="12" fillId="5" borderId="9" xfId="0" applyFont="1" applyFill="1" applyBorder="1" applyAlignment="1">
      <alignment horizontal="center" vertical="center" textRotation="90" wrapText="1"/>
    </xf>
    <xf numFmtId="0" fontId="12" fillId="5" borderId="26" xfId="0" applyFont="1" applyFill="1" applyBorder="1" applyAlignment="1">
      <alignment horizontal="center" vertical="center" textRotation="90" wrapText="1"/>
    </xf>
    <xf numFmtId="0" fontId="12" fillId="5" borderId="53" xfId="0" applyFont="1" applyFill="1" applyBorder="1" applyAlignment="1">
      <alignment horizontal="center" vertical="center" textRotation="90" wrapText="1"/>
    </xf>
    <xf numFmtId="0" fontId="12" fillId="5" borderId="30" xfId="0" applyFont="1" applyFill="1" applyBorder="1" applyAlignment="1">
      <alignment horizontal="center" vertical="center" textRotation="90" wrapText="1"/>
    </xf>
    <xf numFmtId="0" fontId="12" fillId="5" borderId="16" xfId="0" applyFont="1" applyFill="1" applyBorder="1" applyAlignment="1">
      <alignment horizontal="center" vertical="center" textRotation="90" wrapText="1"/>
    </xf>
    <xf numFmtId="0" fontId="12" fillId="5" borderId="10" xfId="0" applyFont="1" applyFill="1" applyBorder="1" applyAlignment="1">
      <alignment horizontal="center" vertical="center" textRotation="90" wrapText="1"/>
    </xf>
    <xf numFmtId="0" fontId="12" fillId="5" borderId="7" xfId="0" applyFont="1" applyFill="1" applyBorder="1" applyAlignment="1">
      <alignment horizontal="center"/>
    </xf>
    <xf numFmtId="0" fontId="12" fillId="5" borderId="54" xfId="0" applyFont="1" applyFill="1" applyBorder="1" applyAlignment="1">
      <alignment horizontal="center"/>
    </xf>
    <xf numFmtId="0" fontId="12" fillId="5" borderId="52" xfId="0" applyFont="1" applyFill="1" applyBorder="1" applyAlignment="1">
      <alignment horizontal="center"/>
    </xf>
    <xf numFmtId="0" fontId="12" fillId="5" borderId="52" xfId="0" quotePrefix="1" applyFont="1" applyFill="1" applyBorder="1" applyAlignment="1">
      <alignment horizontal="center"/>
    </xf>
    <xf numFmtId="0" fontId="12" fillId="5" borderId="55" xfId="0" quotePrefix="1" applyFont="1" applyFill="1" applyBorder="1" applyAlignment="1">
      <alignment horizontal="center"/>
    </xf>
    <xf numFmtId="0" fontId="12" fillId="5" borderId="56" xfId="0" quotePrefix="1" applyFont="1" applyFill="1" applyBorder="1" applyAlignment="1">
      <alignment horizontal="center"/>
    </xf>
    <xf numFmtId="0" fontId="12" fillId="5" borderId="57" xfId="0" quotePrefix="1" applyFont="1" applyFill="1" applyBorder="1" applyAlignment="1">
      <alignment horizontal="center"/>
    </xf>
    <xf numFmtId="0" fontId="12" fillId="5" borderId="57" xfId="0" applyFont="1" applyFill="1" applyBorder="1" applyAlignment="1">
      <alignment horizontal="center"/>
    </xf>
    <xf numFmtId="0" fontId="3" fillId="6" borderId="1"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6" borderId="18"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9" xfId="0" applyFont="1" applyFill="1" applyBorder="1" applyAlignment="1">
      <alignment horizontal="center" vertical="center"/>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0"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18" fillId="5" borderId="20"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20"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26" xfId="0" applyFont="1" applyFill="1" applyBorder="1" applyAlignment="1">
      <alignment horizontal="center" vertical="center"/>
    </xf>
    <xf numFmtId="49" fontId="22" fillId="8" borderId="19" xfId="3" applyNumberFormat="1" applyFont="1" applyFill="1" applyBorder="1" applyAlignment="1">
      <alignment horizontal="center" vertical="center" textRotation="90"/>
    </xf>
    <xf numFmtId="0" fontId="23" fillId="8" borderId="19" xfId="3" applyFont="1" applyFill="1" applyBorder="1" applyAlignment="1">
      <alignment horizontal="center"/>
    </xf>
    <xf numFmtId="0" fontId="23" fillId="8" borderId="19" xfId="3" applyFont="1" applyFill="1" applyBorder="1" applyAlignment="1">
      <alignment horizontal="center" vertical="center"/>
    </xf>
    <xf numFmtId="0" fontId="8" fillId="5" borderId="8" xfId="3" applyFont="1" applyFill="1" applyBorder="1" applyAlignment="1">
      <alignment horizontal="center" vertical="center"/>
    </xf>
    <xf numFmtId="0" fontId="8" fillId="5" borderId="7" xfId="3" applyFont="1" applyFill="1" applyBorder="1" applyAlignment="1">
      <alignment horizontal="center" vertical="center"/>
    </xf>
    <xf numFmtId="0" fontId="8" fillId="5" borderId="5" xfId="3" applyFont="1" applyFill="1" applyBorder="1" applyAlignment="1">
      <alignment horizontal="center" wrapText="1"/>
    </xf>
    <xf numFmtId="0" fontId="8" fillId="5" borderId="24" xfId="3" applyFont="1" applyFill="1" applyBorder="1" applyAlignment="1">
      <alignment horizontal="center" wrapText="1"/>
    </xf>
    <xf numFmtId="0" fontId="8" fillId="5" borderId="14" xfId="3" applyFont="1" applyFill="1" applyBorder="1" applyAlignment="1">
      <alignment horizontal="center" wrapText="1"/>
    </xf>
    <xf numFmtId="0" fontId="8" fillId="5" borderId="15" xfId="3" applyFont="1" applyFill="1" applyBorder="1" applyAlignment="1">
      <alignment horizontal="center" wrapText="1"/>
    </xf>
    <xf numFmtId="0" fontId="8" fillId="5" borderId="13" xfId="3" applyFont="1" applyFill="1" applyBorder="1" applyAlignment="1">
      <alignment horizontal="center" wrapText="1"/>
    </xf>
    <xf numFmtId="0" fontId="8" fillId="5" borderId="8"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5" xfId="0" applyFont="1" applyFill="1" applyBorder="1" applyAlignment="1">
      <alignment horizontal="center" wrapText="1"/>
    </xf>
    <xf numFmtId="0" fontId="8" fillId="5" borderId="24" xfId="0" applyFont="1" applyFill="1" applyBorder="1" applyAlignment="1">
      <alignment horizontal="center" wrapText="1"/>
    </xf>
    <xf numFmtId="0" fontId="8" fillId="5" borderId="14" xfId="0" applyFont="1" applyFill="1" applyBorder="1" applyAlignment="1">
      <alignment horizontal="center" wrapText="1"/>
    </xf>
    <xf numFmtId="0" fontId="8" fillId="5" borderId="15" xfId="0" applyFont="1" applyFill="1" applyBorder="1" applyAlignment="1">
      <alignment horizontal="center" wrapText="1"/>
    </xf>
    <xf numFmtId="0" fontId="8" fillId="5" borderId="13" xfId="0" applyFont="1" applyFill="1" applyBorder="1" applyAlignment="1">
      <alignment horizontal="center" wrapText="1"/>
    </xf>
    <xf numFmtId="0" fontId="16" fillId="5" borderId="4" xfId="3" applyFont="1" applyFill="1" applyBorder="1" applyAlignment="1">
      <alignment horizontal="center" vertical="center"/>
    </xf>
    <xf numFmtId="0" fontId="16" fillId="5" borderId="7" xfId="3" applyFont="1" applyFill="1" applyBorder="1" applyAlignment="1">
      <alignment horizontal="center" vertical="center"/>
    </xf>
    <xf numFmtId="0" fontId="16" fillId="5" borderId="4" xfId="3" applyFont="1" applyFill="1" applyBorder="1" applyAlignment="1">
      <alignment horizontal="center"/>
    </xf>
    <xf numFmtId="0" fontId="16" fillId="5" borderId="15" xfId="3" applyFont="1" applyFill="1" applyBorder="1" applyAlignment="1">
      <alignment horizontal="center"/>
    </xf>
    <xf numFmtId="0" fontId="16" fillId="5" borderId="13" xfId="3" applyFont="1" applyFill="1" applyBorder="1" applyAlignment="1">
      <alignment horizontal="center"/>
    </xf>
    <xf numFmtId="0" fontId="16" fillId="5" borderId="14" xfId="3" applyFont="1" applyFill="1" applyBorder="1" applyAlignment="1">
      <alignment horizontal="center"/>
    </xf>
    <xf numFmtId="49" fontId="24" fillId="8" borderId="19" xfId="3" applyNumberFormat="1" applyFont="1" applyFill="1" applyBorder="1" applyAlignment="1">
      <alignment horizontal="center" vertical="center" textRotation="90" wrapText="1"/>
    </xf>
    <xf numFmtId="0" fontId="20" fillId="8" borderId="19" xfId="3" applyFont="1" applyFill="1" applyBorder="1" applyAlignment="1">
      <alignment horizontal="center" vertical="center"/>
    </xf>
    <xf numFmtId="0" fontId="20" fillId="8" borderId="19" xfId="3" applyFont="1" applyFill="1" applyBorder="1" applyAlignment="1">
      <alignment horizontal="center"/>
    </xf>
    <xf numFmtId="0" fontId="21" fillId="0" borderId="20" xfId="3" applyFont="1" applyBorder="1" applyAlignment="1">
      <alignment horizontal="center" vertical="center" wrapText="1"/>
    </xf>
    <xf numFmtId="0" fontId="21" fillId="0" borderId="26" xfId="3" applyFont="1" applyBorder="1" applyAlignment="1">
      <alignment horizontal="center" vertical="center" wrapText="1"/>
    </xf>
    <xf numFmtId="0" fontId="21" fillId="0" borderId="17" xfId="3" applyFont="1" applyBorder="1" applyAlignment="1">
      <alignment horizontal="center" vertical="center" wrapText="1"/>
    </xf>
    <xf numFmtId="0" fontId="8" fillId="5" borderId="41" xfId="1" applyFont="1" applyFill="1" applyBorder="1" applyAlignment="1">
      <alignment horizontal="center" vertical="center"/>
    </xf>
    <xf numFmtId="0" fontId="8" fillId="5" borderId="42" xfId="1" applyFont="1" applyFill="1" applyBorder="1" applyAlignment="1">
      <alignment horizontal="center" vertical="center"/>
    </xf>
    <xf numFmtId="0" fontId="8" fillId="5" borderId="43" xfId="1" applyFont="1" applyFill="1" applyBorder="1" applyAlignment="1">
      <alignment horizontal="center" vertical="center"/>
    </xf>
    <xf numFmtId="0" fontId="12" fillId="5" borderId="24" xfId="1" applyFont="1" applyFill="1" applyBorder="1" applyAlignment="1">
      <alignment horizontal="center" vertical="center"/>
    </xf>
    <xf numFmtId="0" fontId="12" fillId="5" borderId="14" xfId="1" applyFont="1" applyFill="1" applyBorder="1" applyAlignment="1">
      <alignment horizontal="center" vertical="center"/>
    </xf>
    <xf numFmtId="0" fontId="12" fillId="5" borderId="15" xfId="1" applyFont="1" applyFill="1" applyBorder="1" applyAlignment="1">
      <alignment horizontal="center" vertical="center"/>
    </xf>
    <xf numFmtId="0" fontId="12" fillId="5" borderId="13" xfId="1" applyFont="1" applyFill="1" applyBorder="1" applyAlignment="1">
      <alignment horizontal="center" vertical="center"/>
    </xf>
    <xf numFmtId="0" fontId="12" fillId="5" borderId="8"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2" fillId="5" borderId="15" xfId="0" applyFont="1" applyFill="1" applyBorder="1" applyAlignment="1">
      <alignment horizontal="center"/>
    </xf>
    <xf numFmtId="0" fontId="12" fillId="5" borderId="14" xfId="0" applyFont="1" applyFill="1" applyBorder="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wrapText="1"/>
    </xf>
    <xf numFmtId="0" fontId="12" fillId="5" borderId="13" xfId="0" applyFont="1" applyFill="1" applyBorder="1" applyAlignment="1">
      <alignment horizontal="center" wrapText="1"/>
    </xf>
    <xf numFmtId="0" fontId="35" fillId="0" borderId="0" xfId="8" applyFont="1" applyAlignment="1">
      <alignment horizontal="center" vertical="center"/>
    </xf>
    <xf numFmtId="0" fontId="21" fillId="12" borderId="19" xfId="8" applyFont="1" applyFill="1" applyBorder="1" applyAlignment="1">
      <alignment horizontal="center" vertical="center" wrapText="1"/>
    </xf>
    <xf numFmtId="0" fontId="5" fillId="5" borderId="19" xfId="1" applyFont="1" applyFill="1" applyBorder="1" applyAlignment="1">
      <alignment horizontal="center" vertical="center" wrapText="1"/>
    </xf>
    <xf numFmtId="0" fontId="27" fillId="0" borderId="0" xfId="6" applyFont="1" applyAlignment="1">
      <alignment horizontal="center"/>
    </xf>
    <xf numFmtId="0" fontId="28" fillId="0" borderId="0" xfId="6" applyFont="1" applyAlignment="1">
      <alignment horizontal="left"/>
    </xf>
    <xf numFmtId="0" fontId="21" fillId="2" borderId="17" xfId="6" applyFont="1" applyFill="1" applyBorder="1" applyAlignment="1">
      <alignment horizontal="center" vertical="center" wrapText="1"/>
    </xf>
    <xf numFmtId="0" fontId="21" fillId="2" borderId="51" xfId="6" applyFont="1" applyFill="1" applyBorder="1" applyAlignment="1">
      <alignment horizontal="center" vertical="center" wrapText="1"/>
    </xf>
    <xf numFmtId="0" fontId="21" fillId="2" borderId="17" xfId="6" applyFont="1" applyFill="1" applyBorder="1" applyAlignment="1">
      <alignment horizontal="center"/>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22" xfId="0" applyFont="1" applyFill="1" applyBorder="1" applyAlignment="1">
      <alignment horizontal="center" vertical="center" wrapText="1"/>
    </xf>
    <xf numFmtId="167" fontId="12" fillId="5" borderId="14" xfId="0" applyNumberFormat="1" applyFont="1" applyFill="1" applyBorder="1" applyAlignment="1">
      <alignment horizontal="center" vertical="center" wrapText="1"/>
    </xf>
    <xf numFmtId="167" fontId="12" fillId="5" borderId="15" xfId="0" applyNumberFormat="1" applyFont="1" applyFill="1" applyBorder="1" applyAlignment="1">
      <alignment horizontal="center" vertical="center" wrapText="1"/>
    </xf>
    <xf numFmtId="167" fontId="12" fillId="5" borderId="13" xfId="0" applyNumberFormat="1" applyFont="1" applyFill="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4" fontId="11" fillId="0" borderId="19" xfId="0" applyNumberFormat="1" applyFont="1" applyBorder="1" applyAlignment="1">
      <alignment horizontal="center" vertical="center"/>
    </xf>
    <xf numFmtId="0" fontId="11" fillId="11" borderId="19" xfId="0" applyFont="1" applyFill="1" applyBorder="1" applyAlignment="1">
      <alignment horizontal="center" vertical="center"/>
    </xf>
    <xf numFmtId="0" fontId="11" fillId="11" borderId="19" xfId="0" applyFont="1" applyFill="1" applyBorder="1" applyAlignment="1">
      <alignment horizontal="center" vertical="center" wrapText="1"/>
    </xf>
    <xf numFmtId="4" fontId="11" fillId="11" borderId="19" xfId="0" applyNumberFormat="1" applyFont="1" applyFill="1" applyBorder="1" applyAlignment="1">
      <alignment horizontal="right" vertical="center"/>
    </xf>
    <xf numFmtId="0" fontId="11" fillId="0" borderId="19" xfId="0" applyFont="1" applyBorder="1" applyAlignment="1">
      <alignment horizontal="center" vertical="center" wrapText="1"/>
    </xf>
    <xf numFmtId="4" fontId="11" fillId="0" borderId="19" xfId="0" applyNumberFormat="1" applyFont="1" applyBorder="1" applyAlignment="1">
      <alignment horizontal="right" vertical="center"/>
    </xf>
    <xf numFmtId="0" fontId="11" fillId="0" borderId="19" xfId="1" applyFont="1" applyBorder="1" applyAlignment="1">
      <alignment horizontal="left" vertical="center"/>
    </xf>
    <xf numFmtId="4" fontId="11" fillId="0" borderId="20" xfId="0" applyNumberFormat="1" applyFont="1" applyBorder="1" applyAlignment="1">
      <alignment horizontal="center" vertical="center"/>
    </xf>
    <xf numFmtId="4" fontId="11" fillId="0" borderId="17" xfId="0" applyNumberFormat="1" applyFont="1" applyBorder="1" applyAlignment="1">
      <alignment horizontal="center" vertical="center"/>
    </xf>
    <xf numFmtId="0" fontId="11" fillId="0" borderId="20" xfId="0" applyFont="1" applyBorder="1" applyAlignment="1">
      <alignment horizontal="left" vertical="center"/>
    </xf>
    <xf numFmtId="0" fontId="11" fillId="0" borderId="17" xfId="0" applyFont="1" applyBorder="1" applyAlignment="1">
      <alignment horizontal="left" vertical="center"/>
    </xf>
    <xf numFmtId="4" fontId="11" fillId="11" borderId="20" xfId="0" applyNumberFormat="1" applyFont="1" applyFill="1" applyBorder="1" applyAlignment="1">
      <alignment horizontal="right" vertical="center"/>
    </xf>
    <xf numFmtId="4" fontId="11" fillId="11" borderId="17" xfId="0" applyNumberFormat="1" applyFont="1" applyFill="1" applyBorder="1" applyAlignment="1">
      <alignment horizontal="right" vertical="center"/>
    </xf>
    <xf numFmtId="0" fontId="11" fillId="11" borderId="20" xfId="0" applyFont="1" applyFill="1" applyBorder="1" applyAlignment="1">
      <alignment horizontal="center" vertical="center"/>
    </xf>
    <xf numFmtId="0" fontId="11" fillId="11" borderId="17" xfId="0" applyFont="1" applyFill="1" applyBorder="1" applyAlignment="1">
      <alignment horizontal="center" vertical="center"/>
    </xf>
    <xf numFmtId="0" fontId="30" fillId="5" borderId="19" xfId="0" applyFont="1" applyFill="1" applyBorder="1" applyAlignment="1">
      <alignment horizontal="center" vertical="center" wrapText="1"/>
    </xf>
  </cellXfs>
  <cellStyles count="10">
    <cellStyle name="Millares 2" xfId="5" xr:uid="{6FA68B8B-4702-4C73-BEE5-3D269F087344}"/>
    <cellStyle name="Millares 3" xfId="9" xr:uid="{9CC56AE5-F5B4-4517-A1AE-2F86B1664845}"/>
    <cellStyle name="Normal" xfId="0" builtinId="0"/>
    <cellStyle name="Normal 2" xfId="3" xr:uid="{00000000-0005-0000-0000-000001000000}"/>
    <cellStyle name="Normal 3" xfId="6" xr:uid="{8F154C5C-1B81-4AAE-8347-62B1898C8FE0}"/>
    <cellStyle name="Normal 4" xfId="8" xr:uid="{F3D24483-101D-4EE5-9DE5-1644BD018664}"/>
    <cellStyle name="Normal_ESTR98" xfId="7" xr:uid="{A710C532-A796-47F8-95E4-6B9B5C0C3609}"/>
    <cellStyle name="Normal_PLAZAS98" xfId="1" xr:uid="{00000000-0005-0000-0000-000003000000}"/>
    <cellStyle name="Normal_SPGG98" xfId="2" xr:uid="{00000000-0005-0000-0000-000004000000}"/>
    <cellStyle name="Porcentaje 2" xfId="4" xr:uid="{4E258611-40D9-40BA-B6B3-6D3E720686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baj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garcias\Desktop\formato%20congreso\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 NOMBRE"/>
      <sheetName val="RO PIA"/>
      <sheetName val="RDR PIA"/>
      <sheetName val="ROOC PIA"/>
      <sheetName val="DYT PIA"/>
      <sheetName val="RD PIA"/>
      <sheetName val=".SIN NOMBRE (2)"/>
      <sheetName val="Hoja15"/>
      <sheetName val="RO PIM"/>
      <sheetName val="RDR PIM"/>
      <sheetName val="ROOC PIM"/>
      <sheetName val="DYT PIM"/>
      <sheetName val="RD PIM"/>
      <sheetName val="Hoja2"/>
      <sheetName val="Hoja16"/>
      <sheetName val="data"/>
    </sheetNames>
    <sheetDataSet>
      <sheetData sheetId="0"/>
      <sheetData sheetId="1">
        <row r="6">
          <cell r="C6">
            <v>821428495</v>
          </cell>
        </row>
      </sheetData>
      <sheetData sheetId="2">
        <row r="9">
          <cell r="B9">
            <v>0</v>
          </cell>
        </row>
      </sheetData>
      <sheetData sheetId="3"/>
      <sheetData sheetId="4">
        <row r="7">
          <cell r="B7">
            <v>948947</v>
          </cell>
        </row>
      </sheetData>
      <sheetData sheetId="5">
        <row r="6">
          <cell r="B6">
            <v>447926</v>
          </cell>
        </row>
      </sheetData>
      <sheetData sheetId="6"/>
      <sheetData sheetId="7"/>
      <sheetData sheetId="8">
        <row r="6">
          <cell r="B6">
            <v>801188410</v>
          </cell>
        </row>
        <row r="7">
          <cell r="B7">
            <v>50085985</v>
          </cell>
        </row>
        <row r="8">
          <cell r="B8">
            <v>283216118</v>
          </cell>
        </row>
        <row r="9">
          <cell r="B9">
            <v>728687</v>
          </cell>
        </row>
        <row r="10">
          <cell r="B10">
            <v>43014631</v>
          </cell>
        </row>
        <row r="13">
          <cell r="B13">
            <v>191658682</v>
          </cell>
        </row>
      </sheetData>
      <sheetData sheetId="9"/>
      <sheetData sheetId="10"/>
      <sheetData sheetId="11"/>
      <sheetData sheetId="12"/>
      <sheetData sheetId="13"/>
      <sheetData sheetId="14">
        <row r="6">
          <cell r="B6">
            <v>2601992.4500000002</v>
          </cell>
        </row>
      </sheetData>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 NOMBRE"/>
      <sheetName val="RO PIA"/>
      <sheetName val="RDR PIA"/>
      <sheetName val="ROOC PIA"/>
      <sheetName val="DYT PIA"/>
      <sheetName val="RD PIA"/>
      <sheetName val=".SIN NOMBRE (2)"/>
      <sheetName val="RO PIM"/>
      <sheetName val="RDR PIM"/>
      <sheetName val="ROOC PIM"/>
      <sheetName val="DYT PIM"/>
      <sheetName val="RD PIM"/>
      <sheetName val="Hoja2"/>
      <sheetName val="Hoja16"/>
      <sheetName val="data"/>
    </sheetNames>
    <sheetDataSet>
      <sheetData sheetId="0"/>
      <sheetData sheetId="1"/>
      <sheetData sheetId="2">
        <row r="11">
          <cell r="B11">
            <v>1213530</v>
          </cell>
        </row>
      </sheetData>
      <sheetData sheetId="3"/>
      <sheetData sheetId="4"/>
      <sheetData sheetId="5">
        <row r="8">
          <cell r="B8">
            <v>70217294</v>
          </cell>
        </row>
      </sheetData>
      <sheetData sheetId="6"/>
      <sheetData sheetId="7"/>
      <sheetData sheetId="8">
        <row r="6">
          <cell r="B6">
            <v>17837218</v>
          </cell>
        </row>
        <row r="8">
          <cell r="B8">
            <v>4137</v>
          </cell>
        </row>
        <row r="11">
          <cell r="B11">
            <v>7238581</v>
          </cell>
        </row>
      </sheetData>
      <sheetData sheetId="9">
        <row r="6">
          <cell r="B6">
            <v>20951577</v>
          </cell>
        </row>
      </sheetData>
      <sheetData sheetId="10">
        <row r="6">
          <cell r="B6">
            <v>2857998</v>
          </cell>
        </row>
        <row r="7">
          <cell r="B7">
            <v>46292669</v>
          </cell>
        </row>
        <row r="9">
          <cell r="B9">
            <v>1195181</v>
          </cell>
        </row>
      </sheetData>
      <sheetData sheetId="11">
        <row r="6">
          <cell r="B6">
            <v>4595481</v>
          </cell>
        </row>
      </sheetData>
      <sheetData sheetId="12"/>
      <sheetData sheetId="13">
        <row r="6">
          <cell r="B6">
            <v>795310083.82000029</v>
          </cell>
        </row>
        <row r="7">
          <cell r="B7">
            <v>48908187.049999997</v>
          </cell>
        </row>
        <row r="8">
          <cell r="B8">
            <v>255048621.8300001</v>
          </cell>
        </row>
        <row r="9">
          <cell r="B9">
            <v>728687</v>
          </cell>
        </row>
        <row r="10">
          <cell r="B10">
            <v>43014244.619999997</v>
          </cell>
        </row>
        <row r="11">
          <cell r="B11">
            <v>186886386.37</v>
          </cell>
        </row>
        <row r="13">
          <cell r="B13">
            <v>186886386.37</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SR34"/>
  <sheetViews>
    <sheetView view="pageLayout" zoomScaleNormal="100" zoomScaleSheetLayoutView="100" workbookViewId="0">
      <selection activeCell="B29" sqref="B29:E29"/>
    </sheetView>
  </sheetViews>
  <sheetFormatPr baseColWidth="10" defaultColWidth="11.42578125" defaultRowHeight="12.75" x14ac:dyDescent="0.2"/>
  <cols>
    <col min="1" max="1" width="19.85546875" style="4" customWidth="1"/>
    <col min="2" max="2" width="69.85546875" style="5" customWidth="1"/>
    <col min="3" max="5" width="8.7109375" style="4" customWidth="1"/>
    <col min="6" max="16384" width="11.42578125" style="4"/>
  </cols>
  <sheetData>
    <row r="1" spans="1:512" s="3" customFormat="1" ht="15.75" x14ac:dyDescent="0.2">
      <c r="A1" s="1" t="s">
        <v>109</v>
      </c>
      <c r="B1" s="2"/>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c r="OW1" s="8"/>
      <c r="OX1" s="8"/>
      <c r="OY1" s="8"/>
      <c r="OZ1" s="8"/>
      <c r="PA1" s="8"/>
      <c r="PB1" s="8"/>
      <c r="PC1" s="8"/>
      <c r="PD1" s="8"/>
      <c r="PE1" s="8"/>
      <c r="PF1" s="8"/>
      <c r="PG1" s="8"/>
      <c r="PH1" s="8"/>
      <c r="PI1" s="8"/>
      <c r="PJ1" s="8"/>
      <c r="PK1" s="8"/>
      <c r="PL1" s="8"/>
      <c r="PM1" s="8"/>
      <c r="PN1" s="8"/>
      <c r="PO1" s="8"/>
      <c r="PP1" s="8"/>
      <c r="PQ1" s="8"/>
      <c r="PR1" s="8"/>
      <c r="PS1" s="8"/>
      <c r="PT1" s="8"/>
      <c r="PU1" s="8"/>
      <c r="PV1" s="8"/>
      <c r="PW1" s="8"/>
      <c r="PX1" s="8"/>
      <c r="PY1" s="8"/>
      <c r="PZ1" s="8"/>
      <c r="QA1" s="8"/>
      <c r="QB1" s="8"/>
      <c r="QC1" s="8"/>
      <c r="QD1" s="8"/>
      <c r="QE1" s="8"/>
      <c r="QF1" s="8"/>
      <c r="QG1" s="8"/>
      <c r="QH1" s="8"/>
      <c r="QI1" s="8"/>
      <c r="QJ1" s="8"/>
      <c r="QK1" s="8"/>
      <c r="QL1" s="8"/>
      <c r="QM1" s="8"/>
      <c r="QN1" s="8"/>
      <c r="QO1" s="8"/>
      <c r="QP1" s="8"/>
      <c r="QQ1" s="8"/>
      <c r="QR1" s="8"/>
      <c r="QS1" s="8"/>
      <c r="QT1" s="8"/>
      <c r="QU1" s="8"/>
      <c r="QV1" s="8"/>
      <c r="QW1" s="8"/>
      <c r="QX1" s="8"/>
      <c r="QY1" s="8"/>
      <c r="QZ1" s="8"/>
      <c r="RA1" s="8"/>
      <c r="RB1" s="8"/>
      <c r="RC1" s="8"/>
      <c r="RD1" s="8"/>
      <c r="RE1" s="8"/>
      <c r="RF1" s="8"/>
      <c r="RG1" s="8"/>
      <c r="RH1" s="8"/>
      <c r="RI1" s="8"/>
      <c r="RJ1" s="8"/>
      <c r="RK1" s="8"/>
      <c r="RL1" s="8"/>
      <c r="RM1" s="8"/>
      <c r="RN1" s="8"/>
      <c r="RO1" s="8"/>
      <c r="RP1" s="8"/>
      <c r="RQ1" s="8"/>
      <c r="RR1" s="8"/>
      <c r="RS1" s="8"/>
      <c r="RT1" s="8"/>
      <c r="RU1" s="8"/>
      <c r="RV1" s="8"/>
      <c r="RW1" s="8"/>
      <c r="RX1" s="8"/>
      <c r="RY1" s="8"/>
      <c r="RZ1" s="8"/>
      <c r="SA1" s="8"/>
      <c r="SB1" s="8"/>
      <c r="SC1" s="8"/>
      <c r="SD1" s="8"/>
      <c r="SE1" s="8"/>
      <c r="SF1" s="8"/>
      <c r="SG1" s="8"/>
      <c r="SH1" s="8"/>
      <c r="SI1" s="8"/>
      <c r="SJ1" s="8"/>
      <c r="SK1" s="8"/>
      <c r="SL1" s="8"/>
      <c r="SM1" s="8"/>
      <c r="SN1" s="8"/>
      <c r="SO1" s="8"/>
      <c r="SP1" s="8"/>
      <c r="SQ1" s="8"/>
      <c r="SR1" s="8"/>
    </row>
    <row r="2" spans="1:512" x14ac:dyDescent="0.2">
      <c r="C2" s="6"/>
      <c r="D2" s="6"/>
      <c r="E2" s="10"/>
      <c r="F2" s="9"/>
    </row>
    <row r="3" spans="1:512" x14ac:dyDescent="0.2">
      <c r="A3" s="7" t="s">
        <v>129</v>
      </c>
      <c r="E3" s="9"/>
      <c r="F3" s="9"/>
    </row>
    <row r="4" spans="1:512" x14ac:dyDescent="0.2">
      <c r="E4" s="9"/>
      <c r="F4" s="9"/>
    </row>
    <row r="5" spans="1:512" s="16" customFormat="1" ht="27" customHeight="1" x14ac:dyDescent="0.2">
      <c r="A5" s="19" t="s">
        <v>111</v>
      </c>
      <c r="B5" s="471" t="s">
        <v>110</v>
      </c>
      <c r="C5" s="472"/>
      <c r="D5" s="472"/>
      <c r="E5" s="473"/>
      <c r="F5" s="17"/>
    </row>
    <row r="6" spans="1:512" x14ac:dyDescent="0.2">
      <c r="A6" s="7"/>
      <c r="B6" s="15"/>
      <c r="C6" s="16"/>
      <c r="D6" s="16"/>
      <c r="E6" s="17"/>
      <c r="F6" s="9"/>
    </row>
    <row r="7" spans="1:512" x14ac:dyDescent="0.2">
      <c r="A7" s="7" t="s">
        <v>130</v>
      </c>
      <c r="B7" s="15"/>
      <c r="C7" s="16"/>
      <c r="D7" s="16"/>
      <c r="E7" s="17"/>
      <c r="F7" s="9"/>
    </row>
    <row r="8" spans="1:512" x14ac:dyDescent="0.2">
      <c r="A8" s="7"/>
      <c r="B8" s="15"/>
      <c r="C8" s="16"/>
      <c r="D8" s="16"/>
      <c r="E8" s="17"/>
      <c r="F8" s="9"/>
    </row>
    <row r="9" spans="1:512" s="16" customFormat="1" ht="27" customHeight="1" x14ac:dyDescent="0.2">
      <c r="A9" s="18" t="s">
        <v>112</v>
      </c>
      <c r="B9" s="474" t="s">
        <v>134</v>
      </c>
      <c r="C9" s="475"/>
      <c r="D9" s="475"/>
      <c r="E9" s="476"/>
      <c r="F9" s="17"/>
    </row>
    <row r="10" spans="1:512" s="16" customFormat="1" ht="27" customHeight="1" x14ac:dyDescent="0.2">
      <c r="A10" s="18" t="s">
        <v>113</v>
      </c>
      <c r="B10" s="474" t="s">
        <v>135</v>
      </c>
      <c r="C10" s="475"/>
      <c r="D10" s="475"/>
      <c r="E10" s="476"/>
      <c r="F10" s="17"/>
    </row>
    <row r="11" spans="1:512" s="16" customFormat="1" ht="27" customHeight="1" x14ac:dyDescent="0.2">
      <c r="A11" s="18" t="s">
        <v>114</v>
      </c>
      <c r="B11" s="474" t="s">
        <v>136</v>
      </c>
      <c r="C11" s="475"/>
      <c r="D11" s="475"/>
      <c r="E11" s="476"/>
      <c r="F11" s="17"/>
    </row>
    <row r="12" spans="1:512" s="16" customFormat="1" ht="27" customHeight="1" x14ac:dyDescent="0.2">
      <c r="A12" s="18" t="s">
        <v>115</v>
      </c>
      <c r="B12" s="474" t="s">
        <v>137</v>
      </c>
      <c r="C12" s="475"/>
      <c r="D12" s="475"/>
      <c r="E12" s="476"/>
      <c r="F12" s="17"/>
    </row>
    <row r="13" spans="1:512" s="16" customFormat="1" ht="27" customHeight="1" x14ac:dyDescent="0.2">
      <c r="A13" s="18" t="s">
        <v>116</v>
      </c>
      <c r="B13" s="474" t="s">
        <v>138</v>
      </c>
      <c r="C13" s="475"/>
      <c r="D13" s="475"/>
      <c r="E13" s="476"/>
      <c r="F13" s="17"/>
    </row>
    <row r="14" spans="1:512" s="16" customFormat="1" ht="27" customHeight="1" x14ac:dyDescent="0.2">
      <c r="A14" s="18" t="s">
        <v>117</v>
      </c>
      <c r="B14" s="474" t="s">
        <v>139</v>
      </c>
      <c r="C14" s="475"/>
      <c r="D14" s="475"/>
      <c r="E14" s="476"/>
      <c r="F14" s="17"/>
    </row>
    <row r="15" spans="1:512" s="16" customFormat="1" ht="27" customHeight="1" x14ac:dyDescent="0.2">
      <c r="A15" s="18" t="s">
        <v>118</v>
      </c>
      <c r="B15" s="474" t="s">
        <v>140</v>
      </c>
      <c r="C15" s="475"/>
      <c r="D15" s="475"/>
      <c r="E15" s="476"/>
      <c r="F15" s="17"/>
    </row>
    <row r="16" spans="1:512" x14ac:dyDescent="0.2">
      <c r="A16" s="7"/>
      <c r="B16" s="15"/>
      <c r="C16" s="16"/>
      <c r="D16" s="16"/>
      <c r="E16" s="17"/>
      <c r="F16" s="9"/>
    </row>
    <row r="17" spans="1:6" x14ac:dyDescent="0.2">
      <c r="A17" s="7" t="s">
        <v>131</v>
      </c>
      <c r="B17" s="15"/>
      <c r="C17" s="16"/>
      <c r="D17" s="16"/>
      <c r="E17" s="17"/>
      <c r="F17" s="9"/>
    </row>
    <row r="18" spans="1:6" x14ac:dyDescent="0.2">
      <c r="A18" s="7"/>
      <c r="B18" s="15"/>
      <c r="C18" s="16"/>
      <c r="D18" s="16"/>
      <c r="E18" s="17"/>
      <c r="F18" s="9"/>
    </row>
    <row r="19" spans="1:6" s="16" customFormat="1" ht="27" customHeight="1" x14ac:dyDescent="0.2">
      <c r="A19" s="18" t="s">
        <v>119</v>
      </c>
      <c r="B19" s="474" t="s">
        <v>141</v>
      </c>
      <c r="C19" s="475"/>
      <c r="D19" s="475"/>
      <c r="E19" s="476"/>
      <c r="F19" s="17"/>
    </row>
    <row r="20" spans="1:6" s="16" customFormat="1" ht="27" customHeight="1" x14ac:dyDescent="0.2">
      <c r="A20" s="18" t="s">
        <v>120</v>
      </c>
      <c r="B20" s="474" t="s">
        <v>142</v>
      </c>
      <c r="C20" s="475"/>
      <c r="D20" s="475"/>
      <c r="E20" s="476"/>
      <c r="F20" s="17"/>
    </row>
    <row r="21" spans="1:6" s="16" customFormat="1" ht="27" customHeight="1" x14ac:dyDescent="0.2">
      <c r="A21" s="18" t="s">
        <v>121</v>
      </c>
      <c r="B21" s="474" t="s">
        <v>143</v>
      </c>
      <c r="C21" s="475"/>
      <c r="D21" s="475"/>
      <c r="E21" s="476"/>
      <c r="F21" s="17"/>
    </row>
    <row r="22" spans="1:6" x14ac:dyDescent="0.2">
      <c r="A22" s="7"/>
      <c r="B22" s="15"/>
      <c r="C22" s="16"/>
      <c r="D22" s="16"/>
      <c r="E22" s="17"/>
      <c r="F22" s="9"/>
    </row>
    <row r="23" spans="1:6" x14ac:dyDescent="0.2">
      <c r="A23" s="7" t="s">
        <v>132</v>
      </c>
      <c r="B23" s="15"/>
      <c r="C23" s="16"/>
      <c r="D23" s="16"/>
      <c r="E23" s="17"/>
      <c r="F23" s="9"/>
    </row>
    <row r="24" spans="1:6" x14ac:dyDescent="0.2">
      <c r="A24" s="7"/>
      <c r="B24" s="15"/>
      <c r="C24" s="16"/>
      <c r="D24" s="16"/>
      <c r="E24" s="17"/>
      <c r="F24" s="9"/>
    </row>
    <row r="25" spans="1:6" s="16" customFormat="1" ht="27" customHeight="1" x14ac:dyDescent="0.2">
      <c r="A25" s="18" t="s">
        <v>122</v>
      </c>
      <c r="B25" s="474" t="s">
        <v>144</v>
      </c>
      <c r="C25" s="475"/>
      <c r="D25" s="475"/>
      <c r="E25" s="476"/>
      <c r="F25" s="17"/>
    </row>
    <row r="26" spans="1:6" s="16" customFormat="1" ht="27" customHeight="1" x14ac:dyDescent="0.2">
      <c r="A26" s="18" t="s">
        <v>123</v>
      </c>
      <c r="B26" s="474" t="s">
        <v>145</v>
      </c>
      <c r="C26" s="475"/>
      <c r="D26" s="475"/>
      <c r="E26" s="476"/>
      <c r="F26" s="17"/>
    </row>
    <row r="27" spans="1:6" s="16" customFormat="1" ht="27" customHeight="1" x14ac:dyDescent="0.2">
      <c r="A27" s="18" t="s">
        <v>124</v>
      </c>
      <c r="B27" s="474" t="s">
        <v>146</v>
      </c>
      <c r="C27" s="475"/>
      <c r="D27" s="475"/>
      <c r="E27" s="476"/>
      <c r="F27" s="17"/>
    </row>
    <row r="28" spans="1:6" s="16" customFormat="1" ht="27" customHeight="1" x14ac:dyDescent="0.2">
      <c r="A28" s="18" t="s">
        <v>125</v>
      </c>
      <c r="B28" s="474" t="s">
        <v>147</v>
      </c>
      <c r="C28" s="475"/>
      <c r="D28" s="475"/>
      <c r="E28" s="476"/>
      <c r="F28" s="17"/>
    </row>
    <row r="29" spans="1:6" s="16" customFormat="1" ht="27" customHeight="1" x14ac:dyDescent="0.2">
      <c r="A29" s="18" t="s">
        <v>126</v>
      </c>
      <c r="B29" s="474" t="s">
        <v>148</v>
      </c>
      <c r="C29" s="475"/>
      <c r="D29" s="475"/>
      <c r="E29" s="476"/>
      <c r="F29" s="17"/>
    </row>
    <row r="30" spans="1:6" x14ac:dyDescent="0.2">
      <c r="A30" s="7"/>
      <c r="B30" s="15"/>
      <c r="C30" s="16"/>
      <c r="D30" s="16"/>
      <c r="E30" s="17"/>
      <c r="F30" s="9"/>
    </row>
    <row r="31" spans="1:6" x14ac:dyDescent="0.2">
      <c r="A31" s="7" t="s">
        <v>5</v>
      </c>
      <c r="B31" s="15"/>
      <c r="C31" s="16"/>
      <c r="D31" s="16"/>
      <c r="E31" s="17"/>
      <c r="F31" s="9"/>
    </row>
    <row r="32" spans="1:6" x14ac:dyDescent="0.2">
      <c r="A32" s="7"/>
      <c r="B32" s="15"/>
      <c r="C32" s="16"/>
      <c r="D32" s="16"/>
      <c r="E32" s="17"/>
      <c r="F32" s="9"/>
    </row>
    <row r="33" spans="1:6" s="16" customFormat="1" ht="27" customHeight="1" x14ac:dyDescent="0.2">
      <c r="A33" s="18" t="s">
        <v>127</v>
      </c>
      <c r="B33" s="474" t="s">
        <v>149</v>
      </c>
      <c r="C33" s="475"/>
      <c r="D33" s="475"/>
      <c r="E33" s="476"/>
      <c r="F33" s="17"/>
    </row>
    <row r="34" spans="1:6" s="16" customFormat="1" ht="27" customHeight="1" x14ac:dyDescent="0.2">
      <c r="A34" s="18" t="s">
        <v>128</v>
      </c>
      <c r="B34" s="474" t="s">
        <v>150</v>
      </c>
      <c r="C34" s="475"/>
      <c r="D34" s="475"/>
      <c r="E34" s="476"/>
      <c r="F34" s="17"/>
    </row>
  </sheetData>
  <mergeCells count="18">
    <mergeCell ref="B33:E33"/>
    <mergeCell ref="B34:E34"/>
    <mergeCell ref="B9:E9"/>
    <mergeCell ref="B10:E10"/>
    <mergeCell ref="B11:E11"/>
    <mergeCell ref="B15:E15"/>
    <mergeCell ref="B21:E21"/>
    <mergeCell ref="B25:E25"/>
    <mergeCell ref="B26:E26"/>
    <mergeCell ref="B27:E27"/>
    <mergeCell ref="B28:E28"/>
    <mergeCell ref="B29:E29"/>
    <mergeCell ref="B20:E20"/>
    <mergeCell ref="B5:E5"/>
    <mergeCell ref="B12:E12"/>
    <mergeCell ref="B13:E13"/>
    <mergeCell ref="B14:E14"/>
    <mergeCell ref="B19:E19"/>
  </mergeCells>
  <pageMargins left="0.8203125" right="0.70866141732283472" top="0.74803149606299213" bottom="0.74803149606299213" header="0.31496062992125984" footer="0.31496062992125984"/>
  <pageSetup paperSize="9" scale="75" orientation="portrait" r:id="rId1"/>
  <headerFooter>
    <oddHeader>&amp;C&amp;"Arial,Negrita"&amp;18FORMATOS DEL 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AD291-833C-4D37-B85F-4C1FEE84ECBF}">
  <sheetPr>
    <tabColor rgb="FF00B050"/>
    <pageSetUpPr fitToPage="1"/>
  </sheetPr>
  <dimension ref="A1:D133"/>
  <sheetViews>
    <sheetView zoomScaleNormal="100" workbookViewId="0">
      <selection activeCell="C45" sqref="C45"/>
    </sheetView>
  </sheetViews>
  <sheetFormatPr baseColWidth="10" defaultColWidth="11.28515625" defaultRowHeight="12.75" x14ac:dyDescent="0.2"/>
  <cols>
    <col min="1" max="1" width="144.85546875" style="83" bestFit="1" customWidth="1"/>
    <col min="2" max="4" width="15.28515625" style="83" bestFit="1" customWidth="1"/>
    <col min="5" max="16384" width="11.28515625" style="83"/>
  </cols>
  <sheetData>
    <row r="1" spans="1:4" x14ac:dyDescent="0.2">
      <c r="A1" s="71" t="s">
        <v>315</v>
      </c>
    </row>
    <row r="2" spans="1:4" x14ac:dyDescent="0.2">
      <c r="A2" s="75" t="s">
        <v>108</v>
      </c>
    </row>
    <row r="3" spans="1:4" s="86" customFormat="1" ht="28.35" customHeight="1" x14ac:dyDescent="0.2">
      <c r="A3" s="84" t="s">
        <v>104</v>
      </c>
      <c r="B3" s="85">
        <v>2020</v>
      </c>
      <c r="C3" s="85">
        <v>2021</v>
      </c>
      <c r="D3" s="85">
        <v>2022</v>
      </c>
    </row>
    <row r="4" spans="1:4" x14ac:dyDescent="0.2">
      <c r="A4" s="87" t="s">
        <v>316</v>
      </c>
      <c r="B4" s="80">
        <v>45431659</v>
      </c>
      <c r="C4" s="80">
        <v>48873339</v>
      </c>
      <c r="D4" s="80">
        <v>19630548</v>
      </c>
    </row>
    <row r="5" spans="1:4" x14ac:dyDescent="0.2">
      <c r="A5" s="87" t="s">
        <v>317</v>
      </c>
      <c r="B5" s="80">
        <v>44927627</v>
      </c>
      <c r="C5" s="80">
        <v>45843921</v>
      </c>
      <c r="D5" s="80">
        <v>47607867</v>
      </c>
    </row>
    <row r="6" spans="1:4" x14ac:dyDescent="0.2">
      <c r="A6" s="87" t="s">
        <v>318</v>
      </c>
      <c r="B6" s="80">
        <v>13198393</v>
      </c>
      <c r="C6" s="80">
        <v>13521521</v>
      </c>
      <c r="D6" s="80">
        <v>14403927</v>
      </c>
    </row>
    <row r="7" spans="1:4" x14ac:dyDescent="0.2">
      <c r="A7" s="87" t="s">
        <v>319</v>
      </c>
      <c r="B7" s="80">
        <v>9658509</v>
      </c>
      <c r="C7" s="80">
        <v>10167596</v>
      </c>
      <c r="D7" s="80">
        <v>11194797</v>
      </c>
    </row>
    <row r="8" spans="1:4" x14ac:dyDescent="0.2">
      <c r="A8" s="87" t="s">
        <v>320</v>
      </c>
      <c r="B8" s="80">
        <v>11098331</v>
      </c>
      <c r="C8" s="80">
        <v>10951413</v>
      </c>
      <c r="D8" s="80">
        <v>13790244</v>
      </c>
    </row>
    <row r="9" spans="1:4" x14ac:dyDescent="0.2">
      <c r="A9" s="87" t="s">
        <v>321</v>
      </c>
      <c r="B9" s="80">
        <v>7821312</v>
      </c>
      <c r="C9" s="80">
        <v>8170862</v>
      </c>
      <c r="D9" s="80">
        <v>8333233</v>
      </c>
    </row>
    <row r="10" spans="1:4" x14ac:dyDescent="0.2">
      <c r="A10" s="87" t="s">
        <v>322</v>
      </c>
      <c r="B10" s="80">
        <v>1615610</v>
      </c>
      <c r="C10" s="80">
        <v>6005122</v>
      </c>
      <c r="D10" s="80">
        <v>3000000</v>
      </c>
    </row>
    <row r="11" spans="1:4" x14ac:dyDescent="0.2">
      <c r="A11" s="87" t="s">
        <v>323</v>
      </c>
      <c r="B11" s="80">
        <v>0</v>
      </c>
      <c r="C11" s="80">
        <v>311997</v>
      </c>
      <c r="D11" s="80">
        <v>0</v>
      </c>
    </row>
    <row r="12" spans="1:4" x14ac:dyDescent="0.2">
      <c r="A12" s="87" t="s">
        <v>324</v>
      </c>
      <c r="B12" s="80">
        <v>1146135</v>
      </c>
      <c r="C12" s="80">
        <v>1125912</v>
      </c>
      <c r="D12" s="80">
        <v>1089951</v>
      </c>
    </row>
    <row r="13" spans="1:4" x14ac:dyDescent="0.2">
      <c r="A13" s="87" t="s">
        <v>325</v>
      </c>
      <c r="B13" s="80">
        <v>0</v>
      </c>
      <c r="C13" s="80">
        <v>0</v>
      </c>
      <c r="D13" s="80">
        <v>166700</v>
      </c>
    </row>
    <row r="14" spans="1:4" x14ac:dyDescent="0.2">
      <c r="A14" s="87" t="s">
        <v>326</v>
      </c>
      <c r="B14" s="80">
        <v>4699038</v>
      </c>
      <c r="C14" s="80">
        <v>4937520</v>
      </c>
      <c r="D14" s="80">
        <v>8348600</v>
      </c>
    </row>
    <row r="15" spans="1:4" x14ac:dyDescent="0.2">
      <c r="A15" s="87" t="s">
        <v>327</v>
      </c>
      <c r="B15" s="80">
        <v>0</v>
      </c>
      <c r="C15" s="80">
        <v>0</v>
      </c>
      <c r="D15" s="80">
        <v>0</v>
      </c>
    </row>
    <row r="16" spans="1:4" x14ac:dyDescent="0.2">
      <c r="A16" s="87" t="s">
        <v>328</v>
      </c>
      <c r="B16" s="80">
        <v>0</v>
      </c>
      <c r="C16" s="80">
        <v>0</v>
      </c>
      <c r="D16" s="80">
        <v>0</v>
      </c>
    </row>
    <row r="17" spans="1:4" s="88" customFormat="1" x14ac:dyDescent="0.2">
      <c r="A17" s="87" t="s">
        <v>329</v>
      </c>
      <c r="B17" s="80">
        <v>0</v>
      </c>
      <c r="C17" s="80">
        <v>0</v>
      </c>
      <c r="D17" s="80">
        <v>1000000</v>
      </c>
    </row>
    <row r="18" spans="1:4" x14ac:dyDescent="0.2">
      <c r="A18" s="87" t="s">
        <v>330</v>
      </c>
      <c r="B18" s="80">
        <v>516606</v>
      </c>
      <c r="C18" s="80">
        <v>5283437</v>
      </c>
      <c r="D18" s="80">
        <v>10053021</v>
      </c>
    </row>
    <row r="19" spans="1:4" s="86" customFormat="1" x14ac:dyDescent="0.2">
      <c r="A19" s="87" t="s">
        <v>331</v>
      </c>
      <c r="B19" s="80">
        <v>373631</v>
      </c>
      <c r="C19" s="80">
        <v>341214</v>
      </c>
      <c r="D19" s="80">
        <v>371988</v>
      </c>
    </row>
    <row r="20" spans="1:4" x14ac:dyDescent="0.2">
      <c r="A20" s="87" t="s">
        <v>332</v>
      </c>
      <c r="B20" s="80">
        <v>566056585</v>
      </c>
      <c r="C20" s="80">
        <v>647027284</v>
      </c>
      <c r="D20" s="80">
        <v>606743850</v>
      </c>
    </row>
    <row r="21" spans="1:4" x14ac:dyDescent="0.2">
      <c r="A21" s="87" t="s">
        <v>333</v>
      </c>
      <c r="B21" s="80">
        <v>844740</v>
      </c>
      <c r="C21" s="80">
        <v>3777040</v>
      </c>
      <c r="D21" s="80">
        <v>18000</v>
      </c>
    </row>
    <row r="22" spans="1:4" x14ac:dyDescent="0.2">
      <c r="A22" s="87" t="s">
        <v>334</v>
      </c>
      <c r="B22" s="80">
        <v>2279013</v>
      </c>
      <c r="C22" s="80">
        <v>3270334</v>
      </c>
      <c r="D22" s="80">
        <v>7700000</v>
      </c>
    </row>
    <row r="23" spans="1:4" x14ac:dyDescent="0.2">
      <c r="A23" s="87" t="s">
        <v>335</v>
      </c>
      <c r="B23" s="80">
        <v>9381528</v>
      </c>
      <c r="C23" s="80">
        <v>0</v>
      </c>
      <c r="D23" s="80">
        <v>5000000</v>
      </c>
    </row>
    <row r="24" spans="1:4" x14ac:dyDescent="0.2">
      <c r="A24" s="87" t="s">
        <v>336</v>
      </c>
      <c r="B24" s="80">
        <v>942927</v>
      </c>
      <c r="C24" s="80">
        <v>669531</v>
      </c>
      <c r="D24" s="80">
        <v>712575</v>
      </c>
    </row>
    <row r="25" spans="1:4" x14ac:dyDescent="0.2">
      <c r="A25" s="87" t="s">
        <v>337</v>
      </c>
      <c r="B25" s="80">
        <v>53497958</v>
      </c>
      <c r="C25" s="80">
        <v>26355959</v>
      </c>
      <c r="D25" s="80">
        <v>10831054</v>
      </c>
    </row>
    <row r="26" spans="1:4" x14ac:dyDescent="0.2">
      <c r="A26" s="87" t="s">
        <v>338</v>
      </c>
      <c r="B26" s="80">
        <v>2812071</v>
      </c>
      <c r="C26" s="80">
        <v>3454071</v>
      </c>
      <c r="D26" s="80">
        <v>2957169</v>
      </c>
    </row>
    <row r="27" spans="1:4" x14ac:dyDescent="0.2">
      <c r="A27" s="87" t="s">
        <v>339</v>
      </c>
      <c r="B27" s="80">
        <v>6016232</v>
      </c>
      <c r="C27" s="80">
        <v>6175547</v>
      </c>
      <c r="D27" s="80">
        <v>6986433</v>
      </c>
    </row>
    <row r="28" spans="1:4" x14ac:dyDescent="0.2">
      <c r="A28" s="87" t="s">
        <v>340</v>
      </c>
      <c r="B28" s="80">
        <v>0</v>
      </c>
      <c r="C28" s="80">
        <v>72360</v>
      </c>
      <c r="D28" s="80">
        <v>72360</v>
      </c>
    </row>
    <row r="29" spans="1:4" x14ac:dyDescent="0.2">
      <c r="A29" s="87" t="s">
        <v>341</v>
      </c>
      <c r="B29" s="80">
        <v>501070</v>
      </c>
      <c r="C29" s="80">
        <v>130320</v>
      </c>
      <c r="D29" s="80">
        <v>480449</v>
      </c>
    </row>
    <row r="30" spans="1:4" x14ac:dyDescent="0.2">
      <c r="A30" s="87" t="s">
        <v>342</v>
      </c>
      <c r="B30" s="80">
        <v>6009176</v>
      </c>
      <c r="C30" s="80">
        <v>11671922</v>
      </c>
      <c r="D30" s="80">
        <v>14017734</v>
      </c>
    </row>
    <row r="31" spans="1:4" x14ac:dyDescent="0.2">
      <c r="A31" s="87" t="s">
        <v>343</v>
      </c>
      <c r="B31" s="80">
        <v>0</v>
      </c>
      <c r="C31" s="80">
        <v>0</v>
      </c>
      <c r="D31" s="80">
        <v>0</v>
      </c>
    </row>
    <row r="32" spans="1:4" x14ac:dyDescent="0.2">
      <c r="A32" s="87" t="s">
        <v>344</v>
      </c>
      <c r="B32" s="80">
        <v>11941498</v>
      </c>
      <c r="C32" s="80">
        <v>0</v>
      </c>
      <c r="D32" s="80">
        <v>0</v>
      </c>
    </row>
    <row r="33" spans="1:4" s="88" customFormat="1" x14ac:dyDescent="0.2">
      <c r="A33" s="89" t="s">
        <v>345</v>
      </c>
      <c r="B33" s="90">
        <v>2329602</v>
      </c>
      <c r="C33" s="90">
        <v>2429238</v>
      </c>
      <c r="D33" s="90">
        <v>3216044</v>
      </c>
    </row>
    <row r="34" spans="1:4" x14ac:dyDescent="0.2">
      <c r="A34" s="87" t="s">
        <v>346</v>
      </c>
      <c r="B34" s="80">
        <v>3513569</v>
      </c>
      <c r="C34" s="80">
        <v>5833201</v>
      </c>
      <c r="D34" s="80">
        <v>760233</v>
      </c>
    </row>
    <row r="35" spans="1:4" s="86" customFormat="1" x14ac:dyDescent="0.2">
      <c r="A35" s="87" t="s">
        <v>347</v>
      </c>
      <c r="B35" s="80">
        <v>5030405</v>
      </c>
      <c r="C35" s="80">
        <v>6229640</v>
      </c>
      <c r="D35" s="80">
        <v>4266129</v>
      </c>
    </row>
    <row r="36" spans="1:4" x14ac:dyDescent="0.2">
      <c r="A36" s="87" t="s">
        <v>348</v>
      </c>
      <c r="B36" s="80">
        <v>97000034</v>
      </c>
      <c r="C36" s="80">
        <v>46262598</v>
      </c>
      <c r="D36" s="80">
        <v>198791849</v>
      </c>
    </row>
    <row r="37" spans="1:4" x14ac:dyDescent="0.2">
      <c r="A37" s="87" t="s">
        <v>349</v>
      </c>
      <c r="B37" s="80">
        <v>4910875</v>
      </c>
      <c r="C37" s="80">
        <v>0</v>
      </c>
      <c r="D37" s="80">
        <v>34750</v>
      </c>
    </row>
    <row r="38" spans="1:4" x14ac:dyDescent="0.2">
      <c r="A38" s="87" t="s">
        <v>350</v>
      </c>
      <c r="B38" s="80">
        <v>213001</v>
      </c>
      <c r="C38" s="80">
        <v>4240244</v>
      </c>
      <c r="D38" s="80">
        <v>3150722</v>
      </c>
    </row>
    <row r="39" spans="1:4" x14ac:dyDescent="0.2">
      <c r="A39" s="87" t="s">
        <v>351</v>
      </c>
      <c r="B39" s="80">
        <v>7031841</v>
      </c>
      <c r="C39" s="80">
        <v>36557</v>
      </c>
      <c r="D39" s="80"/>
    </row>
    <row r="40" spans="1:4" x14ac:dyDescent="0.2">
      <c r="A40" s="87" t="s">
        <v>352</v>
      </c>
      <c r="B40" s="80">
        <v>0</v>
      </c>
      <c r="C40" s="80">
        <v>0</v>
      </c>
      <c r="D40" s="80">
        <v>29513737</v>
      </c>
    </row>
    <row r="41" spans="1:4" x14ac:dyDescent="0.2">
      <c r="A41" s="87" t="s">
        <v>353</v>
      </c>
      <c r="B41" s="80">
        <v>0</v>
      </c>
      <c r="C41" s="80">
        <v>342641</v>
      </c>
      <c r="D41" s="80">
        <v>0</v>
      </c>
    </row>
    <row r="42" spans="1:4" x14ac:dyDescent="0.2">
      <c r="A42" s="87" t="s">
        <v>354</v>
      </c>
      <c r="B42" s="80">
        <v>136834162</v>
      </c>
      <c r="C42" s="80">
        <v>99114211</v>
      </c>
      <c r="D42" s="80">
        <v>105395550</v>
      </c>
    </row>
    <row r="43" spans="1:4" x14ac:dyDescent="0.2">
      <c r="A43" s="87" t="s">
        <v>355</v>
      </c>
      <c r="B43" s="80">
        <v>162802837</v>
      </c>
      <c r="C43" s="80">
        <v>292906497</v>
      </c>
      <c r="D43" s="80">
        <v>371247857</v>
      </c>
    </row>
    <row r="44" spans="1:4" x14ac:dyDescent="0.2">
      <c r="A44" s="91" t="s">
        <v>92</v>
      </c>
      <c r="B44" s="92">
        <f>+SUM(B4:B43)</f>
        <v>1220435975</v>
      </c>
      <c r="C44" s="92">
        <f>+SUM(C4:C43)</f>
        <v>1315533049</v>
      </c>
      <c r="D44" s="92">
        <f t="shared" ref="D44" si="0">+SUM(D4:D43)</f>
        <v>1510887371</v>
      </c>
    </row>
    <row r="47" spans="1:4" ht="25.5" x14ac:dyDescent="0.2">
      <c r="A47" s="84" t="s">
        <v>105</v>
      </c>
      <c r="B47" s="85">
        <v>2020</v>
      </c>
      <c r="C47" s="85" t="s">
        <v>356</v>
      </c>
      <c r="D47" s="85" t="s">
        <v>357</v>
      </c>
    </row>
    <row r="48" spans="1:4" x14ac:dyDescent="0.2">
      <c r="A48" s="87" t="s">
        <v>316</v>
      </c>
      <c r="B48" s="80">
        <v>49660603</v>
      </c>
      <c r="C48" s="80">
        <v>56228763</v>
      </c>
      <c r="D48" s="80">
        <v>19630548</v>
      </c>
    </row>
    <row r="49" spans="1:4" s="88" customFormat="1" x14ac:dyDescent="0.2">
      <c r="A49" s="87" t="s">
        <v>317</v>
      </c>
      <c r="B49" s="80">
        <v>47791512</v>
      </c>
      <c r="C49" s="80">
        <v>51754886</v>
      </c>
      <c r="D49" s="80">
        <v>47607867</v>
      </c>
    </row>
    <row r="50" spans="1:4" x14ac:dyDescent="0.2">
      <c r="A50" s="87" t="s">
        <v>318</v>
      </c>
      <c r="B50" s="80">
        <v>13280378</v>
      </c>
      <c r="C50" s="80">
        <v>13934086</v>
      </c>
      <c r="D50" s="80">
        <v>14403927</v>
      </c>
    </row>
    <row r="51" spans="1:4" x14ac:dyDescent="0.2">
      <c r="A51" s="87" t="s">
        <v>319</v>
      </c>
      <c r="B51" s="80">
        <v>12357376</v>
      </c>
      <c r="C51" s="80">
        <v>10333450</v>
      </c>
      <c r="D51" s="80">
        <v>11194797</v>
      </c>
    </row>
    <row r="52" spans="1:4" x14ac:dyDescent="0.2">
      <c r="A52" s="87" t="s">
        <v>320</v>
      </c>
      <c r="B52" s="80">
        <v>13463713</v>
      </c>
      <c r="C52" s="80">
        <v>14768461</v>
      </c>
      <c r="D52" s="80">
        <v>13790244</v>
      </c>
    </row>
    <row r="53" spans="1:4" x14ac:dyDescent="0.2">
      <c r="A53" s="87" t="s">
        <v>321</v>
      </c>
      <c r="B53" s="80">
        <v>7691731</v>
      </c>
      <c r="C53" s="80">
        <v>8284808</v>
      </c>
      <c r="D53" s="80">
        <v>8333233</v>
      </c>
    </row>
    <row r="54" spans="1:4" x14ac:dyDescent="0.2">
      <c r="A54" s="87" t="s">
        <v>322</v>
      </c>
      <c r="B54" s="80">
        <v>2935675</v>
      </c>
      <c r="C54" s="80">
        <v>4509401</v>
      </c>
      <c r="D54" s="80">
        <v>3000000</v>
      </c>
    </row>
    <row r="55" spans="1:4" x14ac:dyDescent="0.2">
      <c r="A55" s="87" t="s">
        <v>323</v>
      </c>
      <c r="B55" s="80">
        <v>98800</v>
      </c>
      <c r="C55" s="80">
        <v>638800</v>
      </c>
      <c r="D55" s="80">
        <v>0</v>
      </c>
    </row>
    <row r="56" spans="1:4" x14ac:dyDescent="0.2">
      <c r="A56" s="87" t="s">
        <v>324</v>
      </c>
      <c r="B56" s="80">
        <v>1147930</v>
      </c>
      <c r="C56" s="80">
        <v>1144182</v>
      </c>
      <c r="D56" s="80">
        <v>1089951</v>
      </c>
    </row>
    <row r="57" spans="1:4" x14ac:dyDescent="0.2">
      <c r="A57" s="87" t="s">
        <v>325</v>
      </c>
      <c r="B57" s="80">
        <v>232146</v>
      </c>
      <c r="C57" s="80">
        <v>1075391</v>
      </c>
      <c r="D57" s="80">
        <v>166700</v>
      </c>
    </row>
    <row r="58" spans="1:4" x14ac:dyDescent="0.2">
      <c r="A58" s="87" t="s">
        <v>326</v>
      </c>
      <c r="B58" s="80">
        <v>6452293</v>
      </c>
      <c r="C58" s="80">
        <v>5024558</v>
      </c>
      <c r="D58" s="80">
        <v>8348600</v>
      </c>
    </row>
    <row r="59" spans="1:4" x14ac:dyDescent="0.2">
      <c r="A59" s="87" t="s">
        <v>327</v>
      </c>
      <c r="B59" s="80">
        <v>473957</v>
      </c>
      <c r="C59" s="80">
        <v>17</v>
      </c>
      <c r="D59" s="80">
        <v>0</v>
      </c>
    </row>
    <row r="60" spans="1:4" x14ac:dyDescent="0.2">
      <c r="A60" s="87" t="s">
        <v>328</v>
      </c>
      <c r="B60" s="80">
        <v>1404316</v>
      </c>
      <c r="C60" s="80">
        <v>0</v>
      </c>
      <c r="D60" s="80">
        <v>0</v>
      </c>
    </row>
    <row r="61" spans="1:4" x14ac:dyDescent="0.2">
      <c r="A61" s="87" t="s">
        <v>329</v>
      </c>
      <c r="B61" s="80">
        <v>3916051</v>
      </c>
      <c r="C61" s="80">
        <v>2012069</v>
      </c>
      <c r="D61" s="80">
        <v>1000000</v>
      </c>
    </row>
    <row r="62" spans="1:4" x14ac:dyDescent="0.2">
      <c r="A62" s="87" t="s">
        <v>330</v>
      </c>
      <c r="B62" s="80">
        <v>5707765</v>
      </c>
      <c r="C62" s="80">
        <v>6388281</v>
      </c>
      <c r="D62" s="80">
        <v>10053021</v>
      </c>
    </row>
    <row r="63" spans="1:4" x14ac:dyDescent="0.2">
      <c r="A63" s="87" t="s">
        <v>331</v>
      </c>
      <c r="B63" s="80">
        <v>374428</v>
      </c>
      <c r="C63" s="80">
        <v>371988</v>
      </c>
      <c r="D63" s="80">
        <v>371988</v>
      </c>
    </row>
    <row r="64" spans="1:4" x14ac:dyDescent="0.2">
      <c r="A64" s="87" t="s">
        <v>332</v>
      </c>
      <c r="B64" s="80">
        <v>668995352</v>
      </c>
      <c r="C64" s="80">
        <v>670474182</v>
      </c>
      <c r="D64" s="80">
        <v>606743850</v>
      </c>
    </row>
    <row r="65" spans="1:4" x14ac:dyDescent="0.2">
      <c r="A65" s="87" t="s">
        <v>333</v>
      </c>
      <c r="B65" s="80">
        <v>1580740</v>
      </c>
      <c r="C65" s="80">
        <v>1798415</v>
      </c>
      <c r="D65" s="80">
        <v>18000</v>
      </c>
    </row>
    <row r="66" spans="1:4" x14ac:dyDescent="0.2">
      <c r="A66" s="87" t="s">
        <v>334</v>
      </c>
      <c r="B66" s="80">
        <v>2824562</v>
      </c>
      <c r="C66" s="80">
        <v>5568285</v>
      </c>
      <c r="D66" s="80">
        <v>7700000</v>
      </c>
    </row>
    <row r="67" spans="1:4" x14ac:dyDescent="0.2">
      <c r="A67" s="87" t="s">
        <v>335</v>
      </c>
      <c r="B67" s="80">
        <v>4278937</v>
      </c>
      <c r="C67" s="80">
        <v>1429911</v>
      </c>
      <c r="D67" s="80">
        <v>5000000</v>
      </c>
    </row>
    <row r="68" spans="1:4" x14ac:dyDescent="0.2">
      <c r="A68" s="87" t="s">
        <v>336</v>
      </c>
      <c r="B68" s="80">
        <v>1433963</v>
      </c>
      <c r="C68" s="80">
        <v>1434103</v>
      </c>
      <c r="D68" s="80">
        <v>712575</v>
      </c>
    </row>
    <row r="69" spans="1:4" x14ac:dyDescent="0.2">
      <c r="A69" s="87" t="s">
        <v>337</v>
      </c>
      <c r="B69" s="80">
        <v>9217165</v>
      </c>
      <c r="C69" s="80">
        <v>11355741</v>
      </c>
      <c r="D69" s="80">
        <v>10831054</v>
      </c>
    </row>
    <row r="70" spans="1:4" x14ac:dyDescent="0.2">
      <c r="A70" s="87" t="s">
        <v>338</v>
      </c>
      <c r="B70" s="80">
        <v>4293925</v>
      </c>
      <c r="C70" s="80">
        <v>3859727</v>
      </c>
      <c r="D70" s="80">
        <v>2957169</v>
      </c>
    </row>
    <row r="71" spans="1:4" x14ac:dyDescent="0.2">
      <c r="A71" s="87" t="s">
        <v>339</v>
      </c>
      <c r="B71" s="80">
        <v>7277522</v>
      </c>
      <c r="C71" s="80">
        <v>7009175</v>
      </c>
      <c r="D71" s="80">
        <v>6986433</v>
      </c>
    </row>
    <row r="72" spans="1:4" x14ac:dyDescent="0.2">
      <c r="A72" s="87" t="s">
        <v>340</v>
      </c>
      <c r="B72" s="80">
        <v>72360</v>
      </c>
      <c r="C72" s="80">
        <v>72360</v>
      </c>
      <c r="D72" s="80">
        <v>72360</v>
      </c>
    </row>
    <row r="73" spans="1:4" x14ac:dyDescent="0.2">
      <c r="A73" s="87" t="s">
        <v>341</v>
      </c>
      <c r="B73" s="80">
        <v>626118</v>
      </c>
      <c r="C73" s="80">
        <v>426470</v>
      </c>
      <c r="D73" s="80">
        <v>480449</v>
      </c>
    </row>
    <row r="74" spans="1:4" x14ac:dyDescent="0.2">
      <c r="A74" s="87" t="s">
        <v>342</v>
      </c>
      <c r="B74" s="80">
        <v>13826540</v>
      </c>
      <c r="C74" s="80">
        <v>12335777</v>
      </c>
      <c r="D74" s="80">
        <v>14017734</v>
      </c>
    </row>
    <row r="75" spans="1:4" x14ac:dyDescent="0.2">
      <c r="A75" s="87" t="s">
        <v>343</v>
      </c>
      <c r="B75" s="80">
        <v>175554</v>
      </c>
      <c r="C75" s="80">
        <v>300911</v>
      </c>
      <c r="D75" s="80">
        <v>0</v>
      </c>
    </row>
    <row r="76" spans="1:4" x14ac:dyDescent="0.2">
      <c r="A76" s="87" t="s">
        <v>344</v>
      </c>
      <c r="B76" s="80">
        <v>97461</v>
      </c>
      <c r="C76" s="80">
        <v>0</v>
      </c>
      <c r="D76" s="80">
        <v>0</v>
      </c>
    </row>
    <row r="77" spans="1:4" x14ac:dyDescent="0.2">
      <c r="A77" s="87" t="s">
        <v>345</v>
      </c>
      <c r="B77" s="80">
        <v>2371328</v>
      </c>
      <c r="C77" s="80">
        <v>2388462</v>
      </c>
      <c r="D77" s="80">
        <v>3216044</v>
      </c>
    </row>
    <row r="78" spans="1:4" x14ac:dyDescent="0.2">
      <c r="A78" s="87" t="s">
        <v>346</v>
      </c>
      <c r="B78" s="80">
        <v>5511712</v>
      </c>
      <c r="C78" s="80">
        <v>4632095</v>
      </c>
      <c r="D78" s="80">
        <v>760233</v>
      </c>
    </row>
    <row r="79" spans="1:4" x14ac:dyDescent="0.2">
      <c r="A79" s="87" t="s">
        <v>347</v>
      </c>
      <c r="B79" s="80">
        <v>7727558</v>
      </c>
      <c r="C79" s="80">
        <v>9709410</v>
      </c>
      <c r="D79" s="80">
        <v>4266129</v>
      </c>
    </row>
    <row r="80" spans="1:4" x14ac:dyDescent="0.2">
      <c r="A80" s="87" t="s">
        <v>348</v>
      </c>
      <c r="B80" s="80">
        <v>108346625</v>
      </c>
      <c r="C80" s="80">
        <v>85237873</v>
      </c>
      <c r="D80" s="80">
        <v>198791849</v>
      </c>
    </row>
    <row r="81" spans="1:4" x14ac:dyDescent="0.2">
      <c r="A81" s="87" t="s">
        <v>349</v>
      </c>
      <c r="B81" s="80">
        <v>154342</v>
      </c>
      <c r="C81" s="80">
        <v>3021421</v>
      </c>
      <c r="D81" s="80">
        <v>34750</v>
      </c>
    </row>
    <row r="82" spans="1:4" x14ac:dyDescent="0.2">
      <c r="A82" s="87" t="s">
        <v>350</v>
      </c>
      <c r="B82" s="80">
        <v>4436762</v>
      </c>
      <c r="C82" s="80">
        <v>4305448</v>
      </c>
      <c r="D82" s="80">
        <v>3150722</v>
      </c>
    </row>
    <row r="83" spans="1:4" x14ac:dyDescent="0.2">
      <c r="A83" s="87" t="s">
        <v>351</v>
      </c>
      <c r="B83" s="80">
        <v>2095260</v>
      </c>
      <c r="C83" s="80">
        <v>2421097</v>
      </c>
      <c r="D83" s="80"/>
    </row>
    <row r="84" spans="1:4" x14ac:dyDescent="0.2">
      <c r="A84" s="87" t="s">
        <v>352</v>
      </c>
      <c r="B84" s="80">
        <v>0</v>
      </c>
      <c r="C84" s="80">
        <v>0</v>
      </c>
      <c r="D84" s="80">
        <v>29513737</v>
      </c>
    </row>
    <row r="85" spans="1:4" x14ac:dyDescent="0.2">
      <c r="A85" s="87" t="s">
        <v>353</v>
      </c>
      <c r="B85" s="80">
        <v>0</v>
      </c>
      <c r="C85" s="80">
        <v>690544</v>
      </c>
      <c r="D85" s="80">
        <v>0</v>
      </c>
    </row>
    <row r="86" spans="1:4" x14ac:dyDescent="0.2">
      <c r="A86" s="87" t="s">
        <v>354</v>
      </c>
      <c r="B86" s="80">
        <v>167773207</v>
      </c>
      <c r="C86" s="80">
        <v>110429368</v>
      </c>
      <c r="D86" s="80">
        <v>105395550</v>
      </c>
    </row>
    <row r="87" spans="1:4" x14ac:dyDescent="0.2">
      <c r="A87" s="87" t="s">
        <v>355</v>
      </c>
      <c r="B87" s="80">
        <v>422191651</v>
      </c>
      <c r="C87" s="80">
        <v>461756212</v>
      </c>
      <c r="D87" s="80">
        <v>371247857</v>
      </c>
    </row>
    <row r="88" spans="1:4" x14ac:dyDescent="0.2">
      <c r="A88" s="91" t="s">
        <v>93</v>
      </c>
      <c r="B88" s="92">
        <f>+SUM(B48:B87)</f>
        <v>1602297318</v>
      </c>
      <c r="C88" s="92">
        <f t="shared" ref="C88:D88" si="1">+SUM(C48:C87)</f>
        <v>1577126128</v>
      </c>
      <c r="D88" s="92">
        <f t="shared" si="1"/>
        <v>1510887371</v>
      </c>
    </row>
    <row r="90" spans="1:4" ht="25.5" x14ac:dyDescent="0.2">
      <c r="A90" s="84" t="s">
        <v>106</v>
      </c>
      <c r="B90" s="85">
        <v>2020</v>
      </c>
      <c r="C90" s="85" t="s">
        <v>356</v>
      </c>
      <c r="D90" s="85" t="s">
        <v>357</v>
      </c>
    </row>
    <row r="91" spans="1:4" x14ac:dyDescent="0.2">
      <c r="A91" s="87" t="s">
        <v>316</v>
      </c>
      <c r="B91" s="80">
        <v>48460418.719999999</v>
      </c>
      <c r="C91" s="80">
        <v>34273486.770000018</v>
      </c>
      <c r="D91" s="80">
        <v>19630548</v>
      </c>
    </row>
    <row r="92" spans="1:4" x14ac:dyDescent="0.2">
      <c r="A92" s="87" t="s">
        <v>317</v>
      </c>
      <c r="B92" s="80">
        <v>47225675.199999981</v>
      </c>
      <c r="C92" s="80">
        <v>34625951.150000036</v>
      </c>
      <c r="D92" s="80">
        <v>47607867</v>
      </c>
    </row>
    <row r="93" spans="1:4" x14ac:dyDescent="0.2">
      <c r="A93" s="87" t="s">
        <v>318</v>
      </c>
      <c r="B93" s="80">
        <v>13100973.100000003</v>
      </c>
      <c r="C93" s="80">
        <v>9380062.5</v>
      </c>
      <c r="D93" s="80">
        <v>14403927</v>
      </c>
    </row>
    <row r="94" spans="1:4" x14ac:dyDescent="0.2">
      <c r="A94" s="87" t="s">
        <v>319</v>
      </c>
      <c r="B94" s="80">
        <v>12077943.17</v>
      </c>
      <c r="C94" s="80">
        <v>6777233.8900000034</v>
      </c>
      <c r="D94" s="80">
        <v>11194797</v>
      </c>
    </row>
    <row r="95" spans="1:4" x14ac:dyDescent="0.2">
      <c r="A95" s="87" t="s">
        <v>320</v>
      </c>
      <c r="B95" s="80">
        <v>13352307.729999991</v>
      </c>
      <c r="C95" s="80">
        <v>10535230.179999998</v>
      </c>
      <c r="D95" s="80">
        <v>13790244</v>
      </c>
    </row>
    <row r="96" spans="1:4" x14ac:dyDescent="0.2">
      <c r="A96" s="87" t="s">
        <v>321</v>
      </c>
      <c r="B96" s="80">
        <v>7535378.6500000004</v>
      </c>
      <c r="C96" s="80">
        <v>5266477.3800000027</v>
      </c>
      <c r="D96" s="80">
        <v>8333233</v>
      </c>
    </row>
    <row r="97" spans="1:4" x14ac:dyDescent="0.2">
      <c r="A97" s="87" t="s">
        <v>322</v>
      </c>
      <c r="B97" s="80">
        <v>2652909.2000000002</v>
      </c>
      <c r="C97" s="80">
        <v>4318474.3800000008</v>
      </c>
      <c r="D97" s="80">
        <v>3000000</v>
      </c>
    </row>
    <row r="98" spans="1:4" x14ac:dyDescent="0.2">
      <c r="A98" s="87" t="s">
        <v>323</v>
      </c>
      <c r="B98" s="80">
        <v>98800</v>
      </c>
      <c r="C98" s="80">
        <v>583274</v>
      </c>
      <c r="D98" s="80">
        <v>0</v>
      </c>
    </row>
    <row r="99" spans="1:4" x14ac:dyDescent="0.2">
      <c r="A99" s="87" t="s">
        <v>324</v>
      </c>
      <c r="B99" s="80">
        <v>1107321.47</v>
      </c>
      <c r="C99" s="80">
        <v>647961.32999999984</v>
      </c>
      <c r="D99" s="80">
        <v>1089951</v>
      </c>
    </row>
    <row r="100" spans="1:4" x14ac:dyDescent="0.2">
      <c r="A100" s="87" t="s">
        <v>325</v>
      </c>
      <c r="B100" s="80">
        <v>231605</v>
      </c>
      <c r="C100" s="80">
        <v>597282.30000000005</v>
      </c>
      <c r="D100" s="80">
        <v>166700</v>
      </c>
    </row>
    <row r="101" spans="1:4" x14ac:dyDescent="0.2">
      <c r="A101" s="87" t="s">
        <v>326</v>
      </c>
      <c r="B101" s="80">
        <v>5864558.3800000027</v>
      </c>
      <c r="C101" s="80">
        <v>2488020.8300000005</v>
      </c>
      <c r="D101" s="80">
        <v>8348600</v>
      </c>
    </row>
    <row r="102" spans="1:4" x14ac:dyDescent="0.2">
      <c r="A102" s="87" t="s">
        <v>327</v>
      </c>
      <c r="B102" s="80">
        <v>470872.13</v>
      </c>
      <c r="C102" s="80">
        <v>0</v>
      </c>
      <c r="D102" s="80">
        <v>0</v>
      </c>
    </row>
    <row r="103" spans="1:4" x14ac:dyDescent="0.2">
      <c r="A103" s="87" t="s">
        <v>328</v>
      </c>
      <c r="B103" s="80">
        <v>1261738.1300000001</v>
      </c>
      <c r="C103" s="80">
        <v>0</v>
      </c>
      <c r="D103" s="80">
        <v>0</v>
      </c>
    </row>
    <row r="104" spans="1:4" x14ac:dyDescent="0.2">
      <c r="A104" s="87" t="s">
        <v>329</v>
      </c>
      <c r="B104" s="80">
        <v>3872210.83</v>
      </c>
      <c r="C104" s="80">
        <v>1624294.21</v>
      </c>
      <c r="D104" s="80">
        <v>1000000</v>
      </c>
    </row>
    <row r="105" spans="1:4" x14ac:dyDescent="0.2">
      <c r="A105" s="93" t="s">
        <v>330</v>
      </c>
      <c r="B105" s="80">
        <v>4448884.3400000008</v>
      </c>
      <c r="C105" s="80">
        <v>3520084.7900000005</v>
      </c>
      <c r="D105" s="80">
        <v>10053021</v>
      </c>
    </row>
    <row r="106" spans="1:4" x14ac:dyDescent="0.2">
      <c r="A106" s="87" t="s">
        <v>331</v>
      </c>
      <c r="B106" s="80">
        <v>372046.20000000007</v>
      </c>
      <c r="C106" s="80">
        <v>236695.22</v>
      </c>
      <c r="D106" s="80">
        <v>371988</v>
      </c>
    </row>
    <row r="107" spans="1:4" x14ac:dyDescent="0.2">
      <c r="A107" s="87" t="s">
        <v>332</v>
      </c>
      <c r="B107" s="80">
        <v>659312985.90000045</v>
      </c>
      <c r="C107" s="80">
        <v>423561569.79000002</v>
      </c>
      <c r="D107" s="80">
        <v>606743850</v>
      </c>
    </row>
    <row r="108" spans="1:4" x14ac:dyDescent="0.2">
      <c r="A108" s="87" t="s">
        <v>333</v>
      </c>
      <c r="B108" s="80">
        <v>1580738.76</v>
      </c>
      <c r="C108" s="80">
        <v>1193731.7300000002</v>
      </c>
      <c r="D108" s="80">
        <v>18000</v>
      </c>
    </row>
    <row r="109" spans="1:4" x14ac:dyDescent="0.2">
      <c r="A109" s="87" t="s">
        <v>334</v>
      </c>
      <c r="B109" s="80">
        <v>2712053.29</v>
      </c>
      <c r="C109" s="80">
        <v>3751327.32</v>
      </c>
      <c r="D109" s="80">
        <v>7700000</v>
      </c>
    </row>
    <row r="110" spans="1:4" x14ac:dyDescent="0.2">
      <c r="A110" s="87" t="s">
        <v>335</v>
      </c>
      <c r="B110" s="80">
        <v>3607545.3</v>
      </c>
      <c r="C110" s="80">
        <v>859692</v>
      </c>
      <c r="D110" s="80">
        <v>5000000</v>
      </c>
    </row>
    <row r="111" spans="1:4" x14ac:dyDescent="0.2">
      <c r="A111" s="87" t="s">
        <v>336</v>
      </c>
      <c r="B111" s="80">
        <v>859587.34</v>
      </c>
      <c r="C111" s="80">
        <v>665841.94000000018</v>
      </c>
      <c r="D111" s="80">
        <v>712575</v>
      </c>
    </row>
    <row r="112" spans="1:4" x14ac:dyDescent="0.2">
      <c r="A112" s="87" t="s">
        <v>337</v>
      </c>
      <c r="B112" s="80">
        <v>8733970.7400000002</v>
      </c>
      <c r="C112" s="80">
        <v>7208079.8900000006</v>
      </c>
      <c r="D112" s="80">
        <v>10831054</v>
      </c>
    </row>
    <row r="113" spans="1:4" x14ac:dyDescent="0.2">
      <c r="A113" s="87" t="s">
        <v>338</v>
      </c>
      <c r="B113" s="80">
        <v>4134514.88</v>
      </c>
      <c r="C113" s="80">
        <v>2390870.0299999998</v>
      </c>
      <c r="D113" s="80">
        <v>2957169</v>
      </c>
    </row>
    <row r="114" spans="1:4" x14ac:dyDescent="0.2">
      <c r="A114" s="87" t="s">
        <v>339</v>
      </c>
      <c r="B114" s="80">
        <v>7142399.71</v>
      </c>
      <c r="C114" s="80">
        <v>3942541.8600000013</v>
      </c>
      <c r="D114" s="80">
        <v>6986433</v>
      </c>
    </row>
    <row r="115" spans="1:4" x14ac:dyDescent="0.2">
      <c r="A115" s="87" t="s">
        <v>340</v>
      </c>
      <c r="B115" s="80">
        <v>72346</v>
      </c>
      <c r="C115" s="80">
        <v>71371</v>
      </c>
      <c r="D115" s="80">
        <v>72360</v>
      </c>
    </row>
    <row r="116" spans="1:4" x14ac:dyDescent="0.2">
      <c r="A116" s="87" t="s">
        <v>341</v>
      </c>
      <c r="B116" s="80">
        <v>617613.83000000007</v>
      </c>
      <c r="C116" s="80">
        <v>322502.73</v>
      </c>
      <c r="D116" s="80">
        <v>480449</v>
      </c>
    </row>
    <row r="117" spans="1:4" x14ac:dyDescent="0.2">
      <c r="A117" s="87" t="s">
        <v>342</v>
      </c>
      <c r="B117" s="80">
        <v>13416987.600000001</v>
      </c>
      <c r="C117" s="80">
        <v>8478878.8399999999</v>
      </c>
      <c r="D117" s="80">
        <v>14017734</v>
      </c>
    </row>
    <row r="118" spans="1:4" x14ac:dyDescent="0.2">
      <c r="A118" s="87" t="s">
        <v>343</v>
      </c>
      <c r="B118" s="80">
        <v>65383.729999999996</v>
      </c>
      <c r="C118" s="80">
        <v>132068.07999999999</v>
      </c>
      <c r="D118" s="80">
        <v>0</v>
      </c>
    </row>
    <row r="119" spans="1:4" x14ac:dyDescent="0.2">
      <c r="A119" s="87" t="s">
        <v>344</v>
      </c>
      <c r="B119" s="80">
        <v>97460</v>
      </c>
      <c r="C119" s="80">
        <v>0</v>
      </c>
      <c r="D119" s="80">
        <v>0</v>
      </c>
    </row>
    <row r="120" spans="1:4" x14ac:dyDescent="0.2">
      <c r="A120" s="87" t="s">
        <v>345</v>
      </c>
      <c r="B120" s="80">
        <v>2355150.9699999997</v>
      </c>
      <c r="C120" s="80">
        <v>1479834.7299999993</v>
      </c>
      <c r="D120" s="80">
        <v>3216044</v>
      </c>
    </row>
    <row r="121" spans="1:4" x14ac:dyDescent="0.2">
      <c r="A121" s="87" t="s">
        <v>346</v>
      </c>
      <c r="B121" s="80">
        <v>5498565.0500000017</v>
      </c>
      <c r="C121" s="80">
        <v>3502631.9400000004</v>
      </c>
      <c r="D121" s="80">
        <v>760233</v>
      </c>
    </row>
    <row r="122" spans="1:4" x14ac:dyDescent="0.2">
      <c r="A122" s="87" t="s">
        <v>347</v>
      </c>
      <c r="B122" s="80">
        <v>6926141.5300000021</v>
      </c>
      <c r="C122" s="80">
        <v>5266420.6800000034</v>
      </c>
      <c r="D122" s="80">
        <v>4266129</v>
      </c>
    </row>
    <row r="123" spans="1:4" x14ac:dyDescent="0.2">
      <c r="A123" s="87" t="s">
        <v>348</v>
      </c>
      <c r="B123" s="80">
        <v>74287248.279999986</v>
      </c>
      <c r="C123" s="80">
        <v>54903011.24000001</v>
      </c>
      <c r="D123" s="80">
        <v>198791849</v>
      </c>
    </row>
    <row r="124" spans="1:4" x14ac:dyDescent="0.2">
      <c r="A124" s="87" t="s">
        <v>349</v>
      </c>
      <c r="B124" s="80">
        <v>150258</v>
      </c>
      <c r="C124" s="80">
        <v>1317101.42</v>
      </c>
      <c r="D124" s="80">
        <v>34750</v>
      </c>
    </row>
    <row r="125" spans="1:4" x14ac:dyDescent="0.2">
      <c r="A125" s="87" t="s">
        <v>350</v>
      </c>
      <c r="B125" s="80">
        <v>4340875.28</v>
      </c>
      <c r="C125" s="80">
        <v>2687317.4000000004</v>
      </c>
      <c r="D125" s="80">
        <v>3150722</v>
      </c>
    </row>
    <row r="126" spans="1:4" x14ac:dyDescent="0.2">
      <c r="A126" s="87" t="s">
        <v>351</v>
      </c>
      <c r="B126" s="80">
        <v>1221874.67</v>
      </c>
      <c r="C126" s="80">
        <v>780336.02</v>
      </c>
      <c r="D126" s="80">
        <v>0</v>
      </c>
    </row>
    <row r="127" spans="1:4" x14ac:dyDescent="0.2">
      <c r="A127" s="87" t="s">
        <v>352</v>
      </c>
      <c r="B127" s="80">
        <v>0</v>
      </c>
      <c r="C127" s="80">
        <v>0</v>
      </c>
      <c r="D127" s="80">
        <v>29513737</v>
      </c>
    </row>
    <row r="128" spans="1:4" x14ac:dyDescent="0.2">
      <c r="A128" s="87" t="s">
        <v>353</v>
      </c>
      <c r="B128" s="80">
        <v>0</v>
      </c>
      <c r="C128" s="80">
        <v>412576.52000000008</v>
      </c>
      <c r="D128" s="80">
        <v>0</v>
      </c>
    </row>
    <row r="129" spans="1:4" x14ac:dyDescent="0.2">
      <c r="A129" s="87" t="s">
        <v>354</v>
      </c>
      <c r="B129" s="80">
        <v>164341385.17999995</v>
      </c>
      <c r="C129" s="80">
        <v>67401726.720000014</v>
      </c>
      <c r="D129" s="80">
        <v>105395550</v>
      </c>
    </row>
    <row r="130" spans="1:4" x14ac:dyDescent="0.2">
      <c r="A130" s="87" t="s">
        <v>355</v>
      </c>
      <c r="B130" s="80">
        <v>399183150.86000019</v>
      </c>
      <c r="C130" s="80">
        <v>289763419.0999999</v>
      </c>
      <c r="D130" s="80">
        <v>371247857</v>
      </c>
    </row>
    <row r="131" spans="1:4" x14ac:dyDescent="0.2">
      <c r="A131" s="91" t="s">
        <v>358</v>
      </c>
      <c r="B131" s="92">
        <f>+SUM(B91:B130)</f>
        <v>1522791879.1500006</v>
      </c>
      <c r="C131" s="92">
        <f t="shared" ref="C131:D131" si="2">+SUM(C91:C130)</f>
        <v>994967379.91000009</v>
      </c>
      <c r="D131" s="92">
        <f t="shared" si="2"/>
        <v>1510887371</v>
      </c>
    </row>
    <row r="132" spans="1:4" x14ac:dyDescent="0.2">
      <c r="A132" s="94" t="s">
        <v>359</v>
      </c>
    </row>
    <row r="133" spans="1:4" x14ac:dyDescent="0.2">
      <c r="A133" s="95" t="s">
        <v>360</v>
      </c>
    </row>
  </sheetData>
  <pageMargins left="0.46875" right="0.51181102362204722" top="0.74803149606299213" bottom="0.74803149606299213" header="0.31496062992125984" footer="0.31496062992125984"/>
  <pageSetup paperSize="9" scale="67" fitToHeight="0" orientation="portrait" r:id="rId1"/>
  <headerFooter>
    <oddHeader>&amp;C&amp;"Arial,Negrita"&amp;18PROYECTO DE PRESUPUESTO 2022</oddHeader>
    <oddFooter>&amp;L&amp;"Arial,Negrita"&amp;8PROYECTO DE PRESUPUESTO PARA EL AÑO FISCAL 2021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48932-A37D-46F9-98FF-DF4B750F3110}">
  <sheetPr>
    <tabColor theme="9" tint="-0.249977111117893"/>
    <pageSetUpPr fitToPage="1"/>
  </sheetPr>
  <dimension ref="A1:N51"/>
  <sheetViews>
    <sheetView topLeftCell="A11" zoomScaleNormal="100" zoomScaleSheetLayoutView="70" zoomScalePageLayoutView="90" workbookViewId="0">
      <selection sqref="A1:N51"/>
    </sheetView>
  </sheetViews>
  <sheetFormatPr baseColWidth="10" defaultColWidth="11.28515625" defaultRowHeight="11.25" x14ac:dyDescent="0.2"/>
  <cols>
    <col min="1" max="1" width="30.7109375" style="74" customWidth="1"/>
    <col min="2" max="3" width="8.7109375" style="74" customWidth="1"/>
    <col min="4" max="4" width="10.140625" style="74" customWidth="1"/>
    <col min="5" max="7" width="8.7109375" style="74" customWidth="1"/>
    <col min="8" max="8" width="9.28515625" style="74" bestFit="1" customWidth="1"/>
    <col min="9" max="14" width="8.7109375" style="74" customWidth="1"/>
    <col min="15" max="16384" width="11.28515625" style="74"/>
  </cols>
  <sheetData>
    <row r="1" spans="1:14" s="96" customFormat="1" ht="14.25" customHeight="1" x14ac:dyDescent="0.2">
      <c r="A1" s="126" t="s">
        <v>405</v>
      </c>
      <c r="B1" s="127"/>
      <c r="C1" s="127"/>
      <c r="D1" s="127"/>
      <c r="E1" s="127"/>
      <c r="F1" s="127"/>
      <c r="G1" s="127"/>
      <c r="H1" s="127"/>
      <c r="I1" s="127"/>
      <c r="J1" s="127"/>
      <c r="K1" s="127"/>
      <c r="L1" s="127"/>
      <c r="M1" s="127"/>
      <c r="N1" s="127"/>
    </row>
    <row r="2" spans="1:14" ht="12" thickBot="1" x14ac:dyDescent="0.25">
      <c r="A2" s="75" t="s">
        <v>33</v>
      </c>
      <c r="B2" s="75"/>
      <c r="C2" s="75"/>
      <c r="D2" s="75"/>
      <c r="E2" s="75"/>
      <c r="F2" s="75"/>
      <c r="G2" s="75"/>
      <c r="H2" s="75"/>
      <c r="I2" s="75"/>
      <c r="J2" s="75"/>
      <c r="K2" s="75"/>
      <c r="L2" s="75"/>
      <c r="M2" s="75"/>
      <c r="N2" s="75"/>
    </row>
    <row r="3" spans="1:14" s="96" customFormat="1" ht="12.75" customHeight="1" thickBot="1" x14ac:dyDescent="0.25">
      <c r="A3" s="493" t="s">
        <v>34</v>
      </c>
      <c r="B3" s="495" t="s">
        <v>67</v>
      </c>
      <c r="C3" s="496"/>
      <c r="D3" s="496"/>
      <c r="E3" s="496"/>
      <c r="F3" s="497" t="s">
        <v>68</v>
      </c>
      <c r="G3" s="498"/>
      <c r="H3" s="499"/>
      <c r="I3" s="497" t="s">
        <v>66</v>
      </c>
      <c r="J3" s="498"/>
      <c r="K3" s="498"/>
      <c r="L3" s="498"/>
      <c r="M3" s="498"/>
      <c r="N3" s="499"/>
    </row>
    <row r="4" spans="1:14" s="132" customFormat="1" ht="84.95" customHeight="1" thickBot="1" x14ac:dyDescent="0.25">
      <c r="A4" s="494"/>
      <c r="B4" s="128">
        <v>2020</v>
      </c>
      <c r="C4" s="129">
        <v>2021</v>
      </c>
      <c r="D4" s="129" t="s">
        <v>133</v>
      </c>
      <c r="E4" s="130" t="s">
        <v>406</v>
      </c>
      <c r="F4" s="128">
        <v>2020</v>
      </c>
      <c r="G4" s="129">
        <v>2021</v>
      </c>
      <c r="H4" s="129" t="s">
        <v>133</v>
      </c>
      <c r="I4" s="128">
        <v>2020</v>
      </c>
      <c r="J4" s="129" t="s">
        <v>356</v>
      </c>
      <c r="K4" s="129" t="s">
        <v>133</v>
      </c>
      <c r="L4" s="131" t="s">
        <v>407</v>
      </c>
      <c r="M4" s="131" t="s">
        <v>406</v>
      </c>
      <c r="N4" s="130" t="s">
        <v>408</v>
      </c>
    </row>
    <row r="5" spans="1:14" x14ac:dyDescent="0.2">
      <c r="A5" s="133"/>
      <c r="B5" s="134"/>
      <c r="C5" s="135"/>
      <c r="D5" s="135"/>
      <c r="E5" s="136"/>
      <c r="F5" s="134"/>
      <c r="G5" s="135"/>
      <c r="H5" s="137"/>
      <c r="I5" s="134"/>
      <c r="J5" s="135"/>
      <c r="K5" s="137"/>
      <c r="L5" s="136"/>
      <c r="M5" s="136"/>
      <c r="N5" s="137"/>
    </row>
    <row r="6" spans="1:14" ht="22.5" x14ac:dyDescent="0.2">
      <c r="A6" s="138" t="s">
        <v>65</v>
      </c>
      <c r="B6" s="139"/>
      <c r="C6" s="140"/>
      <c r="D6" s="140"/>
      <c r="E6" s="141"/>
      <c r="F6" s="139"/>
      <c r="G6" s="140"/>
      <c r="H6" s="142"/>
      <c r="I6" s="139"/>
      <c r="J6" s="140"/>
      <c r="K6" s="142"/>
      <c r="L6" s="141"/>
      <c r="M6" s="141"/>
      <c r="N6" s="142"/>
    </row>
    <row r="7" spans="1:14" x14ac:dyDescent="0.2">
      <c r="A7" s="143" t="s">
        <v>35</v>
      </c>
      <c r="B7" s="144"/>
      <c r="C7" s="145"/>
      <c r="D7" s="145"/>
      <c r="E7" s="146"/>
      <c r="F7" s="144"/>
      <c r="G7" s="145"/>
      <c r="H7" s="147"/>
      <c r="I7" s="144"/>
      <c r="J7" s="145"/>
      <c r="K7" s="147"/>
      <c r="L7" s="146"/>
      <c r="M7" s="146"/>
      <c r="N7" s="147"/>
    </row>
    <row r="8" spans="1:14" s="96" customFormat="1" x14ac:dyDescent="0.2">
      <c r="A8" s="148"/>
      <c r="B8" s="144"/>
      <c r="C8" s="145"/>
      <c r="D8" s="145"/>
      <c r="E8" s="146"/>
      <c r="F8" s="144"/>
      <c r="G8" s="145"/>
      <c r="H8" s="147"/>
      <c r="I8" s="144"/>
      <c r="J8" s="145"/>
      <c r="K8" s="147"/>
      <c r="L8" s="146"/>
      <c r="M8" s="146"/>
      <c r="N8" s="147"/>
    </row>
    <row r="9" spans="1:14" x14ac:dyDescent="0.2">
      <c r="A9" s="138" t="s">
        <v>40</v>
      </c>
      <c r="B9" s="144"/>
      <c r="C9" s="145"/>
      <c r="D9" s="145"/>
      <c r="E9" s="146"/>
      <c r="F9" s="144"/>
      <c r="G9" s="145"/>
      <c r="H9" s="147"/>
      <c r="I9" s="144"/>
      <c r="J9" s="145"/>
      <c r="K9" s="147"/>
      <c r="L9" s="146"/>
      <c r="M9" s="146"/>
      <c r="N9" s="147"/>
    </row>
    <row r="10" spans="1:14" x14ac:dyDescent="0.2">
      <c r="A10" s="143" t="s">
        <v>36</v>
      </c>
      <c r="B10" s="144">
        <v>7046434</v>
      </c>
      <c r="C10" s="145">
        <v>8224879</v>
      </c>
      <c r="D10" s="145">
        <f>C10-B10</f>
        <v>1178445</v>
      </c>
      <c r="E10" s="146">
        <v>10831054</v>
      </c>
      <c r="F10" s="144">
        <v>8804555</v>
      </c>
      <c r="G10" s="145">
        <v>10468995</v>
      </c>
      <c r="H10" s="147">
        <f>G10-F10</f>
        <v>1664440</v>
      </c>
      <c r="I10" s="144">
        <v>0</v>
      </c>
      <c r="J10" s="145">
        <v>0</v>
      </c>
      <c r="K10" s="147">
        <v>0</v>
      </c>
      <c r="L10" s="146">
        <v>0</v>
      </c>
      <c r="M10" s="146">
        <v>1240</v>
      </c>
      <c r="N10" s="147">
        <f>M10-L10</f>
        <v>1240</v>
      </c>
    </row>
    <row r="11" spans="1:14" x14ac:dyDescent="0.2">
      <c r="A11" s="149" t="s">
        <v>37</v>
      </c>
      <c r="B11" s="144">
        <v>43613327</v>
      </c>
      <c r="C11" s="145">
        <v>45843921</v>
      </c>
      <c r="D11" s="145">
        <f>C11-B11</f>
        <v>2230594</v>
      </c>
      <c r="E11" s="146">
        <v>47607867</v>
      </c>
      <c r="F11" s="144">
        <v>46387465</v>
      </c>
      <c r="G11" s="145">
        <v>51754886</v>
      </c>
      <c r="H11" s="147">
        <f>G11-F11</f>
        <v>5367421</v>
      </c>
      <c r="I11" s="144">
        <v>48567</v>
      </c>
      <c r="J11" s="145">
        <v>24283.5</v>
      </c>
      <c r="K11" s="147">
        <f>I11-L11</f>
        <v>0</v>
      </c>
      <c r="L11" s="146">
        <v>48567</v>
      </c>
      <c r="M11" s="146">
        <v>50901</v>
      </c>
      <c r="N11" s="147">
        <f>M11-L11</f>
        <v>2334</v>
      </c>
    </row>
    <row r="12" spans="1:14" x14ac:dyDescent="0.2">
      <c r="A12" s="149" t="s">
        <v>38</v>
      </c>
      <c r="B12" s="144">
        <v>21594709</v>
      </c>
      <c r="C12" s="145">
        <v>22460147</v>
      </c>
      <c r="D12" s="145">
        <f t="shared" ref="D12:D13" si="0">C12-B12</f>
        <v>865438</v>
      </c>
      <c r="E12" s="146"/>
      <c r="F12" s="144">
        <v>23816698</v>
      </c>
      <c r="G12" s="145">
        <v>27567744</v>
      </c>
      <c r="H12" s="147">
        <f t="shared" ref="H12:H13" si="1">G12-F12</f>
        <v>3751046</v>
      </c>
      <c r="I12" s="144"/>
      <c r="J12" s="145"/>
      <c r="K12" s="147"/>
      <c r="L12" s="146"/>
      <c r="M12" s="146"/>
      <c r="N12" s="147"/>
    </row>
    <row r="13" spans="1:14" x14ac:dyDescent="0.2">
      <c r="A13" s="149" t="s">
        <v>39</v>
      </c>
      <c r="B13" s="144">
        <v>5580108</v>
      </c>
      <c r="C13" s="145">
        <v>5351234</v>
      </c>
      <c r="D13" s="145">
        <f t="shared" si="0"/>
        <v>-228874</v>
      </c>
      <c r="E13" s="146"/>
      <c r="F13" s="144">
        <v>5760195</v>
      </c>
      <c r="G13" s="145">
        <v>5989449</v>
      </c>
      <c r="H13" s="147">
        <f t="shared" si="1"/>
        <v>229254</v>
      </c>
      <c r="I13" s="144"/>
      <c r="J13" s="145"/>
      <c r="K13" s="147"/>
      <c r="L13" s="146"/>
      <c r="M13" s="146"/>
      <c r="N13" s="147"/>
    </row>
    <row r="14" spans="1:14" x14ac:dyDescent="0.2">
      <c r="A14" s="149"/>
      <c r="B14" s="139"/>
      <c r="C14" s="140"/>
      <c r="D14" s="140"/>
      <c r="E14" s="141"/>
      <c r="F14" s="139"/>
      <c r="G14" s="140"/>
      <c r="H14" s="142"/>
      <c r="I14" s="139"/>
      <c r="J14" s="140"/>
      <c r="K14" s="147"/>
      <c r="L14" s="141"/>
      <c r="M14" s="141"/>
      <c r="N14" s="142"/>
    </row>
    <row r="15" spans="1:14" x14ac:dyDescent="0.2">
      <c r="A15" s="138" t="s">
        <v>59</v>
      </c>
      <c r="B15" s="144"/>
      <c r="C15" s="145"/>
      <c r="D15" s="145"/>
      <c r="E15" s="146"/>
      <c r="F15" s="144"/>
      <c r="G15" s="145"/>
      <c r="H15" s="147"/>
      <c r="I15" s="144"/>
      <c r="J15" s="145"/>
      <c r="K15" s="147"/>
      <c r="L15" s="146"/>
      <c r="M15" s="146"/>
      <c r="N15" s="147"/>
    </row>
    <row r="16" spans="1:14" x14ac:dyDescent="0.2">
      <c r="A16" s="149" t="s">
        <v>41</v>
      </c>
      <c r="B16" s="144">
        <v>45431659</v>
      </c>
      <c r="C16" s="145">
        <v>48873339</v>
      </c>
      <c r="D16" s="145">
        <f>C16-B16</f>
        <v>3441680</v>
      </c>
      <c r="E16" s="146">
        <v>19630548</v>
      </c>
      <c r="F16" s="144">
        <v>49639459</v>
      </c>
      <c r="G16" s="145">
        <v>56004040</v>
      </c>
      <c r="H16" s="147">
        <f>G16-F16</f>
        <v>6364581</v>
      </c>
      <c r="I16" s="144">
        <v>44417</v>
      </c>
      <c r="K16" s="150">
        <f>L16-I16</f>
        <v>-1361</v>
      </c>
      <c r="L16" s="145">
        <v>43056</v>
      </c>
      <c r="M16" s="146">
        <v>43500</v>
      </c>
      <c r="N16" s="147">
        <f>M16-L16</f>
        <v>444</v>
      </c>
    </row>
    <row r="17" spans="1:14" x14ac:dyDescent="0.2">
      <c r="A17" s="149" t="s">
        <v>42</v>
      </c>
      <c r="B17" s="144"/>
      <c r="C17" s="145"/>
      <c r="D17" s="145"/>
      <c r="E17" s="146"/>
      <c r="F17" s="144"/>
      <c r="G17" s="145"/>
      <c r="H17" s="147"/>
      <c r="I17" s="144"/>
      <c r="J17" s="145"/>
      <c r="K17" s="147"/>
      <c r="L17" s="146"/>
      <c r="M17" s="146"/>
      <c r="N17" s="147"/>
    </row>
    <row r="18" spans="1:14" x14ac:dyDescent="0.2">
      <c r="A18" s="149" t="s">
        <v>43</v>
      </c>
      <c r="B18" s="144">
        <v>22153452</v>
      </c>
      <c r="C18" s="145">
        <v>24143138</v>
      </c>
      <c r="D18" s="145">
        <f>C18-B18</f>
        <v>1989686</v>
      </c>
      <c r="E18" s="146"/>
      <c r="F18" s="144">
        <v>25752001</v>
      </c>
      <c r="G18" s="145">
        <v>30187583</v>
      </c>
      <c r="H18" s="147">
        <f t="shared" ref="H18" si="2">G18-F18</f>
        <v>4435582</v>
      </c>
      <c r="I18" s="144"/>
      <c r="J18" s="145"/>
      <c r="K18" s="147"/>
      <c r="L18" s="146"/>
      <c r="M18" s="146"/>
      <c r="N18" s="147"/>
    </row>
    <row r="19" spans="1:14" x14ac:dyDescent="0.2">
      <c r="A19" s="149" t="s">
        <v>44</v>
      </c>
      <c r="B19" s="144">
        <v>15978145</v>
      </c>
      <c r="C19" s="145">
        <v>13384929</v>
      </c>
      <c r="D19" s="145">
        <f>B19-C19</f>
        <v>2593216</v>
      </c>
      <c r="E19" s="146"/>
      <c r="F19" s="144">
        <v>16136643</v>
      </c>
      <c r="G19" s="145">
        <v>14216074</v>
      </c>
      <c r="H19" s="147">
        <f>F19-G19</f>
        <v>1920569</v>
      </c>
      <c r="I19" s="144"/>
      <c r="J19" s="145"/>
      <c r="K19" s="147"/>
      <c r="L19" s="146"/>
      <c r="M19" s="146"/>
      <c r="N19" s="147"/>
    </row>
    <row r="20" spans="1:14" ht="22.5" x14ac:dyDescent="0.2">
      <c r="A20" s="149" t="s">
        <v>45</v>
      </c>
      <c r="B20" s="144"/>
      <c r="C20" s="145"/>
      <c r="D20" s="145"/>
      <c r="E20" s="146"/>
      <c r="F20" s="144"/>
      <c r="G20" s="145"/>
      <c r="H20" s="147"/>
      <c r="I20" s="144"/>
      <c r="J20" s="145"/>
      <c r="K20" s="147"/>
      <c r="L20" s="146"/>
      <c r="M20" s="146"/>
      <c r="N20" s="147"/>
    </row>
    <row r="21" spans="1:14" x14ac:dyDescent="0.2">
      <c r="A21" s="151"/>
      <c r="B21" s="144"/>
      <c r="C21" s="145"/>
      <c r="D21" s="145"/>
      <c r="E21" s="146"/>
      <c r="F21" s="144"/>
      <c r="G21" s="145"/>
      <c r="H21" s="147"/>
      <c r="I21" s="144"/>
      <c r="J21" s="145"/>
      <c r="K21" s="147"/>
      <c r="L21" s="146"/>
      <c r="M21" s="146"/>
      <c r="N21" s="147"/>
    </row>
    <row r="22" spans="1:14" x14ac:dyDescent="0.2">
      <c r="A22" s="152" t="s">
        <v>60</v>
      </c>
      <c r="B22" s="144"/>
      <c r="C22" s="145"/>
      <c r="D22" s="145"/>
      <c r="E22" s="146"/>
      <c r="F22" s="144"/>
      <c r="G22" s="145"/>
      <c r="H22" s="147"/>
      <c r="I22" s="144"/>
      <c r="J22" s="145"/>
      <c r="K22" s="147"/>
      <c r="L22" s="146"/>
      <c r="M22" s="146"/>
      <c r="N22" s="147"/>
    </row>
    <row r="23" spans="1:14" x14ac:dyDescent="0.2">
      <c r="A23" s="149" t="s">
        <v>46</v>
      </c>
      <c r="B23" s="144"/>
      <c r="C23" s="145"/>
      <c r="D23" s="145"/>
      <c r="E23" s="146"/>
      <c r="F23" s="144"/>
      <c r="G23" s="145"/>
      <c r="H23" s="147"/>
      <c r="I23" s="144"/>
      <c r="J23" s="145"/>
      <c r="K23" s="147"/>
      <c r="L23" s="146"/>
      <c r="M23" s="146"/>
      <c r="N23" s="147"/>
    </row>
    <row r="24" spans="1:14" x14ac:dyDescent="0.2">
      <c r="A24" s="149" t="s">
        <v>47</v>
      </c>
      <c r="B24" s="144"/>
      <c r="C24" s="145"/>
      <c r="D24" s="145"/>
      <c r="E24" s="146"/>
      <c r="F24" s="144"/>
      <c r="G24" s="145"/>
      <c r="H24" s="147"/>
      <c r="I24" s="144"/>
      <c r="J24" s="145"/>
      <c r="K24" s="147"/>
      <c r="L24" s="146"/>
      <c r="M24" s="146"/>
      <c r="N24" s="147"/>
    </row>
    <row r="25" spans="1:14" x14ac:dyDescent="0.2">
      <c r="A25" s="149" t="s">
        <v>48</v>
      </c>
      <c r="B25" s="144"/>
      <c r="C25" s="145"/>
      <c r="D25" s="145"/>
      <c r="E25" s="146"/>
      <c r="F25" s="144"/>
      <c r="G25" s="145"/>
      <c r="H25" s="147"/>
      <c r="I25" s="144"/>
      <c r="J25" s="145"/>
      <c r="K25" s="147"/>
      <c r="L25" s="146"/>
      <c r="M25" s="146"/>
      <c r="N25" s="147"/>
    </row>
    <row r="26" spans="1:14" x14ac:dyDescent="0.2">
      <c r="A26" s="149"/>
      <c r="B26" s="144"/>
      <c r="C26" s="145"/>
      <c r="D26" s="145"/>
      <c r="E26" s="146"/>
      <c r="F26" s="144"/>
      <c r="G26" s="145"/>
      <c r="H26" s="147"/>
      <c r="I26" s="144"/>
      <c r="J26" s="145"/>
      <c r="K26" s="147"/>
      <c r="L26" s="146"/>
      <c r="M26" s="146"/>
      <c r="N26" s="147"/>
    </row>
    <row r="27" spans="1:14" x14ac:dyDescent="0.2">
      <c r="A27" s="152" t="s">
        <v>61</v>
      </c>
      <c r="B27" s="144"/>
      <c r="C27" s="145"/>
      <c r="D27" s="145"/>
      <c r="E27" s="146"/>
      <c r="F27" s="144"/>
      <c r="G27" s="145"/>
      <c r="H27" s="147"/>
      <c r="I27" s="144"/>
      <c r="J27" s="145"/>
      <c r="K27" s="147"/>
      <c r="L27" s="146"/>
      <c r="M27" s="146"/>
      <c r="N27" s="147"/>
    </row>
    <row r="28" spans="1:14" x14ac:dyDescent="0.2">
      <c r="A28" s="149" t="s">
        <v>49</v>
      </c>
      <c r="B28" s="144"/>
      <c r="C28" s="145"/>
      <c r="D28" s="145"/>
      <c r="E28" s="146"/>
      <c r="F28" s="144"/>
      <c r="G28" s="145"/>
      <c r="H28" s="147"/>
      <c r="I28" s="144"/>
      <c r="J28" s="145"/>
      <c r="K28" s="147"/>
      <c r="L28" s="146"/>
      <c r="M28" s="146"/>
      <c r="N28" s="147"/>
    </row>
    <row r="29" spans="1:14" x14ac:dyDescent="0.2">
      <c r="A29" s="149" t="s">
        <v>47</v>
      </c>
      <c r="B29" s="144"/>
      <c r="C29" s="145"/>
      <c r="D29" s="145"/>
      <c r="E29" s="146"/>
      <c r="F29" s="144"/>
      <c r="G29" s="145"/>
      <c r="H29" s="147"/>
      <c r="I29" s="144"/>
      <c r="J29" s="145"/>
      <c r="K29" s="147"/>
      <c r="L29" s="146"/>
      <c r="M29" s="146"/>
      <c r="N29" s="147"/>
    </row>
    <row r="30" spans="1:14" x14ac:dyDescent="0.2">
      <c r="A30" s="149"/>
      <c r="B30" s="144"/>
      <c r="C30" s="145"/>
      <c r="D30" s="145"/>
      <c r="E30" s="146"/>
      <c r="F30" s="144"/>
      <c r="G30" s="145"/>
      <c r="H30" s="147"/>
      <c r="I30" s="144"/>
      <c r="J30" s="145"/>
      <c r="K30" s="147"/>
      <c r="L30" s="146"/>
      <c r="M30" s="146"/>
      <c r="N30" s="147"/>
    </row>
    <row r="31" spans="1:14" x14ac:dyDescent="0.2">
      <c r="A31" s="152" t="s">
        <v>62</v>
      </c>
      <c r="B31" s="144"/>
      <c r="C31" s="145"/>
      <c r="D31" s="145"/>
      <c r="E31" s="146"/>
      <c r="F31" s="144"/>
      <c r="G31" s="145"/>
      <c r="H31" s="147"/>
      <c r="I31" s="144"/>
      <c r="J31" s="145"/>
      <c r="K31" s="147"/>
      <c r="L31" s="146"/>
      <c r="M31" s="146"/>
      <c r="N31" s="147"/>
    </row>
    <row r="32" spans="1:14" x14ac:dyDescent="0.2">
      <c r="A32" s="149" t="s">
        <v>50</v>
      </c>
      <c r="B32" s="144"/>
      <c r="C32" s="145"/>
      <c r="D32" s="145"/>
      <c r="E32" s="146"/>
      <c r="F32" s="144"/>
      <c r="G32" s="145"/>
      <c r="H32" s="147"/>
      <c r="I32" s="144"/>
      <c r="J32" s="145"/>
      <c r="K32" s="147"/>
      <c r="L32" s="146"/>
      <c r="M32" s="146"/>
      <c r="N32" s="147"/>
    </row>
    <row r="33" spans="1:14" x14ac:dyDescent="0.2">
      <c r="A33" s="149" t="s">
        <v>48</v>
      </c>
      <c r="B33" s="144"/>
      <c r="C33" s="145"/>
      <c r="D33" s="145"/>
      <c r="E33" s="146"/>
      <c r="F33" s="144"/>
      <c r="G33" s="145"/>
      <c r="H33" s="147"/>
      <c r="I33" s="144"/>
      <c r="J33" s="145"/>
      <c r="K33" s="147"/>
      <c r="L33" s="146"/>
      <c r="M33" s="146"/>
      <c r="N33" s="147"/>
    </row>
    <row r="34" spans="1:14" x14ac:dyDescent="0.2">
      <c r="A34" s="149" t="s">
        <v>51</v>
      </c>
      <c r="B34" s="144"/>
      <c r="C34" s="145"/>
      <c r="D34" s="145"/>
      <c r="E34" s="146"/>
      <c r="F34" s="144"/>
      <c r="G34" s="145"/>
      <c r="H34" s="147"/>
      <c r="I34" s="144"/>
      <c r="J34" s="145"/>
      <c r="K34" s="147"/>
      <c r="L34" s="146"/>
      <c r="M34" s="146"/>
      <c r="N34" s="147"/>
    </row>
    <row r="35" spans="1:14" x14ac:dyDescent="0.2">
      <c r="A35" s="149" t="s">
        <v>52</v>
      </c>
      <c r="B35" s="144"/>
      <c r="C35" s="145"/>
      <c r="D35" s="145"/>
      <c r="E35" s="146"/>
      <c r="F35" s="144"/>
      <c r="G35" s="145"/>
      <c r="H35" s="147"/>
      <c r="I35" s="144"/>
      <c r="J35" s="145"/>
      <c r="K35" s="147"/>
      <c r="L35" s="146"/>
      <c r="M35" s="146"/>
      <c r="N35" s="147"/>
    </row>
    <row r="36" spans="1:14" x14ac:dyDescent="0.2">
      <c r="A36" s="149"/>
      <c r="B36" s="144"/>
      <c r="C36" s="145"/>
      <c r="D36" s="145"/>
      <c r="E36" s="146"/>
      <c r="F36" s="144"/>
      <c r="G36" s="145"/>
      <c r="H36" s="147"/>
      <c r="I36" s="144"/>
      <c r="J36" s="145"/>
      <c r="K36" s="147"/>
      <c r="L36" s="146"/>
      <c r="M36" s="146"/>
      <c r="N36" s="147"/>
    </row>
    <row r="37" spans="1:14" x14ac:dyDescent="0.2">
      <c r="A37" s="152" t="s">
        <v>63</v>
      </c>
      <c r="B37" s="144"/>
      <c r="C37" s="145"/>
      <c r="D37" s="145"/>
      <c r="E37" s="146"/>
      <c r="F37" s="144"/>
      <c r="G37" s="145"/>
      <c r="H37" s="147"/>
      <c r="I37" s="144"/>
      <c r="J37" s="145"/>
      <c r="K37" s="147"/>
      <c r="L37" s="146"/>
      <c r="M37" s="146"/>
      <c r="N37" s="147"/>
    </row>
    <row r="38" spans="1:14" x14ac:dyDescent="0.2">
      <c r="A38" s="149" t="s">
        <v>53</v>
      </c>
      <c r="B38" s="144"/>
      <c r="C38" s="145"/>
      <c r="D38" s="145"/>
      <c r="E38" s="146"/>
      <c r="F38" s="144"/>
      <c r="G38" s="145"/>
      <c r="H38" s="147"/>
      <c r="I38" s="144"/>
      <c r="J38" s="145"/>
      <c r="K38" s="147"/>
      <c r="L38" s="146"/>
      <c r="M38" s="146"/>
      <c r="N38" s="147"/>
    </row>
    <row r="39" spans="1:14" x14ac:dyDescent="0.2">
      <c r="A39" s="149" t="s">
        <v>54</v>
      </c>
      <c r="B39" s="144"/>
      <c r="C39" s="145"/>
      <c r="D39" s="145"/>
      <c r="E39" s="146"/>
      <c r="F39" s="144"/>
      <c r="G39" s="145"/>
      <c r="H39" s="147"/>
      <c r="I39" s="144"/>
      <c r="J39" s="145"/>
      <c r="K39" s="147"/>
      <c r="L39" s="146"/>
      <c r="M39" s="146"/>
      <c r="N39" s="147"/>
    </row>
    <row r="40" spans="1:14" ht="22.5" x14ac:dyDescent="0.2">
      <c r="A40" s="149" t="s">
        <v>55</v>
      </c>
      <c r="B40" s="144"/>
      <c r="C40" s="145"/>
      <c r="D40" s="145"/>
      <c r="E40" s="146"/>
      <c r="F40" s="144"/>
      <c r="G40" s="145"/>
      <c r="H40" s="147"/>
      <c r="I40" s="144"/>
      <c r="J40" s="145"/>
      <c r="K40" s="147"/>
      <c r="L40" s="146"/>
      <c r="M40" s="146"/>
      <c r="N40" s="147"/>
    </row>
    <row r="41" spans="1:14" ht="22.5" x14ac:dyDescent="0.2">
      <c r="A41" s="149" t="s">
        <v>56</v>
      </c>
      <c r="B41" s="144"/>
      <c r="C41" s="145"/>
      <c r="D41" s="145"/>
      <c r="E41" s="146"/>
      <c r="F41" s="144"/>
      <c r="G41" s="145"/>
      <c r="H41" s="147"/>
      <c r="I41" s="144"/>
      <c r="J41" s="145"/>
      <c r="K41" s="147"/>
      <c r="L41" s="146"/>
      <c r="M41" s="146"/>
      <c r="N41" s="147"/>
    </row>
    <row r="42" spans="1:14" x14ac:dyDescent="0.2">
      <c r="A42" s="149"/>
      <c r="B42" s="144"/>
      <c r="C42" s="145"/>
      <c r="D42" s="145"/>
      <c r="E42" s="146"/>
      <c r="F42" s="144"/>
      <c r="G42" s="145"/>
      <c r="H42" s="147"/>
      <c r="I42" s="144"/>
      <c r="J42" s="145"/>
      <c r="K42" s="147"/>
      <c r="L42" s="146"/>
      <c r="M42" s="146"/>
      <c r="N42" s="147"/>
    </row>
    <row r="43" spans="1:14" x14ac:dyDescent="0.2">
      <c r="A43" s="152" t="s">
        <v>64</v>
      </c>
      <c r="B43" s="144"/>
      <c r="C43" s="145"/>
      <c r="D43" s="145"/>
      <c r="E43" s="146"/>
      <c r="F43" s="144"/>
      <c r="G43" s="145"/>
      <c r="H43" s="147"/>
      <c r="I43" s="144"/>
      <c r="J43" s="145"/>
      <c r="K43" s="147"/>
      <c r="L43" s="146"/>
      <c r="M43" s="146"/>
      <c r="N43" s="147"/>
    </row>
    <row r="44" spans="1:14" x14ac:dyDescent="0.2">
      <c r="A44" s="149" t="s">
        <v>57</v>
      </c>
      <c r="B44" s="144"/>
      <c r="C44" s="145"/>
      <c r="D44" s="145"/>
      <c r="E44" s="146"/>
      <c r="F44" s="144"/>
      <c r="G44" s="145"/>
      <c r="H44" s="147"/>
      <c r="I44" s="144"/>
      <c r="J44" s="145"/>
      <c r="K44" s="147"/>
      <c r="L44" s="146"/>
      <c r="M44" s="146"/>
      <c r="N44" s="147"/>
    </row>
    <row r="45" spans="1:14" s="96" customFormat="1" ht="22.5" x14ac:dyDescent="0.2">
      <c r="A45" s="149" t="s">
        <v>58</v>
      </c>
      <c r="B45" s="144"/>
      <c r="C45" s="145"/>
      <c r="D45" s="145"/>
      <c r="E45" s="146"/>
      <c r="F45" s="144"/>
      <c r="G45" s="145"/>
      <c r="H45" s="147"/>
      <c r="I45" s="144"/>
      <c r="J45" s="145"/>
      <c r="K45" s="147"/>
      <c r="L45" s="146"/>
      <c r="M45" s="146"/>
      <c r="N45" s="147"/>
    </row>
    <row r="46" spans="1:14" ht="12" thickBot="1" x14ac:dyDescent="0.25">
      <c r="A46" s="153"/>
      <c r="B46" s="144"/>
      <c r="C46" s="145"/>
      <c r="D46" s="145"/>
      <c r="E46" s="146"/>
      <c r="F46" s="144"/>
      <c r="G46" s="145"/>
      <c r="H46" s="147"/>
      <c r="I46" s="144"/>
      <c r="J46" s="145"/>
      <c r="K46" s="147"/>
      <c r="L46" s="146"/>
      <c r="M46" s="146"/>
      <c r="N46" s="147"/>
    </row>
    <row r="47" spans="1:14" x14ac:dyDescent="0.2">
      <c r="A47" s="154"/>
      <c r="B47" s="155"/>
      <c r="C47" s="156"/>
      <c r="D47" s="157"/>
      <c r="E47" s="158"/>
      <c r="F47" s="155"/>
      <c r="G47" s="159"/>
      <c r="H47" s="158"/>
      <c r="I47" s="155"/>
      <c r="J47" s="156"/>
      <c r="K47" s="160"/>
      <c r="L47" s="159"/>
      <c r="M47" s="159"/>
      <c r="N47" s="158"/>
    </row>
    <row r="48" spans="1:14" ht="12" thickBot="1" x14ac:dyDescent="0.25">
      <c r="A48" s="161" t="s">
        <v>0</v>
      </c>
      <c r="B48" s="162"/>
      <c r="C48" s="163"/>
      <c r="D48" s="164"/>
      <c r="E48" s="165"/>
      <c r="F48" s="162"/>
      <c r="G48" s="166"/>
      <c r="H48" s="165"/>
      <c r="I48" s="162"/>
      <c r="J48" s="163"/>
      <c r="K48" s="167"/>
      <c r="L48" s="166"/>
      <c r="M48" s="166"/>
      <c r="N48" s="165"/>
    </row>
    <row r="49" spans="1:14" ht="12.75" thickTop="1" thickBot="1" x14ac:dyDescent="0.25">
      <c r="A49" s="168" t="s">
        <v>3</v>
      </c>
      <c r="B49" s="169"/>
      <c r="C49" s="170"/>
      <c r="D49" s="171"/>
      <c r="E49" s="172"/>
      <c r="F49" s="169"/>
      <c r="G49" s="173"/>
      <c r="H49" s="172"/>
      <c r="I49" s="169"/>
      <c r="J49" s="170"/>
      <c r="K49" s="174"/>
      <c r="L49" s="173"/>
      <c r="M49" s="173"/>
      <c r="N49" s="172"/>
    </row>
    <row r="50" spans="1:14" x14ac:dyDescent="0.2">
      <c r="A50" s="73" t="s">
        <v>409</v>
      </c>
      <c r="B50" s="73"/>
      <c r="C50" s="73"/>
      <c r="D50" s="73"/>
      <c r="E50" s="73"/>
      <c r="F50" s="73"/>
      <c r="G50" s="73"/>
      <c r="H50" s="73"/>
      <c r="I50" s="73"/>
      <c r="J50" s="73"/>
      <c r="K50" s="73"/>
      <c r="L50" s="73"/>
      <c r="M50" s="73"/>
      <c r="N50" s="73"/>
    </row>
    <row r="51" spans="1:14" x14ac:dyDescent="0.2">
      <c r="A51" s="73" t="s">
        <v>410</v>
      </c>
      <c r="B51" s="73"/>
      <c r="C51" s="73"/>
      <c r="D51" s="73"/>
      <c r="E51" s="73"/>
      <c r="F51" s="73"/>
      <c r="G51" s="73"/>
      <c r="H51" s="73"/>
      <c r="I51" s="73"/>
      <c r="J51" s="73"/>
      <c r="K51" s="73"/>
      <c r="L51" s="73"/>
      <c r="M51" s="73"/>
      <c r="N51" s="73"/>
    </row>
  </sheetData>
  <mergeCells count="4">
    <mergeCell ref="A3:A4"/>
    <mergeCell ref="B3:E3"/>
    <mergeCell ref="F3:H3"/>
    <mergeCell ref="I3:N3"/>
  </mergeCells>
  <pageMargins left="0.23622047244094491" right="0.23622047244094491" top="0.74803149606299213" bottom="0.74803149606299213" header="0.31496062992125984" footer="0.31496062992125984"/>
  <pageSetup paperSize="9" fitToHeight="0" orientation="landscape" r:id="rId1"/>
  <headerFooter alignWithMargins="0">
    <oddHeader xml:space="preserve">&amp;C&amp;"Arial,Negrita"&amp;18PROYECTO DE PRESUPUESTO 2022
</oddHeader>
    <oddFooter>&amp;L&amp;"Arial,Negrita"&amp;8PROYECTO DE PRESUPUESTO PARA EL AÑO FISCAL 2021
INFORMACIÓN PARA LA COMISIÓN DE PRESUPUESTO Y CUENTA GENERAL DE LA REPÚBLICA DEL CONGRESO DE LA REPÚBLICA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2E4D-7652-48B9-ADC1-7E72514D624E}">
  <sheetPr>
    <tabColor theme="9" tint="-0.249977111117893"/>
    <pageSetUpPr fitToPage="1"/>
  </sheetPr>
  <dimension ref="A1:N51"/>
  <sheetViews>
    <sheetView topLeftCell="A9" zoomScaleNormal="100" zoomScaleSheetLayoutView="70" zoomScalePageLayoutView="90" workbookViewId="0">
      <selection sqref="A1:N52"/>
    </sheetView>
  </sheetViews>
  <sheetFormatPr baseColWidth="10" defaultColWidth="11.28515625" defaultRowHeight="11.25" x14ac:dyDescent="0.2"/>
  <cols>
    <col min="1" max="1" width="30.7109375" style="411" customWidth="1"/>
    <col min="2" max="3" width="9.5703125" style="411" bestFit="1" customWidth="1"/>
    <col min="4" max="4" width="10.140625" style="411" bestFit="1" customWidth="1"/>
    <col min="5" max="7" width="9.5703125" style="411" bestFit="1" customWidth="1"/>
    <col min="8" max="8" width="10.140625" style="411" bestFit="1" customWidth="1"/>
    <col min="9" max="14" width="8.7109375" style="411" customWidth="1"/>
    <col min="15" max="16384" width="11.28515625" style="411"/>
  </cols>
  <sheetData>
    <row r="1" spans="1:14" s="410" customFormat="1" ht="14.25" customHeight="1" x14ac:dyDescent="0.2">
      <c r="A1" s="408" t="s">
        <v>405</v>
      </c>
      <c r="B1" s="409"/>
      <c r="C1" s="409"/>
      <c r="D1" s="409"/>
      <c r="E1" s="409"/>
      <c r="F1" s="409"/>
      <c r="G1" s="409"/>
      <c r="H1" s="409"/>
      <c r="I1" s="409"/>
      <c r="J1" s="409"/>
      <c r="K1" s="409"/>
      <c r="L1" s="409"/>
      <c r="M1" s="409"/>
      <c r="N1" s="409"/>
    </row>
    <row r="2" spans="1:14" ht="12" thickBot="1" x14ac:dyDescent="0.25">
      <c r="A2" s="75" t="s">
        <v>33</v>
      </c>
      <c r="B2" s="75"/>
      <c r="C2" s="75"/>
      <c r="D2" s="75"/>
      <c r="E2" s="75"/>
      <c r="F2" s="75"/>
      <c r="G2" s="75"/>
      <c r="H2" s="75"/>
      <c r="I2" s="75"/>
      <c r="J2" s="75"/>
      <c r="K2" s="75"/>
      <c r="L2" s="75"/>
      <c r="M2" s="75"/>
      <c r="N2" s="75"/>
    </row>
    <row r="3" spans="1:14" s="410" customFormat="1" ht="12.75" customHeight="1" thickBot="1" x14ac:dyDescent="0.25">
      <c r="A3" s="500" t="s">
        <v>34</v>
      </c>
      <c r="B3" s="502" t="s">
        <v>67</v>
      </c>
      <c r="C3" s="503"/>
      <c r="D3" s="503"/>
      <c r="E3" s="503"/>
      <c r="F3" s="504" t="s">
        <v>68</v>
      </c>
      <c r="G3" s="505"/>
      <c r="H3" s="506"/>
      <c r="I3" s="504" t="s">
        <v>66</v>
      </c>
      <c r="J3" s="505"/>
      <c r="K3" s="505"/>
      <c r="L3" s="505"/>
      <c r="M3" s="505"/>
      <c r="N3" s="506"/>
    </row>
    <row r="4" spans="1:14" s="416" customFormat="1" ht="84.95" customHeight="1" thickBot="1" x14ac:dyDescent="0.25">
      <c r="A4" s="501"/>
      <c r="B4" s="412">
        <v>2020</v>
      </c>
      <c r="C4" s="413">
        <v>2021</v>
      </c>
      <c r="D4" s="413" t="s">
        <v>133</v>
      </c>
      <c r="E4" s="414" t="s">
        <v>406</v>
      </c>
      <c r="F4" s="412">
        <v>2020</v>
      </c>
      <c r="G4" s="413">
        <v>2021</v>
      </c>
      <c r="H4" s="413" t="s">
        <v>133</v>
      </c>
      <c r="I4" s="412">
        <v>2020</v>
      </c>
      <c r="J4" s="413" t="s">
        <v>356</v>
      </c>
      <c r="K4" s="413" t="s">
        <v>133</v>
      </c>
      <c r="L4" s="415" t="s">
        <v>407</v>
      </c>
      <c r="M4" s="415" t="s">
        <v>406</v>
      </c>
      <c r="N4" s="414" t="s">
        <v>408</v>
      </c>
    </row>
    <row r="5" spans="1:14" x14ac:dyDescent="0.2">
      <c r="A5" s="417"/>
      <c r="B5" s="418"/>
      <c r="C5" s="419"/>
      <c r="D5" s="419"/>
      <c r="E5" s="420"/>
      <c r="F5" s="418"/>
      <c r="G5" s="419"/>
      <c r="H5" s="421"/>
      <c r="I5" s="418"/>
      <c r="J5" s="419"/>
      <c r="K5" s="421"/>
      <c r="L5" s="420"/>
      <c r="M5" s="420"/>
      <c r="N5" s="421"/>
    </row>
    <row r="6" spans="1:14" ht="22.5" x14ac:dyDescent="0.2">
      <c r="A6" s="422" t="s">
        <v>65</v>
      </c>
      <c r="B6" s="423"/>
      <c r="C6" s="424"/>
      <c r="D6" s="424"/>
      <c r="E6" s="425"/>
      <c r="F6" s="423"/>
      <c r="G6" s="424"/>
      <c r="H6" s="426"/>
      <c r="I6" s="423"/>
      <c r="J6" s="424"/>
      <c r="K6" s="426"/>
      <c r="L6" s="425"/>
      <c r="M6" s="425"/>
      <c r="N6" s="426"/>
    </row>
    <row r="7" spans="1:14" x14ac:dyDescent="0.2">
      <c r="A7" s="427" t="s">
        <v>35</v>
      </c>
      <c r="B7" s="428"/>
      <c r="C7" s="429"/>
      <c r="D7" s="429"/>
      <c r="E7" s="430"/>
      <c r="F7" s="428"/>
      <c r="G7" s="429"/>
      <c r="H7" s="431"/>
      <c r="I7" s="428"/>
      <c r="J7" s="429"/>
      <c r="K7" s="431"/>
      <c r="L7" s="430"/>
      <c r="M7" s="430"/>
      <c r="N7" s="431"/>
    </row>
    <row r="8" spans="1:14" s="410" customFormat="1" x14ac:dyDescent="0.2">
      <c r="A8" s="432"/>
      <c r="B8" s="428"/>
      <c r="C8" s="429"/>
      <c r="D8" s="429"/>
      <c r="E8" s="430"/>
      <c r="F8" s="428"/>
      <c r="G8" s="429"/>
      <c r="H8" s="431"/>
      <c r="I8" s="428"/>
      <c r="J8" s="429"/>
      <c r="K8" s="431"/>
      <c r="L8" s="430"/>
      <c r="M8" s="430"/>
      <c r="N8" s="431"/>
    </row>
    <row r="9" spans="1:14" x14ac:dyDescent="0.2">
      <c r="A9" s="422" t="s">
        <v>40</v>
      </c>
      <c r="B9" s="428"/>
      <c r="C9" s="429"/>
      <c r="D9" s="429"/>
      <c r="E9" s="430"/>
      <c r="F9" s="428"/>
      <c r="G9" s="429"/>
      <c r="H9" s="431"/>
      <c r="I9" s="428"/>
      <c r="J9" s="429"/>
      <c r="K9" s="431"/>
      <c r="L9" s="430"/>
      <c r="M9" s="430"/>
      <c r="N9" s="431"/>
    </row>
    <row r="10" spans="1:14" x14ac:dyDescent="0.2">
      <c r="A10" s="433" t="s">
        <v>36</v>
      </c>
      <c r="B10" s="428"/>
      <c r="C10" s="429"/>
      <c r="D10" s="429"/>
      <c r="E10" s="430"/>
      <c r="F10" s="428"/>
      <c r="G10" s="429"/>
      <c r="H10" s="431"/>
      <c r="I10" s="428"/>
      <c r="J10" s="429"/>
      <c r="K10" s="431"/>
      <c r="L10" s="430"/>
      <c r="M10" s="430"/>
      <c r="N10" s="431"/>
    </row>
    <row r="11" spans="1:14" x14ac:dyDescent="0.2">
      <c r="A11" s="433" t="s">
        <v>37</v>
      </c>
      <c r="B11" s="428"/>
      <c r="C11" s="429"/>
      <c r="D11" s="429"/>
      <c r="E11" s="430"/>
      <c r="F11" s="428"/>
      <c r="G11" s="429"/>
      <c r="H11" s="431"/>
      <c r="I11" s="428"/>
      <c r="J11" s="429"/>
      <c r="K11" s="431"/>
      <c r="L11" s="430"/>
      <c r="M11" s="430"/>
      <c r="N11" s="431"/>
    </row>
    <row r="12" spans="1:14" x14ac:dyDescent="0.2">
      <c r="A12" s="433" t="s">
        <v>38</v>
      </c>
      <c r="B12" s="428"/>
      <c r="C12" s="429"/>
      <c r="D12" s="429"/>
      <c r="E12" s="430"/>
      <c r="F12" s="428"/>
      <c r="G12" s="429"/>
      <c r="H12" s="431"/>
      <c r="I12" s="428"/>
      <c r="J12" s="429"/>
      <c r="K12" s="431"/>
      <c r="L12" s="430"/>
      <c r="M12" s="430"/>
      <c r="N12" s="431"/>
    </row>
    <row r="13" spans="1:14" x14ac:dyDescent="0.2">
      <c r="A13" s="433" t="s">
        <v>39</v>
      </c>
      <c r="B13" s="428"/>
      <c r="C13" s="429"/>
      <c r="D13" s="429"/>
      <c r="E13" s="430"/>
      <c r="F13" s="428"/>
      <c r="G13" s="429"/>
      <c r="H13" s="431"/>
      <c r="I13" s="428"/>
      <c r="J13" s="429"/>
      <c r="K13" s="431"/>
      <c r="L13" s="430"/>
      <c r="M13" s="430"/>
      <c r="N13" s="431"/>
    </row>
    <row r="14" spans="1:14" x14ac:dyDescent="0.2">
      <c r="A14" s="433"/>
      <c r="B14" s="423"/>
      <c r="C14" s="424"/>
      <c r="D14" s="424"/>
      <c r="E14" s="425"/>
      <c r="F14" s="423"/>
      <c r="G14" s="424"/>
      <c r="H14" s="426"/>
      <c r="I14" s="423"/>
      <c r="J14" s="424"/>
      <c r="K14" s="426"/>
      <c r="L14" s="425"/>
      <c r="M14" s="425"/>
      <c r="N14" s="426"/>
    </row>
    <row r="15" spans="1:14" x14ac:dyDescent="0.2">
      <c r="A15" s="422" t="s">
        <v>59</v>
      </c>
      <c r="B15" s="428"/>
      <c r="C15" s="429"/>
      <c r="D15" s="429"/>
      <c r="E15" s="430"/>
      <c r="F15" s="428"/>
      <c r="G15" s="429"/>
      <c r="H15" s="431"/>
      <c r="I15" s="428"/>
      <c r="J15" s="429"/>
      <c r="K15" s="431"/>
      <c r="L15" s="430"/>
      <c r="M15" s="430"/>
      <c r="N15" s="431"/>
    </row>
    <row r="16" spans="1:14" x14ac:dyDescent="0.2">
      <c r="A16" s="433" t="s">
        <v>41</v>
      </c>
      <c r="B16" s="428"/>
      <c r="C16" s="429"/>
      <c r="D16" s="429"/>
      <c r="E16" s="430"/>
      <c r="F16" s="428"/>
      <c r="G16" s="429"/>
      <c r="H16" s="431"/>
      <c r="I16" s="428"/>
      <c r="J16" s="429"/>
      <c r="K16" s="431"/>
      <c r="L16" s="430"/>
      <c r="M16" s="430"/>
      <c r="N16" s="431"/>
    </row>
    <row r="17" spans="1:14" x14ac:dyDescent="0.2">
      <c r="A17" s="433" t="s">
        <v>42</v>
      </c>
      <c r="B17" s="428"/>
      <c r="C17" s="429"/>
      <c r="D17" s="429"/>
      <c r="E17" s="430"/>
      <c r="F17" s="428"/>
      <c r="G17" s="429"/>
      <c r="H17" s="431"/>
      <c r="I17" s="428"/>
      <c r="J17" s="429"/>
      <c r="K17" s="431"/>
      <c r="L17" s="430"/>
      <c r="M17" s="430"/>
      <c r="N17" s="431"/>
    </row>
    <row r="18" spans="1:14" x14ac:dyDescent="0.2">
      <c r="A18" s="433" t="s">
        <v>43</v>
      </c>
      <c r="B18" s="428"/>
      <c r="C18" s="429"/>
      <c r="D18" s="429"/>
      <c r="E18" s="430"/>
      <c r="F18" s="428"/>
      <c r="G18" s="429"/>
      <c r="H18" s="431"/>
      <c r="I18" s="428"/>
      <c r="J18" s="429"/>
      <c r="K18" s="431"/>
      <c r="L18" s="430"/>
      <c r="M18" s="430"/>
      <c r="N18" s="431"/>
    </row>
    <row r="19" spans="1:14" x14ac:dyDescent="0.2">
      <c r="A19" s="433" t="s">
        <v>44</v>
      </c>
      <c r="B19" s="428"/>
      <c r="C19" s="429"/>
      <c r="D19" s="429"/>
      <c r="E19" s="430"/>
      <c r="F19" s="428"/>
      <c r="G19" s="429"/>
      <c r="H19" s="431"/>
      <c r="I19" s="428"/>
      <c r="J19" s="429"/>
      <c r="K19" s="431"/>
      <c r="L19" s="430"/>
      <c r="M19" s="430"/>
      <c r="N19" s="431"/>
    </row>
    <row r="20" spans="1:14" ht="22.5" x14ac:dyDescent="0.2">
      <c r="A20" s="433" t="s">
        <v>45</v>
      </c>
      <c r="B20" s="428"/>
      <c r="C20" s="429"/>
      <c r="D20" s="429"/>
      <c r="E20" s="430"/>
      <c r="F20" s="428"/>
      <c r="G20" s="429"/>
      <c r="H20" s="431"/>
      <c r="I20" s="428"/>
      <c r="J20" s="429"/>
      <c r="K20" s="431"/>
      <c r="L20" s="430"/>
      <c r="M20" s="430"/>
      <c r="N20" s="431"/>
    </row>
    <row r="21" spans="1:14" x14ac:dyDescent="0.2">
      <c r="A21" s="434"/>
      <c r="B21" s="428"/>
      <c r="C21" s="429"/>
      <c r="D21" s="429"/>
      <c r="E21" s="430"/>
      <c r="F21" s="428"/>
      <c r="G21" s="429"/>
      <c r="H21" s="431"/>
      <c r="I21" s="428"/>
      <c r="J21" s="429"/>
      <c r="K21" s="431"/>
      <c r="L21" s="430"/>
      <c r="M21" s="430"/>
      <c r="N21" s="431"/>
    </row>
    <row r="22" spans="1:14" x14ac:dyDescent="0.2">
      <c r="A22" s="435" t="s">
        <v>60</v>
      </c>
      <c r="B22" s="428"/>
      <c r="C22" s="429"/>
      <c r="D22" s="429"/>
      <c r="E22" s="430"/>
      <c r="F22" s="428"/>
      <c r="G22" s="429"/>
      <c r="H22" s="431"/>
      <c r="I22" s="428"/>
      <c r="J22" s="429"/>
      <c r="K22" s="431"/>
      <c r="L22" s="430"/>
      <c r="M22" s="430"/>
      <c r="N22" s="431"/>
    </row>
    <row r="23" spans="1:14" x14ac:dyDescent="0.2">
      <c r="A23" s="433" t="s">
        <v>46</v>
      </c>
      <c r="B23" s="428">
        <v>99559670</v>
      </c>
      <c r="C23" s="429">
        <v>114082910</v>
      </c>
      <c r="D23" s="429">
        <f>+C23-B23</f>
        <v>14523240</v>
      </c>
      <c r="E23" s="430">
        <v>110810711</v>
      </c>
      <c r="F23" s="428">
        <v>117529693</v>
      </c>
      <c r="G23" s="429">
        <v>118068666</v>
      </c>
      <c r="H23" s="429">
        <f>+G23-F23</f>
        <v>538973</v>
      </c>
      <c r="I23" s="428">
        <v>49795</v>
      </c>
      <c r="J23" s="429">
        <v>51953</v>
      </c>
      <c r="K23" s="431">
        <f>+J23-I23</f>
        <v>2158</v>
      </c>
      <c r="L23" s="430">
        <v>52472.53</v>
      </c>
      <c r="M23" s="430">
        <v>55096.156499999997</v>
      </c>
      <c r="N23" s="431">
        <f>+M23-L23</f>
        <v>2623.6264999999985</v>
      </c>
    </row>
    <row r="24" spans="1:14" x14ac:dyDescent="0.2">
      <c r="A24" s="433" t="s">
        <v>47</v>
      </c>
      <c r="B24" s="428"/>
      <c r="C24" s="429"/>
      <c r="D24" s="429"/>
      <c r="E24" s="430"/>
      <c r="F24" s="428"/>
      <c r="G24" s="429"/>
      <c r="H24" s="431"/>
      <c r="I24" s="428"/>
      <c r="J24" s="429"/>
      <c r="K24" s="431"/>
      <c r="L24" s="430"/>
      <c r="M24" s="430"/>
      <c r="N24" s="431"/>
    </row>
    <row r="25" spans="1:14" x14ac:dyDescent="0.2">
      <c r="A25" s="433" t="s">
        <v>48</v>
      </c>
      <c r="B25" s="428">
        <v>153413</v>
      </c>
      <c r="C25" s="429">
        <v>0</v>
      </c>
      <c r="D25" s="429">
        <f>+C25-B25</f>
        <v>-153413</v>
      </c>
      <c r="E25" s="430">
        <v>0</v>
      </c>
      <c r="F25" s="428">
        <v>501021</v>
      </c>
      <c r="G25" s="429">
        <v>350748</v>
      </c>
      <c r="H25" s="429">
        <f>+G25-F25</f>
        <v>-150273</v>
      </c>
      <c r="I25" s="428">
        <v>49795</v>
      </c>
      <c r="J25" s="429">
        <v>51953</v>
      </c>
      <c r="K25" s="431">
        <f>+J25-I25</f>
        <v>2158</v>
      </c>
      <c r="L25" s="430">
        <v>52472.53</v>
      </c>
      <c r="M25" s="430">
        <v>55096.156499999997</v>
      </c>
      <c r="N25" s="431">
        <f>+M25-L25</f>
        <v>2623.6264999999985</v>
      </c>
    </row>
    <row r="26" spans="1:14" x14ac:dyDescent="0.2">
      <c r="A26" s="433"/>
      <c r="B26" s="428"/>
      <c r="C26" s="429"/>
      <c r="D26" s="429"/>
      <c r="E26" s="430"/>
      <c r="F26" s="428"/>
      <c r="G26" s="429"/>
      <c r="H26" s="431"/>
      <c r="I26" s="428"/>
      <c r="J26" s="429"/>
      <c r="K26" s="431"/>
      <c r="L26" s="430"/>
      <c r="M26" s="430"/>
      <c r="N26" s="431"/>
    </row>
    <row r="27" spans="1:14" x14ac:dyDescent="0.2">
      <c r="A27" s="435" t="s">
        <v>61</v>
      </c>
      <c r="B27" s="428"/>
      <c r="C27" s="429"/>
      <c r="D27" s="429"/>
      <c r="E27" s="430"/>
      <c r="F27" s="428"/>
      <c r="G27" s="429"/>
      <c r="H27" s="431"/>
      <c r="I27" s="428"/>
      <c r="J27" s="429"/>
      <c r="K27" s="431"/>
      <c r="L27" s="430"/>
      <c r="M27" s="430"/>
      <c r="N27" s="431"/>
    </row>
    <row r="28" spans="1:14" x14ac:dyDescent="0.2">
      <c r="A28" s="433" t="s">
        <v>49</v>
      </c>
      <c r="B28" s="428">
        <v>231115422</v>
      </c>
      <c r="C28" s="429">
        <v>271390015</v>
      </c>
      <c r="D28" s="429">
        <f>+C28-B28</f>
        <v>40274593</v>
      </c>
      <c r="E28" s="430">
        <v>269098009</v>
      </c>
      <c r="F28" s="428">
        <v>267793022</v>
      </c>
      <c r="G28" s="429">
        <v>288410736</v>
      </c>
      <c r="H28" s="429">
        <f>+G28-F28</f>
        <v>20617714</v>
      </c>
      <c r="I28" s="428">
        <v>123124</v>
      </c>
      <c r="J28" s="429">
        <v>125696</v>
      </c>
      <c r="K28" s="431">
        <f>+J28-I28</f>
        <v>2572</v>
      </c>
      <c r="L28" s="430">
        <v>126952.96000000001</v>
      </c>
      <c r="M28" s="430">
        <v>133300.60800000001</v>
      </c>
      <c r="N28" s="431">
        <f>+M28-L28</f>
        <v>6347.648000000001</v>
      </c>
    </row>
    <row r="29" spans="1:14" x14ac:dyDescent="0.2">
      <c r="A29" s="433" t="s">
        <v>47</v>
      </c>
      <c r="B29" s="428"/>
      <c r="C29" s="429"/>
      <c r="D29" s="429"/>
      <c r="E29" s="430"/>
      <c r="F29" s="428"/>
      <c r="G29" s="429"/>
      <c r="H29" s="431"/>
      <c r="I29" s="428"/>
      <c r="J29" s="429"/>
      <c r="K29" s="431"/>
      <c r="L29" s="430"/>
      <c r="M29" s="430"/>
      <c r="N29" s="431"/>
    </row>
    <row r="30" spans="1:14" x14ac:dyDescent="0.2">
      <c r="A30" s="433"/>
      <c r="B30" s="428"/>
      <c r="C30" s="429"/>
      <c r="D30" s="429"/>
      <c r="E30" s="430"/>
      <c r="F30" s="428"/>
      <c r="G30" s="429"/>
      <c r="H30" s="431"/>
      <c r="I30" s="428"/>
      <c r="J30" s="429"/>
      <c r="K30" s="431"/>
      <c r="L30" s="430"/>
      <c r="M30" s="430"/>
      <c r="N30" s="431"/>
    </row>
    <row r="31" spans="1:14" x14ac:dyDescent="0.2">
      <c r="A31" s="435" t="s">
        <v>62</v>
      </c>
      <c r="B31" s="428"/>
      <c r="C31" s="429"/>
      <c r="D31" s="429"/>
      <c r="E31" s="430"/>
      <c r="F31" s="428"/>
      <c r="G31" s="429"/>
      <c r="H31" s="431"/>
      <c r="I31" s="428"/>
      <c r="J31" s="429"/>
      <c r="K31" s="431"/>
      <c r="L31" s="430"/>
      <c r="M31" s="430"/>
      <c r="N31" s="431"/>
    </row>
    <row r="32" spans="1:14" x14ac:dyDescent="0.2">
      <c r="A32" s="433" t="s">
        <v>50</v>
      </c>
      <c r="B32" s="428">
        <v>191370613</v>
      </c>
      <c r="C32" s="429">
        <v>227120731</v>
      </c>
      <c r="D32" s="429">
        <f>+C32-B32</f>
        <v>35750118</v>
      </c>
      <c r="E32" s="430">
        <v>205580437</v>
      </c>
      <c r="F32" s="428">
        <v>221999719</v>
      </c>
      <c r="G32" s="429">
        <v>241027371</v>
      </c>
      <c r="H32" s="429">
        <f>+G32-F32</f>
        <v>19027652</v>
      </c>
      <c r="I32" s="428">
        <v>79562</v>
      </c>
      <c r="J32" s="429">
        <v>86007</v>
      </c>
      <c r="K32" s="431">
        <f t="shared" ref="K32:K33" si="0">+J32-I32</f>
        <v>6445</v>
      </c>
      <c r="L32" s="430">
        <v>86867.07</v>
      </c>
      <c r="M32" s="430">
        <v>91210.423500000004</v>
      </c>
      <c r="N32" s="431">
        <f t="shared" ref="N32:N33" si="1">+M32-L32</f>
        <v>4343.3534999999974</v>
      </c>
    </row>
    <row r="33" spans="1:14" x14ac:dyDescent="0.2">
      <c r="A33" s="433" t="s">
        <v>48</v>
      </c>
      <c r="B33" s="428">
        <v>0</v>
      </c>
      <c r="C33" s="429">
        <v>0</v>
      </c>
      <c r="D33" s="429">
        <f>+C33-B33</f>
        <v>0</v>
      </c>
      <c r="E33" s="430">
        <v>0</v>
      </c>
      <c r="F33" s="428">
        <v>800156</v>
      </c>
      <c r="G33" s="429">
        <v>1256532</v>
      </c>
      <c r="H33" s="429">
        <f>+G33-F33</f>
        <v>456376</v>
      </c>
      <c r="I33" s="428">
        <v>79562</v>
      </c>
      <c r="J33" s="429">
        <v>86007</v>
      </c>
      <c r="K33" s="431">
        <f t="shared" si="0"/>
        <v>6445</v>
      </c>
      <c r="L33" s="430">
        <v>86867.07</v>
      </c>
      <c r="M33" s="430">
        <v>91210.423500000004</v>
      </c>
      <c r="N33" s="431">
        <f t="shared" si="1"/>
        <v>4343.3534999999974</v>
      </c>
    </row>
    <row r="34" spans="1:14" x14ac:dyDescent="0.2">
      <c r="A34" s="433" t="s">
        <v>51</v>
      </c>
      <c r="B34" s="428"/>
      <c r="C34" s="429"/>
      <c r="D34" s="429"/>
      <c r="E34" s="430"/>
      <c r="F34" s="428"/>
      <c r="G34" s="429"/>
      <c r="H34" s="431"/>
      <c r="I34" s="428"/>
      <c r="J34" s="429"/>
      <c r="K34" s="431"/>
      <c r="L34" s="430"/>
      <c r="M34" s="430"/>
      <c r="N34" s="431"/>
    </row>
    <row r="35" spans="1:14" x14ac:dyDescent="0.2">
      <c r="A35" s="433" t="s">
        <v>52</v>
      </c>
      <c r="B35" s="428"/>
      <c r="C35" s="429"/>
      <c r="D35" s="429"/>
      <c r="E35" s="430"/>
      <c r="F35" s="428"/>
      <c r="G35" s="429"/>
      <c r="H35" s="431"/>
      <c r="I35" s="428"/>
      <c r="J35" s="429"/>
      <c r="K35" s="431"/>
      <c r="L35" s="430"/>
      <c r="M35" s="430"/>
      <c r="N35" s="431"/>
    </row>
    <row r="36" spans="1:14" x14ac:dyDescent="0.2">
      <c r="A36" s="433"/>
      <c r="B36" s="428"/>
      <c r="C36" s="429"/>
      <c r="D36" s="429"/>
      <c r="E36" s="430"/>
      <c r="F36" s="428"/>
      <c r="G36" s="429"/>
      <c r="H36" s="431"/>
      <c r="I36" s="428"/>
      <c r="J36" s="429"/>
      <c r="K36" s="431"/>
      <c r="L36" s="430"/>
      <c r="M36" s="430"/>
      <c r="N36" s="431"/>
    </row>
    <row r="37" spans="1:14" x14ac:dyDescent="0.2">
      <c r="A37" s="435" t="s">
        <v>63</v>
      </c>
      <c r="B37" s="428"/>
      <c r="C37" s="429"/>
      <c r="D37" s="429"/>
      <c r="E37" s="430"/>
      <c r="F37" s="428"/>
      <c r="G37" s="429"/>
      <c r="H37" s="431"/>
      <c r="I37" s="428"/>
      <c r="J37" s="429"/>
      <c r="K37" s="431"/>
      <c r="L37" s="430"/>
      <c r="M37" s="430"/>
      <c r="N37" s="431"/>
    </row>
    <row r="38" spans="1:14" x14ac:dyDescent="0.2">
      <c r="A38" s="433" t="s">
        <v>53</v>
      </c>
      <c r="B38" s="428"/>
      <c r="C38" s="429"/>
      <c r="D38" s="429"/>
      <c r="E38" s="430"/>
      <c r="F38" s="428"/>
      <c r="G38" s="429"/>
      <c r="H38" s="431"/>
      <c r="I38" s="428"/>
      <c r="J38" s="429"/>
      <c r="K38" s="431"/>
      <c r="L38" s="430"/>
      <c r="M38" s="430"/>
      <c r="N38" s="431"/>
    </row>
    <row r="39" spans="1:14" x14ac:dyDescent="0.2">
      <c r="A39" s="433" t="s">
        <v>54</v>
      </c>
      <c r="B39" s="428"/>
      <c r="C39" s="429"/>
      <c r="D39" s="429"/>
      <c r="E39" s="430"/>
      <c r="F39" s="428"/>
      <c r="G39" s="429"/>
      <c r="H39" s="431"/>
      <c r="I39" s="428"/>
      <c r="J39" s="429"/>
      <c r="K39" s="431"/>
      <c r="L39" s="430"/>
      <c r="M39" s="430"/>
      <c r="N39" s="431"/>
    </row>
    <row r="40" spans="1:14" ht="22.5" x14ac:dyDescent="0.2">
      <c r="A40" s="433" t="s">
        <v>55</v>
      </c>
      <c r="B40" s="428">
        <v>6229233</v>
      </c>
      <c r="C40" s="429">
        <v>10415791</v>
      </c>
      <c r="D40" s="429">
        <f>+C40-B40</f>
        <v>4186558</v>
      </c>
      <c r="E40" s="430">
        <v>10137155</v>
      </c>
      <c r="F40" s="428">
        <v>11425436</v>
      </c>
      <c r="G40" s="429">
        <v>11032125</v>
      </c>
      <c r="H40" s="429">
        <f>+G40-F40</f>
        <v>-393311</v>
      </c>
      <c r="I40" s="428">
        <f>1722+3261</f>
        <v>4983</v>
      </c>
      <c r="J40" s="429">
        <v>5232.1499999999996</v>
      </c>
      <c r="K40" s="431">
        <f>+J40-I40</f>
        <v>249.14999999999964</v>
      </c>
      <c r="L40" s="430">
        <v>5284.4714999999997</v>
      </c>
      <c r="M40" s="430">
        <v>5548.6950749999996</v>
      </c>
      <c r="N40" s="431">
        <f>+M40-L40</f>
        <v>264.22357499999998</v>
      </c>
    </row>
    <row r="41" spans="1:14" ht="22.5" x14ac:dyDescent="0.2">
      <c r="A41" s="433" t="s">
        <v>56</v>
      </c>
      <c r="B41" s="428"/>
      <c r="C41" s="429"/>
      <c r="D41" s="429"/>
      <c r="E41" s="430"/>
      <c r="F41" s="428"/>
      <c r="G41" s="429"/>
      <c r="H41" s="431"/>
      <c r="I41" s="428"/>
      <c r="J41" s="429"/>
      <c r="K41" s="431"/>
      <c r="L41" s="430"/>
      <c r="M41" s="430"/>
      <c r="N41" s="431"/>
    </row>
    <row r="42" spans="1:14" x14ac:dyDescent="0.2">
      <c r="A42" s="433"/>
      <c r="B42" s="428"/>
      <c r="C42" s="429"/>
      <c r="D42" s="429"/>
      <c r="E42" s="430"/>
      <c r="F42" s="428"/>
      <c r="G42" s="429"/>
      <c r="H42" s="431"/>
      <c r="I42" s="428"/>
      <c r="J42" s="429"/>
      <c r="K42" s="431"/>
      <c r="L42" s="430"/>
      <c r="M42" s="430"/>
      <c r="N42" s="431"/>
    </row>
    <row r="43" spans="1:14" x14ac:dyDescent="0.2">
      <c r="A43" s="435" t="s">
        <v>64</v>
      </c>
      <c r="B43" s="428"/>
      <c r="C43" s="429"/>
      <c r="D43" s="429"/>
      <c r="E43" s="430"/>
      <c r="F43" s="428"/>
      <c r="G43" s="429"/>
      <c r="H43" s="431"/>
      <c r="I43" s="428"/>
      <c r="J43" s="429"/>
      <c r="K43" s="431"/>
      <c r="L43" s="430"/>
      <c r="M43" s="430"/>
      <c r="N43" s="431"/>
    </row>
    <row r="44" spans="1:14" x14ac:dyDescent="0.2">
      <c r="A44" s="433" t="s">
        <v>57</v>
      </c>
      <c r="B44" s="428"/>
      <c r="C44" s="429"/>
      <c r="D44" s="429"/>
      <c r="E44" s="430"/>
      <c r="F44" s="428"/>
      <c r="G44" s="429"/>
      <c r="H44" s="431"/>
      <c r="I44" s="428"/>
      <c r="J44" s="429"/>
      <c r="K44" s="431"/>
      <c r="L44" s="430"/>
      <c r="M44" s="430"/>
      <c r="N44" s="431"/>
    </row>
    <row r="45" spans="1:14" s="410" customFormat="1" ht="22.5" x14ac:dyDescent="0.2">
      <c r="A45" s="433" t="s">
        <v>58</v>
      </c>
      <c r="B45" s="428"/>
      <c r="C45" s="429"/>
      <c r="D45" s="429"/>
      <c r="E45" s="430"/>
      <c r="F45" s="428"/>
      <c r="G45" s="429"/>
      <c r="H45" s="431"/>
      <c r="I45" s="428"/>
      <c r="J45" s="429"/>
      <c r="K45" s="431"/>
      <c r="L45" s="430"/>
      <c r="M45" s="430"/>
      <c r="N45" s="431"/>
    </row>
    <row r="46" spans="1:14" ht="12" thickBot="1" x14ac:dyDescent="0.25">
      <c r="A46" s="436"/>
      <c r="B46" s="428"/>
      <c r="C46" s="429"/>
      <c r="D46" s="429"/>
      <c r="E46" s="430"/>
      <c r="F46" s="428"/>
      <c r="G46" s="429"/>
      <c r="H46" s="431"/>
      <c r="I46" s="428"/>
      <c r="J46" s="429"/>
      <c r="K46" s="431"/>
      <c r="L46" s="430"/>
      <c r="M46" s="430"/>
      <c r="N46" s="431"/>
    </row>
    <row r="47" spans="1:14" x14ac:dyDescent="0.2">
      <c r="A47" s="437"/>
      <c r="B47" s="438"/>
      <c r="C47" s="439"/>
      <c r="D47" s="440"/>
      <c r="E47" s="441"/>
      <c r="F47" s="438"/>
      <c r="G47" s="442"/>
      <c r="H47" s="441"/>
      <c r="I47" s="438"/>
      <c r="J47" s="439"/>
      <c r="K47" s="443"/>
      <c r="L47" s="442"/>
      <c r="M47" s="442"/>
      <c r="N47" s="441"/>
    </row>
    <row r="48" spans="1:14" ht="12" thickBot="1" x14ac:dyDescent="0.25">
      <c r="A48" s="444" t="s">
        <v>0</v>
      </c>
      <c r="B48" s="445">
        <f>SUM(B14:B46)</f>
        <v>528428351</v>
      </c>
      <c r="C48" s="446">
        <f>SUM(C20:C44)</f>
        <v>623009447</v>
      </c>
      <c r="D48" s="447">
        <f>SUM(D19:D45)</f>
        <v>94581096</v>
      </c>
      <c r="E48" s="448"/>
      <c r="F48" s="445">
        <f>SUM(F20:F46)</f>
        <v>620049047</v>
      </c>
      <c r="G48" s="446">
        <f>SUM(G20:G44)</f>
        <v>660146178</v>
      </c>
      <c r="H48" s="448">
        <f>SUM(H20:H45)</f>
        <v>40097131</v>
      </c>
      <c r="I48" s="445">
        <f>SUM(I20:I46)</f>
        <v>386821</v>
      </c>
      <c r="J48" s="446">
        <f>SUM(J20:J44)</f>
        <v>406848.15</v>
      </c>
      <c r="K48" s="448">
        <f>SUM(K20:K45)</f>
        <v>20027.150000000001</v>
      </c>
      <c r="L48" s="445">
        <f>SUM(L20:L46)</f>
        <v>410916.63150000002</v>
      </c>
      <c r="M48" s="446">
        <f>SUM(M20:M44)</f>
        <v>431462.46307500004</v>
      </c>
      <c r="N48" s="448">
        <f>SUM(N20:N45)</f>
        <v>20545.831574999993</v>
      </c>
    </row>
    <row r="49" spans="1:14" ht="12.75" thickTop="1" thickBot="1" x14ac:dyDescent="0.25">
      <c r="A49" s="449" t="s">
        <v>3</v>
      </c>
      <c r="B49" s="450"/>
      <c r="C49" s="451"/>
      <c r="D49" s="452"/>
      <c r="E49" s="453"/>
      <c r="F49" s="450"/>
      <c r="G49" s="454"/>
      <c r="H49" s="453"/>
      <c r="I49" s="450"/>
      <c r="J49" s="451"/>
      <c r="K49" s="455"/>
      <c r="L49" s="454"/>
      <c r="M49" s="454"/>
      <c r="N49" s="453"/>
    </row>
    <row r="50" spans="1:14" x14ac:dyDescent="0.2">
      <c r="A50" s="186" t="s">
        <v>409</v>
      </c>
      <c r="B50" s="186"/>
      <c r="C50" s="186"/>
      <c r="D50" s="186"/>
      <c r="E50" s="186"/>
      <c r="F50" s="186"/>
      <c r="G50" s="186"/>
      <c r="H50" s="186"/>
      <c r="I50" s="186"/>
      <c r="J50" s="186"/>
      <c r="K50" s="186"/>
      <c r="L50" s="186"/>
      <c r="M50" s="186"/>
      <c r="N50" s="186"/>
    </row>
    <row r="51" spans="1:14" x14ac:dyDescent="0.2">
      <c r="A51" s="186" t="s">
        <v>410</v>
      </c>
      <c r="B51" s="186"/>
      <c r="C51" s="186"/>
      <c r="D51" s="186"/>
      <c r="E51" s="186"/>
      <c r="F51" s="186"/>
      <c r="G51" s="186"/>
      <c r="H51" s="186"/>
      <c r="I51" s="186"/>
      <c r="J51" s="186"/>
      <c r="K51" s="186"/>
      <c r="L51" s="186"/>
      <c r="M51" s="186"/>
      <c r="N51" s="186"/>
    </row>
  </sheetData>
  <mergeCells count="4">
    <mergeCell ref="A3:A4"/>
    <mergeCell ref="B3:E3"/>
    <mergeCell ref="F3:H3"/>
    <mergeCell ref="I3:N3"/>
  </mergeCells>
  <pageMargins left="0.23622047244094491" right="0.23622047244094491" top="0.74803149606299213" bottom="0.74803149606299213" header="0.31496062992125984" footer="0.31496062992125984"/>
  <pageSetup paperSize="9" scale="96" fitToHeight="0" orientation="landscape" r:id="rId1"/>
  <headerFooter alignWithMargins="0">
    <oddHeader xml:space="preserve">&amp;C&amp;"Arial,Negrita"&amp;18PROYECTO DE PRESUPUESTO 2022
</oddHeader>
    <oddFooter>&amp;L&amp;"Arial,Negrita"&amp;8PROYECTO DE PRESUPUESTO PARA EL AÑO FISCAL 2021
INFORMACIÓN PARA LA COMISIÓN DE PRESUPUESTO Y CUENTA GENERAL DE LA REPÚBLICA DEL CONGRESO DE LA REPÚBLICA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A473-3178-4382-9449-A4DF9015F865}">
  <sheetPr>
    <tabColor rgb="FF00B050"/>
    <pageSetUpPr fitToPage="1"/>
  </sheetPr>
  <dimension ref="A1:V25"/>
  <sheetViews>
    <sheetView zoomScaleNormal="100" zoomScaleSheetLayoutView="90" workbookViewId="0">
      <selection sqref="A1:Q24"/>
    </sheetView>
  </sheetViews>
  <sheetFormatPr baseColWidth="10" defaultColWidth="11.28515625" defaultRowHeight="11.25" x14ac:dyDescent="0.2"/>
  <cols>
    <col min="1" max="1" width="27.140625" style="74" customWidth="1"/>
    <col min="2" max="2" width="7" style="74" customWidth="1"/>
    <col min="3" max="3" width="11.7109375" style="74" bestFit="1" customWidth="1"/>
    <col min="4" max="4" width="10.85546875" style="74" bestFit="1" customWidth="1"/>
    <col min="5" max="5" width="11.7109375" style="74" bestFit="1" customWidth="1"/>
    <col min="6" max="7" width="8.7109375" style="74" bestFit="1" customWidth="1"/>
    <col min="8" max="8" width="13" style="74" bestFit="1" customWidth="1"/>
    <col min="9" max="10" width="7" style="74" customWidth="1"/>
    <col min="11" max="11" width="11.7109375" style="74" bestFit="1" customWidth="1"/>
    <col min="12" max="12" width="7" style="74" customWidth="1"/>
    <col min="13" max="13" width="11.7109375" style="74" bestFit="1" customWidth="1"/>
    <col min="14" max="14" width="10.85546875" style="74" bestFit="1" customWidth="1"/>
    <col min="15" max="15" width="11" style="74" customWidth="1"/>
    <col min="16" max="16" width="13" style="74" bestFit="1" customWidth="1"/>
    <col min="17" max="17" width="7" style="74" customWidth="1"/>
    <col min="18" max="16384" width="11.28515625" style="74"/>
  </cols>
  <sheetData>
    <row r="1" spans="1:22" x14ac:dyDescent="0.2">
      <c r="A1" s="96" t="s">
        <v>361</v>
      </c>
      <c r="B1" s="97"/>
      <c r="C1" s="97"/>
      <c r="D1" s="97"/>
      <c r="E1" s="97"/>
    </row>
    <row r="2" spans="1:22" ht="12" thickBot="1" x14ac:dyDescent="0.25">
      <c r="A2" s="76" t="s">
        <v>107</v>
      </c>
      <c r="B2" s="76"/>
      <c r="C2" s="76"/>
      <c r="D2" s="76"/>
      <c r="E2" s="76"/>
      <c r="F2" s="76"/>
      <c r="G2" s="76"/>
      <c r="H2" s="76"/>
      <c r="I2" s="76"/>
      <c r="J2" s="76"/>
      <c r="K2" s="76"/>
      <c r="L2" s="76"/>
      <c r="M2" s="76"/>
      <c r="N2" s="76"/>
      <c r="O2" s="76"/>
      <c r="P2" s="76"/>
      <c r="Q2" s="76"/>
      <c r="R2" s="76"/>
      <c r="S2" s="76"/>
      <c r="T2" s="76"/>
      <c r="U2" s="76"/>
      <c r="V2" s="76"/>
    </row>
    <row r="3" spans="1:22" ht="12" thickBot="1" x14ac:dyDescent="0.25">
      <c r="A3" s="507" t="s">
        <v>1</v>
      </c>
      <c r="B3" s="509" t="s">
        <v>362</v>
      </c>
      <c r="C3" s="510"/>
      <c r="D3" s="510"/>
      <c r="E3" s="510"/>
      <c r="F3" s="510"/>
      <c r="G3" s="510"/>
      <c r="H3" s="511"/>
      <c r="I3" s="512" t="s">
        <v>363</v>
      </c>
      <c r="J3" s="510"/>
      <c r="K3" s="510"/>
      <c r="L3" s="510"/>
      <c r="M3" s="511"/>
      <c r="N3" s="512" t="s">
        <v>364</v>
      </c>
      <c r="O3" s="511"/>
      <c r="P3" s="512" t="s">
        <v>0</v>
      </c>
      <c r="Q3" s="511"/>
    </row>
    <row r="4" spans="1:22" s="101" customFormat="1" ht="80.25" customHeight="1" thickBot="1" x14ac:dyDescent="0.25">
      <c r="A4" s="508"/>
      <c r="B4" s="98" t="s">
        <v>75</v>
      </c>
      <c r="C4" s="99" t="s">
        <v>76</v>
      </c>
      <c r="D4" s="98" t="s">
        <v>77</v>
      </c>
      <c r="E4" s="98" t="s">
        <v>78</v>
      </c>
      <c r="F4" s="98" t="s">
        <v>79</v>
      </c>
      <c r="G4" s="100" t="s">
        <v>80</v>
      </c>
      <c r="H4" s="100" t="s">
        <v>81</v>
      </c>
      <c r="I4" s="98" t="s">
        <v>82</v>
      </c>
      <c r="J4" s="100" t="s">
        <v>80</v>
      </c>
      <c r="K4" s="100" t="s">
        <v>83</v>
      </c>
      <c r="L4" s="100" t="s">
        <v>84</v>
      </c>
      <c r="M4" s="100" t="s">
        <v>85</v>
      </c>
      <c r="N4" s="100" t="s">
        <v>86</v>
      </c>
      <c r="O4" s="99" t="s">
        <v>87</v>
      </c>
      <c r="P4" s="98" t="s">
        <v>2</v>
      </c>
      <c r="Q4" s="100" t="s">
        <v>4</v>
      </c>
    </row>
    <row r="5" spans="1:22" x14ac:dyDescent="0.2">
      <c r="A5" s="102"/>
      <c r="B5" s="103"/>
      <c r="I5" s="104"/>
      <c r="J5" s="104"/>
      <c r="L5" s="104"/>
      <c r="N5" s="104"/>
      <c r="O5" s="104"/>
      <c r="Q5" s="102"/>
    </row>
    <row r="6" spans="1:22" x14ac:dyDescent="0.2">
      <c r="A6" s="102" t="s">
        <v>6</v>
      </c>
      <c r="B6" s="103"/>
      <c r="C6" s="105">
        <v>813024184</v>
      </c>
      <c r="D6" s="106">
        <v>44908099</v>
      </c>
      <c r="E6" s="107">
        <v>285740008</v>
      </c>
      <c r="F6" s="107">
        <v>485791</v>
      </c>
      <c r="G6" s="107">
        <v>548323</v>
      </c>
      <c r="H6" s="107">
        <f>+SUM(C6:G6)</f>
        <v>1144706405</v>
      </c>
      <c r="I6" s="107"/>
      <c r="J6" s="107"/>
      <c r="K6" s="107">
        <v>80416102</v>
      </c>
      <c r="L6" s="107"/>
      <c r="M6" s="107">
        <f>+SUM(I6:L6)</f>
        <v>80416102</v>
      </c>
      <c r="N6" s="107"/>
      <c r="O6" s="107">
        <f>+N6</f>
        <v>0</v>
      </c>
      <c r="P6" s="105">
        <f>+SUM(H6+M6+O6)</f>
        <v>1225122507</v>
      </c>
      <c r="Q6" s="108">
        <f>+(P6/$P$24)</f>
        <v>0.8108628945578763</v>
      </c>
    </row>
    <row r="7" spans="1:22" x14ac:dyDescent="0.2">
      <c r="A7" s="102"/>
      <c r="B7" s="103"/>
      <c r="C7" s="105"/>
      <c r="D7" s="106"/>
      <c r="E7" s="107"/>
      <c r="F7" s="107"/>
      <c r="G7" s="107"/>
      <c r="H7" s="107">
        <f t="shared" ref="H7:H23" si="0">+SUM(C7:G7)</f>
        <v>0</v>
      </c>
      <c r="I7" s="107"/>
      <c r="J7" s="107"/>
      <c r="K7" s="107"/>
      <c r="L7" s="107"/>
      <c r="M7" s="107">
        <f t="shared" ref="M7:M23" si="1">+SUM(I7:L7)</f>
        <v>0</v>
      </c>
      <c r="N7" s="107"/>
      <c r="O7" s="107">
        <f t="shared" ref="O7:O23" si="2">+N7</f>
        <v>0</v>
      </c>
      <c r="P7" s="105">
        <f t="shared" ref="P7:P23" si="3">+SUM(H7+M7+O7)</f>
        <v>0</v>
      </c>
      <c r="Q7" s="108">
        <f t="shared" ref="Q7:Q23" si="4">+(P7/$P$24)</f>
        <v>0</v>
      </c>
    </row>
    <row r="8" spans="1:22" x14ac:dyDescent="0.2">
      <c r="A8" s="102" t="s">
        <v>7</v>
      </c>
      <c r="B8" s="103"/>
      <c r="C8" s="105"/>
      <c r="D8" s="106"/>
      <c r="E8" s="107">
        <v>11664007</v>
      </c>
      <c r="F8" s="107"/>
      <c r="G8" s="107"/>
      <c r="H8" s="107">
        <f>+SUM(C8:G8)</f>
        <v>11664007</v>
      </c>
      <c r="I8" s="107"/>
      <c r="J8" s="107"/>
      <c r="K8" s="107">
        <v>676230</v>
      </c>
      <c r="L8" s="107"/>
      <c r="M8" s="107">
        <f t="shared" si="1"/>
        <v>676230</v>
      </c>
      <c r="N8" s="107"/>
      <c r="O8" s="107">
        <f t="shared" si="2"/>
        <v>0</v>
      </c>
      <c r="P8" s="105">
        <f t="shared" si="3"/>
        <v>12340237</v>
      </c>
      <c r="Q8" s="108">
        <f t="shared" si="4"/>
        <v>8.1675426222091313E-3</v>
      </c>
    </row>
    <row r="9" spans="1:22" x14ac:dyDescent="0.2">
      <c r="A9" s="102"/>
      <c r="B9" s="103"/>
      <c r="C9" s="105"/>
      <c r="D9" s="106"/>
      <c r="E9" s="107"/>
      <c r="F9" s="107"/>
      <c r="G9" s="107"/>
      <c r="H9" s="107">
        <f t="shared" si="0"/>
        <v>0</v>
      </c>
      <c r="I9" s="107"/>
      <c r="J9" s="107"/>
      <c r="K9" s="107"/>
      <c r="L9" s="107"/>
      <c r="M9" s="107">
        <f t="shared" si="1"/>
        <v>0</v>
      </c>
      <c r="N9" s="107"/>
      <c r="O9" s="107">
        <f t="shared" si="2"/>
        <v>0</v>
      </c>
      <c r="P9" s="105">
        <f t="shared" si="3"/>
        <v>0</v>
      </c>
      <c r="Q9" s="108">
        <f t="shared" si="4"/>
        <v>0</v>
      </c>
    </row>
    <row r="10" spans="1:22" x14ac:dyDescent="0.2">
      <c r="A10" s="102" t="s">
        <v>8</v>
      </c>
      <c r="B10" s="103"/>
      <c r="C10" s="105"/>
      <c r="D10" s="106"/>
      <c r="E10" s="107">
        <v>21591387</v>
      </c>
      <c r="F10" s="107"/>
      <c r="G10" s="107"/>
      <c r="H10" s="107">
        <f t="shared" si="0"/>
        <v>21591387</v>
      </c>
      <c r="I10" s="107"/>
      <c r="J10" s="107"/>
      <c r="K10" s="107"/>
      <c r="L10" s="107"/>
      <c r="M10" s="107">
        <f t="shared" si="1"/>
        <v>0</v>
      </c>
      <c r="N10" s="107"/>
      <c r="O10" s="107">
        <f t="shared" si="2"/>
        <v>0</v>
      </c>
      <c r="P10" s="105">
        <f t="shared" si="3"/>
        <v>21591387</v>
      </c>
      <c r="Q10" s="108">
        <f t="shared" si="4"/>
        <v>1.42905337713621E-2</v>
      </c>
    </row>
    <row r="11" spans="1:22" x14ac:dyDescent="0.2">
      <c r="A11" s="102" t="s">
        <v>17</v>
      </c>
      <c r="B11" s="103"/>
      <c r="C11" s="105"/>
      <c r="D11" s="106"/>
      <c r="E11" s="107"/>
      <c r="F11" s="107"/>
      <c r="G11" s="107"/>
      <c r="H11" s="107">
        <f t="shared" si="0"/>
        <v>0</v>
      </c>
      <c r="I11" s="107"/>
      <c r="J11" s="107"/>
      <c r="K11" s="107"/>
      <c r="L11" s="107"/>
      <c r="M11" s="107">
        <f t="shared" si="1"/>
        <v>0</v>
      </c>
      <c r="N11" s="107"/>
      <c r="O11" s="107">
        <f t="shared" si="2"/>
        <v>0</v>
      </c>
      <c r="P11" s="105">
        <f t="shared" si="3"/>
        <v>0</v>
      </c>
      <c r="Q11" s="108">
        <f t="shared" si="4"/>
        <v>0</v>
      </c>
    </row>
    <row r="12" spans="1:22" x14ac:dyDescent="0.2">
      <c r="A12" s="109"/>
      <c r="B12" s="103"/>
      <c r="C12" s="105"/>
      <c r="D12" s="106"/>
      <c r="E12" s="107"/>
      <c r="F12" s="107"/>
      <c r="G12" s="107"/>
      <c r="H12" s="107">
        <f t="shared" si="0"/>
        <v>0</v>
      </c>
      <c r="I12" s="107"/>
      <c r="J12" s="107"/>
      <c r="K12" s="107"/>
      <c r="L12" s="107"/>
      <c r="M12" s="107">
        <f t="shared" si="1"/>
        <v>0</v>
      </c>
      <c r="N12" s="107"/>
      <c r="O12" s="107">
        <f t="shared" si="2"/>
        <v>0</v>
      </c>
      <c r="P12" s="105">
        <f t="shared" si="3"/>
        <v>0</v>
      </c>
      <c r="Q12" s="108">
        <f t="shared" si="4"/>
        <v>0</v>
      </c>
    </row>
    <row r="13" spans="1:22" x14ac:dyDescent="0.2">
      <c r="A13" s="102" t="s">
        <v>9</v>
      </c>
      <c r="B13" s="103"/>
      <c r="C13" s="105"/>
      <c r="D13" s="106"/>
      <c r="E13" s="107">
        <v>849559</v>
      </c>
      <c r="F13" s="107"/>
      <c r="G13" s="107"/>
      <c r="H13" s="107">
        <f t="shared" si="0"/>
        <v>849559</v>
      </c>
      <c r="I13" s="107"/>
      <c r="J13" s="107"/>
      <c r="K13" s="107"/>
      <c r="L13" s="107"/>
      <c r="M13" s="107">
        <f t="shared" si="1"/>
        <v>0</v>
      </c>
      <c r="N13" s="107"/>
      <c r="O13" s="107">
        <f t="shared" si="2"/>
        <v>0</v>
      </c>
      <c r="P13" s="105">
        <f t="shared" si="3"/>
        <v>849559</v>
      </c>
      <c r="Q13" s="108">
        <f t="shared" si="4"/>
        <v>5.6229141649235485E-4</v>
      </c>
    </row>
    <row r="14" spans="1:22" x14ac:dyDescent="0.2">
      <c r="A14" s="102"/>
      <c r="B14" s="103"/>
      <c r="C14" s="105"/>
      <c r="D14" s="106"/>
      <c r="E14" s="107"/>
      <c r="F14" s="107"/>
      <c r="G14" s="107"/>
      <c r="H14" s="107">
        <f t="shared" si="0"/>
        <v>0</v>
      </c>
      <c r="I14" s="107"/>
      <c r="J14" s="107"/>
      <c r="K14" s="107"/>
      <c r="L14" s="107"/>
      <c r="M14" s="107">
        <f t="shared" si="1"/>
        <v>0</v>
      </c>
      <c r="N14" s="107"/>
      <c r="O14" s="107">
        <f t="shared" si="2"/>
        <v>0</v>
      </c>
      <c r="P14" s="105">
        <f t="shared" si="3"/>
        <v>0</v>
      </c>
      <c r="Q14" s="108">
        <f t="shared" si="4"/>
        <v>0</v>
      </c>
    </row>
    <row r="15" spans="1:22" x14ac:dyDescent="0.2">
      <c r="A15" s="102" t="s">
        <v>10</v>
      </c>
      <c r="B15" s="103"/>
      <c r="C15" s="105"/>
      <c r="D15" s="106"/>
      <c r="E15" s="107">
        <v>679984</v>
      </c>
      <c r="F15" s="107"/>
      <c r="G15" s="107"/>
      <c r="H15" s="107">
        <f t="shared" si="0"/>
        <v>679984</v>
      </c>
      <c r="I15" s="107"/>
      <c r="J15" s="107"/>
      <c r="K15" s="107">
        <v>225297253</v>
      </c>
      <c r="L15" s="107"/>
      <c r="M15" s="107">
        <f t="shared" si="1"/>
        <v>225297253</v>
      </c>
      <c r="N15" s="107">
        <v>25006444</v>
      </c>
      <c r="O15" s="107">
        <f t="shared" si="2"/>
        <v>25006444</v>
      </c>
      <c r="P15" s="105">
        <f t="shared" si="3"/>
        <v>250983681</v>
      </c>
      <c r="Q15" s="108">
        <f t="shared" si="4"/>
        <v>0.16611673763206006</v>
      </c>
    </row>
    <row r="16" spans="1:22" x14ac:dyDescent="0.2">
      <c r="A16" s="102"/>
      <c r="B16" s="103"/>
      <c r="C16" s="105"/>
      <c r="D16" s="106"/>
      <c r="E16" s="107"/>
      <c r="F16" s="107"/>
      <c r="G16" s="107"/>
      <c r="H16" s="107">
        <f t="shared" si="0"/>
        <v>0</v>
      </c>
      <c r="I16" s="107"/>
      <c r="J16" s="107"/>
      <c r="K16" s="107"/>
      <c r="L16" s="107"/>
      <c r="M16" s="107">
        <f t="shared" si="1"/>
        <v>0</v>
      </c>
      <c r="N16" s="107"/>
      <c r="O16" s="107">
        <f t="shared" si="2"/>
        <v>0</v>
      </c>
      <c r="P16" s="105">
        <f t="shared" si="3"/>
        <v>0</v>
      </c>
      <c r="Q16" s="108">
        <f t="shared" si="4"/>
        <v>0</v>
      </c>
    </row>
    <row r="17" spans="1:17" x14ac:dyDescent="0.2">
      <c r="A17" s="102" t="s">
        <v>14</v>
      </c>
      <c r="B17" s="103"/>
      <c r="C17" s="105"/>
      <c r="D17" s="106"/>
      <c r="E17" s="107"/>
      <c r="F17" s="107"/>
      <c r="G17" s="107"/>
      <c r="H17" s="107">
        <f t="shared" si="0"/>
        <v>0</v>
      </c>
      <c r="I17" s="107"/>
      <c r="J17" s="107"/>
      <c r="K17" s="107"/>
      <c r="L17" s="107"/>
      <c r="M17" s="107">
        <f t="shared" si="1"/>
        <v>0</v>
      </c>
      <c r="N17" s="107"/>
      <c r="O17" s="107">
        <f t="shared" si="2"/>
        <v>0</v>
      </c>
      <c r="P17" s="105">
        <f t="shared" si="3"/>
        <v>0</v>
      </c>
      <c r="Q17" s="108">
        <f t="shared" si="4"/>
        <v>0</v>
      </c>
    </row>
    <row r="18" spans="1:17" x14ac:dyDescent="0.2">
      <c r="A18" s="102" t="s">
        <v>15</v>
      </c>
      <c r="B18" s="103"/>
      <c r="C18" s="105"/>
      <c r="D18" s="106"/>
      <c r="E18" s="107"/>
      <c r="F18" s="107"/>
      <c r="G18" s="107"/>
      <c r="H18" s="107">
        <f t="shared" si="0"/>
        <v>0</v>
      </c>
      <c r="I18" s="107"/>
      <c r="J18" s="107"/>
      <c r="K18" s="107"/>
      <c r="L18" s="107"/>
      <c r="M18" s="107">
        <f t="shared" si="1"/>
        <v>0</v>
      </c>
      <c r="N18" s="107"/>
      <c r="O18" s="107">
        <f t="shared" si="2"/>
        <v>0</v>
      </c>
      <c r="P18" s="105">
        <f t="shared" si="3"/>
        <v>0</v>
      </c>
      <c r="Q18" s="108">
        <f t="shared" si="4"/>
        <v>0</v>
      </c>
    </row>
    <row r="19" spans="1:17" x14ac:dyDescent="0.2">
      <c r="A19" s="102" t="s">
        <v>11</v>
      </c>
      <c r="B19" s="103"/>
      <c r="C19" s="105"/>
      <c r="D19" s="106"/>
      <c r="E19" s="107"/>
      <c r="F19" s="107"/>
      <c r="G19" s="107"/>
      <c r="H19" s="107">
        <f t="shared" si="0"/>
        <v>0</v>
      </c>
      <c r="I19" s="107"/>
      <c r="J19" s="107"/>
      <c r="K19" s="107"/>
      <c r="L19" s="107"/>
      <c r="M19" s="107">
        <f t="shared" si="1"/>
        <v>0</v>
      </c>
      <c r="N19" s="107"/>
      <c r="O19" s="107">
        <f t="shared" si="2"/>
        <v>0</v>
      </c>
      <c r="P19" s="105">
        <f t="shared" si="3"/>
        <v>0</v>
      </c>
      <c r="Q19" s="108">
        <f t="shared" si="4"/>
        <v>0</v>
      </c>
    </row>
    <row r="20" spans="1:17" x14ac:dyDescent="0.2">
      <c r="A20" s="102" t="s">
        <v>12</v>
      </c>
      <c r="B20" s="103"/>
      <c r="C20" s="105"/>
      <c r="D20" s="106"/>
      <c r="E20" s="107"/>
      <c r="F20" s="107"/>
      <c r="G20" s="107"/>
      <c r="H20" s="107">
        <f t="shared" si="0"/>
        <v>0</v>
      </c>
      <c r="I20" s="107"/>
      <c r="J20" s="107"/>
      <c r="K20" s="107"/>
      <c r="L20" s="107"/>
      <c r="M20" s="107">
        <f t="shared" si="1"/>
        <v>0</v>
      </c>
      <c r="N20" s="107"/>
      <c r="O20" s="107">
        <f t="shared" si="2"/>
        <v>0</v>
      </c>
      <c r="P20" s="105">
        <f t="shared" si="3"/>
        <v>0</v>
      </c>
      <c r="Q20" s="108">
        <f t="shared" si="4"/>
        <v>0</v>
      </c>
    </row>
    <row r="21" spans="1:17" x14ac:dyDescent="0.2">
      <c r="A21" s="102" t="s">
        <v>13</v>
      </c>
      <c r="B21" s="103"/>
      <c r="C21" s="105"/>
      <c r="D21" s="106"/>
      <c r="E21" s="107"/>
      <c r="F21" s="107"/>
      <c r="G21" s="107"/>
      <c r="H21" s="107">
        <f t="shared" si="0"/>
        <v>0</v>
      </c>
      <c r="I21" s="107"/>
      <c r="J21" s="107"/>
      <c r="K21" s="107"/>
      <c r="L21" s="107"/>
      <c r="M21" s="107">
        <f t="shared" si="1"/>
        <v>0</v>
      </c>
      <c r="N21" s="107"/>
      <c r="O21" s="107">
        <f t="shared" si="2"/>
        <v>0</v>
      </c>
      <c r="P21" s="105">
        <f t="shared" si="3"/>
        <v>0</v>
      </c>
      <c r="Q21" s="108">
        <f t="shared" si="4"/>
        <v>0</v>
      </c>
    </row>
    <row r="22" spans="1:17" x14ac:dyDescent="0.2">
      <c r="A22" s="102" t="s">
        <v>16</v>
      </c>
      <c r="B22" s="103"/>
      <c r="C22" s="105"/>
      <c r="D22" s="106"/>
      <c r="E22" s="107"/>
      <c r="F22" s="107"/>
      <c r="G22" s="107"/>
      <c r="H22" s="107">
        <f t="shared" si="0"/>
        <v>0</v>
      </c>
      <c r="I22" s="107"/>
      <c r="J22" s="107"/>
      <c r="K22" s="107"/>
      <c r="L22" s="107"/>
      <c r="M22" s="107">
        <f t="shared" si="1"/>
        <v>0</v>
      </c>
      <c r="N22" s="107"/>
      <c r="O22" s="107">
        <f t="shared" si="2"/>
        <v>0</v>
      </c>
      <c r="P22" s="105">
        <f t="shared" si="3"/>
        <v>0</v>
      </c>
      <c r="Q22" s="108">
        <f t="shared" si="4"/>
        <v>0</v>
      </c>
    </row>
    <row r="23" spans="1:17" ht="12" thickBot="1" x14ac:dyDescent="0.25">
      <c r="A23" s="110"/>
      <c r="B23" s="110"/>
      <c r="C23" s="105"/>
      <c r="D23" s="106"/>
      <c r="E23" s="107"/>
      <c r="F23" s="107"/>
      <c r="G23" s="107"/>
      <c r="H23" s="107">
        <f t="shared" si="0"/>
        <v>0</v>
      </c>
      <c r="I23" s="107"/>
      <c r="J23" s="107"/>
      <c r="K23" s="107"/>
      <c r="L23" s="107"/>
      <c r="M23" s="107">
        <f t="shared" si="1"/>
        <v>0</v>
      </c>
      <c r="N23" s="107"/>
      <c r="O23" s="107">
        <f t="shared" si="2"/>
        <v>0</v>
      </c>
      <c r="P23" s="105">
        <f t="shared" si="3"/>
        <v>0</v>
      </c>
      <c r="Q23" s="108">
        <f t="shared" si="4"/>
        <v>0</v>
      </c>
    </row>
    <row r="24" spans="1:17" ht="12" thickBot="1" x14ac:dyDescent="0.25">
      <c r="A24" s="13" t="s">
        <v>0</v>
      </c>
      <c r="B24" s="111"/>
      <c r="C24" s="112">
        <f>+SUM(C6:C23)</f>
        <v>813024184</v>
      </c>
      <c r="D24" s="112">
        <f t="shared" ref="D24:P24" si="5">+SUM(D6:D23)</f>
        <v>44908099</v>
      </c>
      <c r="E24" s="112">
        <f t="shared" si="5"/>
        <v>320524945</v>
      </c>
      <c r="F24" s="112">
        <f t="shared" si="5"/>
        <v>485791</v>
      </c>
      <c r="G24" s="112">
        <f t="shared" si="5"/>
        <v>548323</v>
      </c>
      <c r="H24" s="112">
        <f t="shared" si="5"/>
        <v>1179491342</v>
      </c>
      <c r="I24" s="112">
        <f t="shared" si="5"/>
        <v>0</v>
      </c>
      <c r="J24" s="112">
        <f t="shared" si="5"/>
        <v>0</v>
      </c>
      <c r="K24" s="112">
        <f t="shared" si="5"/>
        <v>306389585</v>
      </c>
      <c r="L24" s="112">
        <f t="shared" si="5"/>
        <v>0</v>
      </c>
      <c r="M24" s="112">
        <f t="shared" si="5"/>
        <v>306389585</v>
      </c>
      <c r="N24" s="112">
        <f t="shared" si="5"/>
        <v>25006444</v>
      </c>
      <c r="O24" s="112">
        <f t="shared" si="5"/>
        <v>25006444</v>
      </c>
      <c r="P24" s="112">
        <f t="shared" si="5"/>
        <v>1510887371</v>
      </c>
      <c r="Q24" s="113">
        <f>+SUM(Q6:Q23)</f>
        <v>0.99999999999999989</v>
      </c>
    </row>
    <row r="25" spans="1:17" x14ac:dyDescent="0.2">
      <c r="A25" s="77"/>
    </row>
  </sheetData>
  <mergeCells count="5">
    <mergeCell ref="A3:A4"/>
    <mergeCell ref="B3:H3"/>
    <mergeCell ref="I3:M3"/>
    <mergeCell ref="N3:O3"/>
    <mergeCell ref="P3:Q3"/>
  </mergeCells>
  <pageMargins left="0.23622047244094491" right="0.23622047244094491" top="0.74803149606299213" bottom="0.74803149606299213" header="0.31496062992125984" footer="0.31496062992125984"/>
  <pageSetup paperSize="9" scale="78" fitToHeight="0" orientation="landscape" r:id="rId1"/>
  <headerFooter alignWithMargins="0">
    <oddHeader xml:space="preserve">&amp;C&amp;"Arial,Negrita"&amp;18PROYECTO DEL PRESUPUESTO 2022
</oddHeader>
    <oddFooter>&amp;L&amp;"Arial,Negrita"&amp;8PROYECTO DE PRESUPUESTO PARA EL AÑO FISCAL 2020
INFORMACIÓN PARA LA COMISIÓN DE PRESUPUESTO Y CUENTA GENERAL DE LA REPÚBLICA DEL CONGRESO DE LA REPÚBLICA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7B932-F452-460D-8785-A42AA8BA5200}">
  <sheetPr>
    <tabColor rgb="FF00B050"/>
    <pageSetUpPr fitToPage="1"/>
  </sheetPr>
  <dimension ref="A1:R92"/>
  <sheetViews>
    <sheetView topLeftCell="B1" zoomScaleNormal="100" zoomScaleSheetLayoutView="70" zoomScalePageLayoutView="90" workbookViewId="0">
      <selection sqref="A1:N92"/>
    </sheetView>
  </sheetViews>
  <sheetFormatPr baseColWidth="10" defaultColWidth="11.42578125" defaultRowHeight="12" x14ac:dyDescent="0.2"/>
  <cols>
    <col min="1" max="1" width="25" style="14" customWidth="1"/>
    <col min="2" max="2" width="16.28515625" style="14" bestFit="1" customWidth="1"/>
    <col min="3" max="3" width="13.7109375" style="14" bestFit="1" customWidth="1"/>
    <col min="4" max="4" width="12.7109375" style="14" bestFit="1" customWidth="1"/>
    <col min="5" max="5" width="13.7109375" style="14" bestFit="1" customWidth="1"/>
    <col min="6" max="7" width="10.140625" style="14" bestFit="1" customWidth="1"/>
    <col min="8" max="8" width="15.28515625" style="14" bestFit="1" customWidth="1"/>
    <col min="9" max="9" width="5.140625" style="14" bestFit="1" customWidth="1"/>
    <col min="10" max="11" width="13.7109375" style="14" bestFit="1" customWidth="1"/>
    <col min="12" max="13" width="12.7109375" style="14" bestFit="1" customWidth="1"/>
    <col min="14" max="14" width="15.28515625" style="14" bestFit="1" customWidth="1"/>
    <col min="15" max="16384" width="11.42578125" style="14"/>
  </cols>
  <sheetData>
    <row r="1" spans="1:18" x14ac:dyDescent="0.2">
      <c r="A1" s="71" t="s">
        <v>365</v>
      </c>
      <c r="B1" s="114"/>
      <c r="C1" s="114"/>
      <c r="D1" s="114"/>
      <c r="E1" s="114"/>
      <c r="F1" s="114"/>
      <c r="G1" s="114"/>
      <c r="H1" s="114"/>
      <c r="I1" s="114"/>
      <c r="J1" s="114"/>
      <c r="K1" s="114"/>
      <c r="L1" s="114"/>
      <c r="M1" s="114"/>
      <c r="N1" s="114"/>
    </row>
    <row r="2" spans="1:18" x14ac:dyDescent="0.2">
      <c r="A2" s="75" t="s">
        <v>107</v>
      </c>
      <c r="B2" s="115"/>
      <c r="C2" s="115"/>
      <c r="D2" s="115"/>
      <c r="E2" s="115"/>
      <c r="F2" s="115"/>
      <c r="G2" s="115"/>
      <c r="H2" s="115"/>
      <c r="I2" s="115"/>
      <c r="J2" s="115"/>
      <c r="K2" s="115"/>
      <c r="L2" s="115"/>
      <c r="M2" s="115"/>
      <c r="N2" s="115"/>
      <c r="O2" s="115"/>
      <c r="P2" s="115"/>
      <c r="Q2" s="115"/>
      <c r="R2" s="115"/>
    </row>
    <row r="3" spans="1:18" ht="27" customHeight="1" x14ac:dyDescent="0.25">
      <c r="A3" s="514" t="s">
        <v>366</v>
      </c>
      <c r="B3" s="513" t="s">
        <v>367</v>
      </c>
      <c r="C3" s="515" t="s">
        <v>368</v>
      </c>
      <c r="D3" s="515"/>
      <c r="E3" s="515"/>
      <c r="F3" s="515"/>
      <c r="G3" s="515"/>
      <c r="H3" s="515"/>
      <c r="I3" s="515" t="s">
        <v>369</v>
      </c>
      <c r="J3" s="515"/>
      <c r="K3" s="515"/>
      <c r="L3" s="515" t="s">
        <v>370</v>
      </c>
      <c r="M3" s="515"/>
      <c r="N3" s="513" t="s">
        <v>371</v>
      </c>
    </row>
    <row r="4" spans="1:18" ht="112.5" customHeight="1" x14ac:dyDescent="0.2">
      <c r="A4" s="514"/>
      <c r="B4" s="513"/>
      <c r="C4" s="116" t="s">
        <v>372</v>
      </c>
      <c r="D4" s="116" t="s">
        <v>373</v>
      </c>
      <c r="E4" s="116" t="s">
        <v>374</v>
      </c>
      <c r="F4" s="116" t="s">
        <v>375</v>
      </c>
      <c r="G4" s="116" t="s">
        <v>376</v>
      </c>
      <c r="H4" s="116" t="s">
        <v>377</v>
      </c>
      <c r="I4" s="116" t="s">
        <v>375</v>
      </c>
      <c r="J4" s="116" t="s">
        <v>378</v>
      </c>
      <c r="K4" s="116" t="s">
        <v>379</v>
      </c>
      <c r="L4" s="116" t="s">
        <v>380</v>
      </c>
      <c r="M4" s="116" t="s">
        <v>381</v>
      </c>
      <c r="N4" s="513"/>
    </row>
    <row r="5" spans="1:18" ht="12.75" x14ac:dyDescent="0.2">
      <c r="A5" s="516" t="s">
        <v>382</v>
      </c>
      <c r="B5" s="87">
        <v>2020</v>
      </c>
      <c r="C5" s="80">
        <v>28278252</v>
      </c>
      <c r="D5" s="80">
        <v>5116848</v>
      </c>
      <c r="E5" s="80">
        <v>21102766</v>
      </c>
      <c r="F5" s="80">
        <v>0</v>
      </c>
      <c r="G5" s="80">
        <v>0</v>
      </c>
      <c r="H5" s="80">
        <v>54497866</v>
      </c>
      <c r="I5" s="80"/>
      <c r="J5" s="80">
        <v>24472305</v>
      </c>
      <c r="K5" s="80">
        <v>24472305</v>
      </c>
      <c r="L5" s="80"/>
      <c r="M5" s="80"/>
      <c r="N5" s="80">
        <v>78970171</v>
      </c>
    </row>
    <row r="6" spans="1:18" ht="12.75" x14ac:dyDescent="0.2">
      <c r="A6" s="517"/>
      <c r="B6" s="87">
        <v>2021</v>
      </c>
      <c r="C6" s="80">
        <v>5096512</v>
      </c>
      <c r="D6" s="80">
        <v>216422</v>
      </c>
      <c r="E6" s="80">
        <v>16196062</v>
      </c>
      <c r="F6" s="80">
        <v>0</v>
      </c>
      <c r="G6" s="80">
        <v>6437</v>
      </c>
      <c r="H6" s="80">
        <v>21515433</v>
      </c>
      <c r="I6" s="80"/>
      <c r="J6" s="80">
        <v>45182108</v>
      </c>
      <c r="K6" s="80">
        <v>45182108</v>
      </c>
      <c r="L6" s="80"/>
      <c r="M6" s="80"/>
      <c r="N6" s="80">
        <v>66697541</v>
      </c>
    </row>
    <row r="7" spans="1:18" ht="12.75" x14ac:dyDescent="0.2">
      <c r="A7" s="518"/>
      <c r="B7" s="87">
        <v>2022</v>
      </c>
      <c r="C7" s="80">
        <v>5529012</v>
      </c>
      <c r="D7" s="80">
        <v>193823</v>
      </c>
      <c r="E7" s="80">
        <v>18152989</v>
      </c>
      <c r="F7" s="80">
        <v>485791</v>
      </c>
      <c r="G7" s="80">
        <v>6437</v>
      </c>
      <c r="H7" s="80">
        <v>24368052</v>
      </c>
      <c r="I7" s="80"/>
      <c r="J7" s="80">
        <v>59138724</v>
      </c>
      <c r="K7" s="80">
        <v>59138724</v>
      </c>
      <c r="L7" s="80"/>
      <c r="M7" s="80"/>
      <c r="N7" s="80">
        <v>83506776</v>
      </c>
    </row>
    <row r="8" spans="1:18" ht="15" x14ac:dyDescent="0.25">
      <c r="A8" s="117"/>
      <c r="B8" s="118"/>
      <c r="C8" s="119"/>
      <c r="D8" s="119"/>
      <c r="E8" s="119"/>
      <c r="F8" s="119"/>
      <c r="G8" s="119"/>
      <c r="H8" s="119"/>
      <c r="I8" s="119"/>
      <c r="J8" s="119"/>
      <c r="K8" s="119"/>
      <c r="L8" s="119"/>
      <c r="M8" s="119"/>
      <c r="N8" s="119"/>
    </row>
    <row r="9" spans="1:18" ht="12.75" x14ac:dyDescent="0.2">
      <c r="A9" s="516" t="s">
        <v>383</v>
      </c>
      <c r="B9" s="87">
        <v>2020</v>
      </c>
      <c r="C9" s="80">
        <v>289474</v>
      </c>
      <c r="D9" s="80">
        <v>1400000</v>
      </c>
      <c r="E9" s="80">
        <v>1311443</v>
      </c>
      <c r="F9" s="80"/>
      <c r="G9" s="80"/>
      <c r="H9" s="80">
        <v>3000917</v>
      </c>
      <c r="I9" s="80"/>
      <c r="J9" s="80">
        <v>42868</v>
      </c>
      <c r="K9" s="80">
        <v>42868</v>
      </c>
      <c r="L9" s="80"/>
      <c r="M9" s="80"/>
      <c r="N9" s="80">
        <v>3043785</v>
      </c>
    </row>
    <row r="10" spans="1:18" ht="12.75" x14ac:dyDescent="0.2">
      <c r="A10" s="517"/>
      <c r="B10" s="87">
        <v>2021</v>
      </c>
      <c r="C10" s="80">
        <v>289474</v>
      </c>
      <c r="D10" s="80">
        <v>1369833</v>
      </c>
      <c r="E10" s="80">
        <v>1123905</v>
      </c>
      <c r="F10" s="80"/>
      <c r="G10" s="80"/>
      <c r="H10" s="80">
        <v>2783212</v>
      </c>
      <c r="I10" s="80"/>
      <c r="J10" s="80">
        <v>2580042</v>
      </c>
      <c r="K10" s="80">
        <v>2580042</v>
      </c>
      <c r="L10" s="80"/>
      <c r="M10" s="80"/>
      <c r="N10" s="80">
        <v>5363254</v>
      </c>
    </row>
    <row r="11" spans="1:18" ht="12.75" x14ac:dyDescent="0.2">
      <c r="A11" s="518"/>
      <c r="B11" s="87">
        <v>2022</v>
      </c>
      <c r="C11" s="80"/>
      <c r="D11" s="80">
        <v>1369833</v>
      </c>
      <c r="E11" s="80">
        <v>796849</v>
      </c>
      <c r="F11" s="80"/>
      <c r="G11" s="80"/>
      <c r="H11" s="80">
        <v>2166682</v>
      </c>
      <c r="I11" s="80"/>
      <c r="J11" s="80">
        <v>475917</v>
      </c>
      <c r="K11" s="80">
        <v>475917</v>
      </c>
      <c r="L11" s="80"/>
      <c r="M11" s="80"/>
      <c r="N11" s="80">
        <v>2642599</v>
      </c>
    </row>
    <row r="12" spans="1:18" ht="15" x14ac:dyDescent="0.25">
      <c r="A12" s="117"/>
      <c r="B12" s="118"/>
      <c r="C12" s="119"/>
      <c r="D12" s="119"/>
      <c r="E12" s="119"/>
      <c r="F12" s="119"/>
      <c r="G12" s="119"/>
      <c r="H12" s="119"/>
      <c r="I12" s="119"/>
      <c r="J12" s="119"/>
      <c r="K12" s="119"/>
      <c r="L12" s="119"/>
      <c r="M12" s="119"/>
      <c r="N12" s="119"/>
    </row>
    <row r="13" spans="1:18" ht="12.75" x14ac:dyDescent="0.2">
      <c r="A13" s="516" t="s">
        <v>384</v>
      </c>
      <c r="B13" s="87">
        <v>2020</v>
      </c>
      <c r="C13" s="80">
        <v>426142</v>
      </c>
      <c r="D13" s="80"/>
      <c r="E13" s="80">
        <v>993048</v>
      </c>
      <c r="F13" s="80"/>
      <c r="G13" s="80"/>
      <c r="H13" s="80">
        <v>1419190</v>
      </c>
      <c r="I13" s="80"/>
      <c r="J13" s="80">
        <v>0</v>
      </c>
      <c r="K13" s="80">
        <v>0</v>
      </c>
      <c r="L13" s="80"/>
      <c r="M13" s="80"/>
      <c r="N13" s="80">
        <v>1419190</v>
      </c>
    </row>
    <row r="14" spans="1:18" ht="12.75" x14ac:dyDescent="0.2">
      <c r="A14" s="517"/>
      <c r="B14" s="87">
        <v>2021</v>
      </c>
      <c r="C14" s="80">
        <v>433452</v>
      </c>
      <c r="D14" s="80">
        <v>0</v>
      </c>
      <c r="E14" s="80">
        <v>1312796</v>
      </c>
      <c r="F14" s="80"/>
      <c r="G14" s="80"/>
      <c r="H14" s="80">
        <v>1746248</v>
      </c>
      <c r="I14" s="80"/>
      <c r="J14" s="80">
        <v>0</v>
      </c>
      <c r="K14" s="80">
        <v>0</v>
      </c>
      <c r="L14" s="80"/>
      <c r="M14" s="80"/>
      <c r="N14" s="80">
        <v>1746248</v>
      </c>
    </row>
    <row r="15" spans="1:18" ht="12.75" x14ac:dyDescent="0.2">
      <c r="A15" s="518"/>
      <c r="B15" s="87">
        <v>2022</v>
      </c>
      <c r="C15" s="80">
        <v>457760</v>
      </c>
      <c r="D15" s="80"/>
      <c r="E15" s="80">
        <v>1120149</v>
      </c>
      <c r="F15" s="80"/>
      <c r="G15" s="80"/>
      <c r="H15" s="80">
        <v>1577909</v>
      </c>
      <c r="I15" s="80"/>
      <c r="J15" s="80"/>
      <c r="K15" s="80"/>
      <c r="L15" s="80"/>
      <c r="M15" s="80"/>
      <c r="N15" s="80">
        <v>1577909</v>
      </c>
    </row>
    <row r="16" spans="1:18" ht="15" x14ac:dyDescent="0.25">
      <c r="A16" s="117"/>
      <c r="B16" s="118"/>
      <c r="C16" s="119"/>
      <c r="D16" s="119"/>
      <c r="E16" s="119"/>
      <c r="F16" s="119"/>
      <c r="G16" s="119"/>
      <c r="H16" s="119"/>
      <c r="I16" s="119"/>
      <c r="J16" s="119"/>
      <c r="K16" s="119"/>
      <c r="L16" s="119"/>
      <c r="M16" s="119"/>
      <c r="N16" s="119"/>
    </row>
    <row r="17" spans="1:14" ht="12.75" x14ac:dyDescent="0.2">
      <c r="A17" s="516" t="s">
        <v>385</v>
      </c>
      <c r="B17" s="87">
        <v>2020</v>
      </c>
      <c r="C17" s="80">
        <v>113315</v>
      </c>
      <c r="D17" s="80">
        <v>0</v>
      </c>
      <c r="E17" s="80">
        <v>39070</v>
      </c>
      <c r="F17" s="80"/>
      <c r="G17" s="80"/>
      <c r="H17" s="80">
        <v>152385</v>
      </c>
      <c r="I17" s="80"/>
      <c r="J17" s="80">
        <v>0</v>
      </c>
      <c r="K17" s="80">
        <v>0</v>
      </c>
      <c r="L17" s="80"/>
      <c r="M17" s="80"/>
      <c r="N17" s="80">
        <v>152385</v>
      </c>
    </row>
    <row r="18" spans="1:14" ht="12.75" x14ac:dyDescent="0.2">
      <c r="A18" s="517"/>
      <c r="B18" s="87">
        <v>2021</v>
      </c>
      <c r="C18" s="80">
        <v>116715</v>
      </c>
      <c r="D18" s="80"/>
      <c r="E18" s="80">
        <v>15000</v>
      </c>
      <c r="F18" s="80"/>
      <c r="G18" s="80"/>
      <c r="H18" s="80">
        <v>131715</v>
      </c>
      <c r="I18" s="80"/>
      <c r="J18" s="80"/>
      <c r="K18" s="80"/>
      <c r="L18" s="80"/>
      <c r="M18" s="80"/>
      <c r="N18" s="80">
        <v>131715</v>
      </c>
    </row>
    <row r="19" spans="1:14" ht="12.75" x14ac:dyDescent="0.2">
      <c r="A19" s="518"/>
      <c r="B19" s="87">
        <v>2022</v>
      </c>
      <c r="C19" s="80">
        <v>122721</v>
      </c>
      <c r="D19" s="80"/>
      <c r="E19" s="80">
        <v>22770</v>
      </c>
      <c r="F19" s="80"/>
      <c r="G19" s="80"/>
      <c r="H19" s="80">
        <v>145491</v>
      </c>
      <c r="I19" s="80"/>
      <c r="J19" s="80"/>
      <c r="K19" s="80"/>
      <c r="L19" s="80"/>
      <c r="M19" s="80"/>
      <c r="N19" s="80">
        <v>145491</v>
      </c>
    </row>
    <row r="20" spans="1:14" ht="15" x14ac:dyDescent="0.25">
      <c r="A20" s="117"/>
      <c r="B20" s="118"/>
      <c r="C20" s="119"/>
      <c r="D20" s="119"/>
      <c r="E20" s="119"/>
      <c r="F20" s="119"/>
      <c r="G20" s="119"/>
      <c r="H20" s="119"/>
      <c r="I20" s="119"/>
      <c r="J20" s="119"/>
      <c r="K20" s="119"/>
      <c r="L20" s="119"/>
      <c r="M20" s="119"/>
      <c r="N20" s="119"/>
    </row>
    <row r="21" spans="1:14" ht="12.75" x14ac:dyDescent="0.2">
      <c r="A21" s="516" t="s">
        <v>386</v>
      </c>
      <c r="B21" s="87">
        <v>2020</v>
      </c>
      <c r="C21" s="80">
        <v>101409</v>
      </c>
      <c r="D21" s="80"/>
      <c r="E21" s="80">
        <v>359910</v>
      </c>
      <c r="F21" s="80"/>
      <c r="G21" s="80"/>
      <c r="H21" s="80">
        <v>461319</v>
      </c>
      <c r="I21" s="80"/>
      <c r="J21" s="80">
        <v>11976229</v>
      </c>
      <c r="K21" s="80">
        <v>11976229</v>
      </c>
      <c r="L21" s="80"/>
      <c r="M21" s="80"/>
      <c r="N21" s="80">
        <v>12437548</v>
      </c>
    </row>
    <row r="22" spans="1:14" ht="12.75" x14ac:dyDescent="0.2">
      <c r="A22" s="517"/>
      <c r="B22" s="87">
        <v>2021</v>
      </c>
      <c r="C22" s="80">
        <v>102787</v>
      </c>
      <c r="D22" s="80"/>
      <c r="E22" s="80">
        <v>443044</v>
      </c>
      <c r="F22" s="80"/>
      <c r="G22" s="80"/>
      <c r="H22" s="80">
        <v>545831</v>
      </c>
      <c r="I22" s="80"/>
      <c r="J22" s="80">
        <v>0</v>
      </c>
      <c r="K22" s="80">
        <v>0</v>
      </c>
      <c r="L22" s="80"/>
      <c r="M22" s="80"/>
      <c r="N22" s="80">
        <v>545831</v>
      </c>
    </row>
    <row r="23" spans="1:14" ht="12.75" x14ac:dyDescent="0.2">
      <c r="A23" s="518"/>
      <c r="B23" s="87">
        <v>2022</v>
      </c>
      <c r="C23" s="80">
        <v>106468</v>
      </c>
      <c r="D23" s="80"/>
      <c r="E23" s="80">
        <v>498614</v>
      </c>
      <c r="F23" s="80"/>
      <c r="G23" s="80"/>
      <c r="H23" s="80">
        <v>605082</v>
      </c>
      <c r="I23" s="80"/>
      <c r="J23" s="80"/>
      <c r="K23" s="80"/>
      <c r="L23" s="80"/>
      <c r="M23" s="80"/>
      <c r="N23" s="80">
        <v>605082</v>
      </c>
    </row>
    <row r="24" spans="1:14" ht="15" x14ac:dyDescent="0.25">
      <c r="A24" s="117"/>
      <c r="B24" s="118"/>
      <c r="C24" s="119"/>
      <c r="D24" s="119"/>
      <c r="E24" s="119"/>
      <c r="F24" s="119"/>
      <c r="G24" s="119"/>
      <c r="H24" s="119"/>
      <c r="I24" s="119"/>
      <c r="J24" s="119"/>
      <c r="K24" s="119"/>
      <c r="L24" s="119"/>
      <c r="M24" s="119"/>
      <c r="N24" s="119"/>
    </row>
    <row r="25" spans="1:14" ht="12.75" x14ac:dyDescent="0.2">
      <c r="A25" s="516" t="s">
        <v>387</v>
      </c>
      <c r="B25" s="87">
        <v>2020</v>
      </c>
      <c r="C25" s="80">
        <v>3213349</v>
      </c>
      <c r="D25" s="80">
        <v>0</v>
      </c>
      <c r="E25" s="80">
        <v>3737560</v>
      </c>
      <c r="F25" s="80"/>
      <c r="G25" s="80">
        <v>6000</v>
      </c>
      <c r="H25" s="80">
        <v>6956909</v>
      </c>
      <c r="I25" s="80"/>
      <c r="J25" s="80">
        <v>8689870</v>
      </c>
      <c r="K25" s="80">
        <v>8689870</v>
      </c>
      <c r="L25" s="80"/>
      <c r="M25" s="80"/>
      <c r="N25" s="80">
        <v>15646779</v>
      </c>
    </row>
    <row r="26" spans="1:14" ht="12.75" x14ac:dyDescent="0.2">
      <c r="A26" s="517"/>
      <c r="B26" s="87">
        <v>2021</v>
      </c>
      <c r="C26" s="80">
        <v>3228272</v>
      </c>
      <c r="D26" s="80"/>
      <c r="E26" s="80">
        <v>3701445</v>
      </c>
      <c r="F26" s="80"/>
      <c r="G26" s="80">
        <v>6000</v>
      </c>
      <c r="H26" s="80">
        <v>6935717</v>
      </c>
      <c r="I26" s="80"/>
      <c r="J26" s="80">
        <v>21794898</v>
      </c>
      <c r="K26" s="80">
        <v>21794898</v>
      </c>
      <c r="L26" s="80"/>
      <c r="M26" s="80"/>
      <c r="N26" s="80">
        <v>28730615</v>
      </c>
    </row>
    <row r="27" spans="1:14" ht="12.75" x14ac:dyDescent="0.2">
      <c r="A27" s="518"/>
      <c r="B27" s="87">
        <v>2022</v>
      </c>
      <c r="C27" s="80">
        <v>3115670</v>
      </c>
      <c r="D27" s="80"/>
      <c r="E27" s="80">
        <v>3950834</v>
      </c>
      <c r="F27" s="80"/>
      <c r="G27" s="80"/>
      <c r="H27" s="80">
        <v>7066504</v>
      </c>
      <c r="I27" s="80"/>
      <c r="J27" s="80">
        <v>17149888</v>
      </c>
      <c r="K27" s="80">
        <v>17149888</v>
      </c>
      <c r="L27" s="80"/>
      <c r="M27" s="80"/>
      <c r="N27" s="80">
        <v>24216392</v>
      </c>
    </row>
    <row r="28" spans="1:14" ht="15" x14ac:dyDescent="0.25">
      <c r="A28" s="117"/>
      <c r="B28" s="118"/>
      <c r="C28" s="119"/>
      <c r="D28" s="119"/>
      <c r="E28" s="119"/>
      <c r="F28" s="119"/>
      <c r="G28" s="119"/>
      <c r="H28" s="119"/>
      <c r="I28" s="119"/>
      <c r="J28" s="119"/>
      <c r="K28" s="119"/>
      <c r="L28" s="119"/>
      <c r="M28" s="119"/>
      <c r="N28" s="119"/>
    </row>
    <row r="29" spans="1:14" ht="12.75" x14ac:dyDescent="0.2">
      <c r="A29" s="516" t="s">
        <v>388</v>
      </c>
      <c r="B29" s="87">
        <v>2020</v>
      </c>
      <c r="C29" s="80">
        <v>1134551</v>
      </c>
      <c r="D29" s="80">
        <v>0</v>
      </c>
      <c r="E29" s="80">
        <v>571247</v>
      </c>
      <c r="F29" s="80"/>
      <c r="G29" s="80"/>
      <c r="H29" s="80">
        <v>1705798</v>
      </c>
      <c r="I29" s="80"/>
      <c r="J29" s="80">
        <v>2279013</v>
      </c>
      <c r="K29" s="80">
        <v>2279013</v>
      </c>
      <c r="L29" s="80"/>
      <c r="M29" s="80"/>
      <c r="N29" s="80">
        <v>3984811</v>
      </c>
    </row>
    <row r="30" spans="1:14" ht="12.75" x14ac:dyDescent="0.2">
      <c r="A30" s="517"/>
      <c r="B30" s="87">
        <v>2021</v>
      </c>
      <c r="C30" s="80">
        <v>1140370</v>
      </c>
      <c r="D30" s="80">
        <v>0</v>
      </c>
      <c r="E30" s="80">
        <v>639984</v>
      </c>
      <c r="F30" s="80"/>
      <c r="G30" s="80"/>
      <c r="H30" s="80">
        <v>1780354</v>
      </c>
      <c r="I30" s="80"/>
      <c r="J30" s="80">
        <v>4477160</v>
      </c>
      <c r="K30" s="80">
        <v>4477160</v>
      </c>
      <c r="L30" s="80"/>
      <c r="M30" s="80"/>
      <c r="N30" s="80">
        <v>6257514</v>
      </c>
    </row>
    <row r="31" spans="1:14" ht="12.75" x14ac:dyDescent="0.2">
      <c r="A31" s="518"/>
      <c r="B31" s="87">
        <v>2022</v>
      </c>
      <c r="C31" s="80">
        <v>1174003</v>
      </c>
      <c r="D31" s="80"/>
      <c r="E31" s="80">
        <v>739204</v>
      </c>
      <c r="F31" s="80"/>
      <c r="G31" s="80"/>
      <c r="H31" s="80">
        <v>1913207</v>
      </c>
      <c r="I31" s="80"/>
      <c r="J31" s="80">
        <v>7700000</v>
      </c>
      <c r="K31" s="80">
        <v>7700000</v>
      </c>
      <c r="L31" s="80"/>
      <c r="M31" s="80"/>
      <c r="N31" s="80">
        <v>9613207</v>
      </c>
    </row>
    <row r="32" spans="1:14" ht="15" x14ac:dyDescent="0.25">
      <c r="A32" s="117"/>
      <c r="B32" s="118"/>
      <c r="C32" s="119"/>
      <c r="D32" s="119"/>
      <c r="E32" s="119"/>
      <c r="F32" s="119"/>
      <c r="G32" s="119"/>
      <c r="H32" s="119"/>
      <c r="I32" s="119"/>
      <c r="J32" s="119"/>
      <c r="K32" s="119"/>
      <c r="L32" s="119"/>
      <c r="M32" s="119"/>
      <c r="N32" s="119"/>
    </row>
    <row r="33" spans="1:14" ht="12.75" x14ac:dyDescent="0.2">
      <c r="A33" s="516" t="s">
        <v>389</v>
      </c>
      <c r="B33" s="87">
        <v>2020</v>
      </c>
      <c r="C33" s="80">
        <v>67170</v>
      </c>
      <c r="D33" s="80"/>
      <c r="E33" s="80">
        <v>300169</v>
      </c>
      <c r="F33" s="80"/>
      <c r="G33" s="80"/>
      <c r="H33" s="80">
        <v>367339</v>
      </c>
      <c r="I33" s="80"/>
      <c r="J33" s="80">
        <v>0</v>
      </c>
      <c r="K33" s="80">
        <v>0</v>
      </c>
      <c r="L33" s="80"/>
      <c r="M33" s="80"/>
      <c r="N33" s="80">
        <v>367339</v>
      </c>
    </row>
    <row r="34" spans="1:14" ht="12.75" x14ac:dyDescent="0.2">
      <c r="A34" s="517"/>
      <c r="B34" s="87">
        <v>2021</v>
      </c>
      <c r="C34" s="80">
        <v>70579</v>
      </c>
      <c r="D34" s="80"/>
      <c r="E34" s="80">
        <v>283966</v>
      </c>
      <c r="F34" s="80"/>
      <c r="G34" s="80"/>
      <c r="H34" s="80">
        <v>354545</v>
      </c>
      <c r="I34" s="80"/>
      <c r="J34" s="80">
        <v>311997</v>
      </c>
      <c r="K34" s="80">
        <v>311997</v>
      </c>
      <c r="L34" s="80"/>
      <c r="M34" s="80"/>
      <c r="N34" s="80">
        <v>666542</v>
      </c>
    </row>
    <row r="35" spans="1:14" ht="12.75" x14ac:dyDescent="0.2">
      <c r="A35" s="518"/>
      <c r="B35" s="87">
        <v>2022</v>
      </c>
      <c r="C35" s="80">
        <v>72984</v>
      </c>
      <c r="D35" s="80"/>
      <c r="E35" s="80">
        <v>385190</v>
      </c>
      <c r="F35" s="80"/>
      <c r="G35" s="80"/>
      <c r="H35" s="80">
        <v>458174</v>
      </c>
      <c r="I35" s="80"/>
      <c r="J35" s="80">
        <v>1861554</v>
      </c>
      <c r="K35" s="80">
        <v>1861554</v>
      </c>
      <c r="L35" s="80"/>
      <c r="M35" s="80"/>
      <c r="N35" s="80">
        <v>2319728</v>
      </c>
    </row>
    <row r="36" spans="1:14" ht="15" x14ac:dyDescent="0.25">
      <c r="A36" s="117"/>
      <c r="B36" s="118"/>
      <c r="C36" s="119"/>
      <c r="D36" s="119"/>
      <c r="E36" s="119"/>
      <c r="F36" s="119"/>
      <c r="G36" s="119"/>
      <c r="H36" s="119"/>
      <c r="I36" s="119"/>
      <c r="J36" s="119"/>
      <c r="K36" s="119"/>
      <c r="L36" s="119"/>
      <c r="M36" s="119"/>
      <c r="N36" s="119"/>
    </row>
    <row r="37" spans="1:14" ht="12.75" x14ac:dyDescent="0.2">
      <c r="A37" s="516" t="s">
        <v>390</v>
      </c>
      <c r="B37" s="87">
        <v>2020</v>
      </c>
      <c r="C37" s="80"/>
      <c r="D37" s="80"/>
      <c r="E37" s="80">
        <v>110753</v>
      </c>
      <c r="F37" s="80"/>
      <c r="G37" s="80"/>
      <c r="H37" s="80">
        <v>110753</v>
      </c>
      <c r="I37" s="80"/>
      <c r="J37" s="80">
        <v>0</v>
      </c>
      <c r="K37" s="80">
        <v>0</v>
      </c>
      <c r="L37" s="80"/>
      <c r="M37" s="80"/>
      <c r="N37" s="80">
        <v>110753</v>
      </c>
    </row>
    <row r="38" spans="1:14" ht="12.75" x14ac:dyDescent="0.2">
      <c r="A38" s="517"/>
      <c r="B38" s="87">
        <v>2021</v>
      </c>
      <c r="C38" s="80"/>
      <c r="D38" s="80"/>
      <c r="E38" s="80">
        <v>0</v>
      </c>
      <c r="F38" s="80"/>
      <c r="G38" s="80"/>
      <c r="H38" s="80">
        <v>0</v>
      </c>
      <c r="I38" s="80"/>
      <c r="J38" s="80">
        <v>0</v>
      </c>
      <c r="K38" s="80">
        <v>0</v>
      </c>
      <c r="L38" s="80"/>
      <c r="M38" s="80"/>
      <c r="N38" s="80">
        <v>0</v>
      </c>
    </row>
    <row r="39" spans="1:14" ht="12.75" x14ac:dyDescent="0.2">
      <c r="A39" s="518"/>
      <c r="B39" s="87">
        <v>2022</v>
      </c>
      <c r="C39" s="80"/>
      <c r="D39" s="80"/>
      <c r="E39" s="80">
        <v>0</v>
      </c>
      <c r="F39" s="80"/>
      <c r="G39" s="80"/>
      <c r="H39" s="80">
        <v>0</v>
      </c>
      <c r="I39" s="80"/>
      <c r="J39" s="80">
        <v>0</v>
      </c>
      <c r="K39" s="80">
        <v>0</v>
      </c>
      <c r="L39" s="80"/>
      <c r="M39" s="80"/>
      <c r="N39" s="80">
        <v>0</v>
      </c>
    </row>
    <row r="40" spans="1:14" ht="15" x14ac:dyDescent="0.25">
      <c r="A40" s="117"/>
      <c r="B40" s="118"/>
      <c r="C40" s="119"/>
      <c r="D40" s="119"/>
      <c r="E40" s="119"/>
      <c r="F40" s="119"/>
      <c r="G40" s="119"/>
      <c r="H40" s="119"/>
      <c r="I40" s="119"/>
      <c r="J40" s="119"/>
      <c r="K40" s="119"/>
      <c r="L40" s="119"/>
      <c r="M40" s="119"/>
      <c r="N40" s="119"/>
    </row>
    <row r="41" spans="1:14" ht="12.75" x14ac:dyDescent="0.2">
      <c r="A41" s="516" t="s">
        <v>391</v>
      </c>
      <c r="B41" s="87">
        <v>2020</v>
      </c>
      <c r="C41" s="80"/>
      <c r="D41" s="80"/>
      <c r="E41" s="80"/>
      <c r="F41" s="80"/>
      <c r="G41" s="80"/>
      <c r="H41" s="80"/>
      <c r="I41" s="80"/>
      <c r="J41" s="80">
        <v>844740</v>
      </c>
      <c r="K41" s="80">
        <v>844740</v>
      </c>
      <c r="L41" s="80"/>
      <c r="M41" s="80"/>
      <c r="N41" s="80">
        <v>844740</v>
      </c>
    </row>
    <row r="42" spans="1:14" ht="12.75" x14ac:dyDescent="0.2">
      <c r="A42" s="517"/>
      <c r="B42" s="87">
        <v>2021</v>
      </c>
      <c r="C42" s="80"/>
      <c r="D42" s="80"/>
      <c r="E42" s="80"/>
      <c r="F42" s="80"/>
      <c r="G42" s="80"/>
      <c r="H42" s="80"/>
      <c r="I42" s="80"/>
      <c r="J42" s="80">
        <v>3777040</v>
      </c>
      <c r="K42" s="80">
        <v>3777040</v>
      </c>
      <c r="L42" s="80"/>
      <c r="M42" s="80"/>
      <c r="N42" s="80">
        <v>3777040</v>
      </c>
    </row>
    <row r="43" spans="1:14" ht="12.75" x14ac:dyDescent="0.2">
      <c r="A43" s="518"/>
      <c r="B43" s="87">
        <v>2022</v>
      </c>
      <c r="C43" s="80"/>
      <c r="D43" s="80"/>
      <c r="E43" s="80"/>
      <c r="F43" s="80"/>
      <c r="G43" s="80"/>
      <c r="H43" s="80"/>
      <c r="I43" s="80"/>
      <c r="J43" s="80">
        <v>18000</v>
      </c>
      <c r="K43" s="80">
        <v>18000</v>
      </c>
      <c r="L43" s="80"/>
      <c r="M43" s="80"/>
      <c r="N43" s="80">
        <v>18000</v>
      </c>
    </row>
    <row r="44" spans="1:14" ht="15" x14ac:dyDescent="0.25">
      <c r="A44" s="117"/>
      <c r="B44" s="118"/>
      <c r="C44" s="119"/>
      <c r="D44" s="119"/>
      <c r="E44" s="119"/>
      <c r="F44" s="119"/>
      <c r="G44" s="119"/>
      <c r="H44" s="119"/>
      <c r="I44" s="119"/>
      <c r="J44" s="119"/>
      <c r="K44" s="119"/>
      <c r="L44" s="119"/>
      <c r="M44" s="119"/>
      <c r="N44" s="119"/>
    </row>
    <row r="45" spans="1:14" ht="12.75" x14ac:dyDescent="0.2">
      <c r="A45" s="516" t="s">
        <v>392</v>
      </c>
      <c r="B45" s="87">
        <v>2020</v>
      </c>
      <c r="C45" s="80">
        <v>2653075</v>
      </c>
      <c r="D45" s="80">
        <v>0</v>
      </c>
      <c r="E45" s="80">
        <v>39312347</v>
      </c>
      <c r="F45" s="80"/>
      <c r="G45" s="80"/>
      <c r="H45" s="80">
        <v>41965422</v>
      </c>
      <c r="I45" s="80"/>
      <c r="J45" s="80">
        <v>60116014</v>
      </c>
      <c r="K45" s="80">
        <v>60116014</v>
      </c>
      <c r="L45" s="80"/>
      <c r="M45" s="80"/>
      <c r="N45" s="80">
        <v>102081436</v>
      </c>
    </row>
    <row r="46" spans="1:14" ht="12.75" x14ac:dyDescent="0.2">
      <c r="A46" s="517"/>
      <c r="B46" s="87">
        <v>2021</v>
      </c>
      <c r="C46" s="80">
        <v>2691137</v>
      </c>
      <c r="D46" s="80"/>
      <c r="E46" s="80">
        <v>2276536</v>
      </c>
      <c r="F46" s="80"/>
      <c r="G46" s="80"/>
      <c r="H46" s="80">
        <v>4967673</v>
      </c>
      <c r="I46" s="80"/>
      <c r="J46" s="80">
        <v>49259248</v>
      </c>
      <c r="K46" s="80">
        <v>49259248</v>
      </c>
      <c r="L46" s="80"/>
      <c r="M46" s="80"/>
      <c r="N46" s="80">
        <v>54226921</v>
      </c>
    </row>
    <row r="47" spans="1:14" ht="12.75" x14ac:dyDescent="0.2">
      <c r="A47" s="518"/>
      <c r="B47" s="87">
        <v>2022</v>
      </c>
      <c r="C47" s="80">
        <v>2747677</v>
      </c>
      <c r="D47" s="80"/>
      <c r="E47" s="80">
        <v>47124538</v>
      </c>
      <c r="F47" s="80"/>
      <c r="G47" s="80"/>
      <c r="H47" s="80">
        <v>49872215</v>
      </c>
      <c r="I47" s="80"/>
      <c r="J47" s="80">
        <v>156424911</v>
      </c>
      <c r="K47" s="80">
        <v>156424911</v>
      </c>
      <c r="L47" s="80"/>
      <c r="M47" s="80"/>
      <c r="N47" s="80">
        <v>206297126</v>
      </c>
    </row>
    <row r="48" spans="1:14" ht="15" x14ac:dyDescent="0.25">
      <c r="A48" s="117"/>
      <c r="B48" s="118"/>
      <c r="C48" s="118"/>
      <c r="D48" s="118"/>
      <c r="E48" s="118"/>
      <c r="F48" s="118"/>
      <c r="G48" s="118"/>
      <c r="H48" s="118"/>
      <c r="I48" s="118"/>
      <c r="J48" s="118"/>
      <c r="K48" s="118"/>
      <c r="L48" s="118"/>
      <c r="M48" s="118"/>
      <c r="N48" s="118"/>
    </row>
    <row r="49" spans="1:14" ht="12.75" x14ac:dyDescent="0.2">
      <c r="A49" s="516" t="s">
        <v>393</v>
      </c>
      <c r="B49" s="87">
        <v>2020</v>
      </c>
      <c r="C49" s="80"/>
      <c r="D49" s="80"/>
      <c r="E49" s="80">
        <v>0</v>
      </c>
      <c r="F49" s="80"/>
      <c r="G49" s="80"/>
      <c r="H49" s="80">
        <v>0</v>
      </c>
      <c r="I49" s="80"/>
      <c r="J49" s="80">
        <v>0</v>
      </c>
      <c r="K49" s="80">
        <v>0</v>
      </c>
      <c r="L49" s="80"/>
      <c r="M49" s="80"/>
      <c r="N49" s="80">
        <v>0</v>
      </c>
    </row>
    <row r="50" spans="1:14" ht="12.75" x14ac:dyDescent="0.2">
      <c r="A50" s="517"/>
      <c r="B50" s="87">
        <v>2021</v>
      </c>
      <c r="C50" s="80"/>
      <c r="D50" s="80"/>
      <c r="E50" s="80">
        <v>0</v>
      </c>
      <c r="F50" s="80"/>
      <c r="G50" s="80"/>
      <c r="H50" s="80">
        <v>0</v>
      </c>
      <c r="I50" s="80"/>
      <c r="J50" s="80">
        <v>0</v>
      </c>
      <c r="K50" s="80">
        <v>0</v>
      </c>
      <c r="L50" s="80"/>
      <c r="M50" s="80"/>
      <c r="N50" s="80">
        <v>0</v>
      </c>
    </row>
    <row r="51" spans="1:14" ht="12.75" x14ac:dyDescent="0.2">
      <c r="A51" s="518"/>
      <c r="B51" s="87">
        <v>2022</v>
      </c>
      <c r="C51" s="87"/>
      <c r="D51" s="87"/>
      <c r="E51" s="87"/>
      <c r="F51" s="87"/>
      <c r="G51" s="87"/>
      <c r="H51" s="87"/>
      <c r="I51" s="87"/>
      <c r="J51" s="87"/>
      <c r="K51" s="87"/>
      <c r="L51" s="87"/>
      <c r="M51" s="87"/>
      <c r="N51" s="87"/>
    </row>
    <row r="52" spans="1:14" ht="15" x14ac:dyDescent="0.25">
      <c r="A52" s="117"/>
      <c r="B52" s="118"/>
      <c r="C52" s="118"/>
      <c r="D52" s="118"/>
      <c r="E52" s="118"/>
      <c r="F52" s="118"/>
      <c r="G52" s="118"/>
      <c r="H52" s="118"/>
      <c r="I52" s="118"/>
      <c r="J52" s="118"/>
      <c r="K52" s="118"/>
      <c r="L52" s="118"/>
      <c r="M52" s="118"/>
      <c r="N52" s="118"/>
    </row>
    <row r="53" spans="1:14" ht="12.75" x14ac:dyDescent="0.2">
      <c r="A53" s="516" t="s">
        <v>394</v>
      </c>
      <c r="B53" s="87">
        <v>2020</v>
      </c>
      <c r="C53" s="80"/>
      <c r="D53" s="80"/>
      <c r="E53" s="80">
        <v>0</v>
      </c>
      <c r="F53" s="80"/>
      <c r="G53" s="80"/>
      <c r="H53" s="80">
        <v>0</v>
      </c>
      <c r="I53" s="80"/>
      <c r="J53" s="80">
        <v>7115635</v>
      </c>
      <c r="K53" s="80">
        <v>7115635</v>
      </c>
      <c r="L53" s="80"/>
      <c r="M53" s="80"/>
      <c r="N53" s="80">
        <v>7115635</v>
      </c>
    </row>
    <row r="54" spans="1:14" ht="12.75" x14ac:dyDescent="0.2">
      <c r="A54" s="517"/>
      <c r="B54" s="87">
        <v>2021</v>
      </c>
      <c r="C54" s="80"/>
      <c r="D54" s="80"/>
      <c r="E54" s="80">
        <v>779837</v>
      </c>
      <c r="F54" s="80"/>
      <c r="G54" s="80"/>
      <c r="H54" s="80">
        <v>779837</v>
      </c>
      <c r="I54" s="80"/>
      <c r="J54" s="80">
        <v>1629092</v>
      </c>
      <c r="K54" s="80">
        <v>1629092</v>
      </c>
      <c r="L54" s="80"/>
      <c r="M54" s="80"/>
      <c r="N54" s="80">
        <v>2408929</v>
      </c>
    </row>
    <row r="55" spans="1:14" ht="12.75" x14ac:dyDescent="0.2">
      <c r="A55" s="518"/>
      <c r="B55" s="87">
        <v>2022</v>
      </c>
      <c r="C55" s="80">
        <v>148608</v>
      </c>
      <c r="D55" s="80"/>
      <c r="E55" s="80">
        <v>538304</v>
      </c>
      <c r="F55" s="80"/>
      <c r="G55" s="80"/>
      <c r="H55" s="80">
        <v>686912</v>
      </c>
      <c r="I55" s="80"/>
      <c r="J55" s="80"/>
      <c r="K55" s="80"/>
      <c r="L55" s="80"/>
      <c r="M55" s="80"/>
      <c r="N55" s="80">
        <v>686912</v>
      </c>
    </row>
    <row r="56" spans="1:14" ht="15" x14ac:dyDescent="0.25">
      <c r="A56" s="117"/>
      <c r="B56" s="118"/>
      <c r="C56" s="118"/>
      <c r="D56" s="118"/>
      <c r="E56" s="118"/>
      <c r="F56" s="118"/>
      <c r="G56" s="118"/>
      <c r="H56" s="118"/>
      <c r="I56" s="118"/>
      <c r="J56" s="118"/>
      <c r="K56" s="118"/>
      <c r="L56" s="118"/>
      <c r="M56" s="118"/>
      <c r="N56" s="118"/>
    </row>
    <row r="57" spans="1:14" ht="12.75" x14ac:dyDescent="0.2">
      <c r="A57" s="516" t="s">
        <v>395</v>
      </c>
      <c r="B57" s="87">
        <v>2020</v>
      </c>
      <c r="C57" s="80"/>
      <c r="D57" s="80"/>
      <c r="E57" s="80">
        <v>516606</v>
      </c>
      <c r="F57" s="80"/>
      <c r="G57" s="80"/>
      <c r="H57" s="80">
        <v>516606</v>
      </c>
      <c r="I57" s="80"/>
      <c r="J57" s="80">
        <v>0</v>
      </c>
      <c r="K57" s="80">
        <v>0</v>
      </c>
      <c r="L57" s="80"/>
      <c r="M57" s="80"/>
      <c r="N57" s="80">
        <v>516606</v>
      </c>
    </row>
    <row r="58" spans="1:14" ht="12.75" x14ac:dyDescent="0.2">
      <c r="A58" s="517"/>
      <c r="B58" s="87">
        <v>2021</v>
      </c>
      <c r="C58" s="80"/>
      <c r="D58" s="80"/>
      <c r="E58" s="80">
        <v>1316300</v>
      </c>
      <c r="F58" s="80"/>
      <c r="G58" s="80"/>
      <c r="H58" s="80">
        <v>1316300</v>
      </c>
      <c r="I58" s="80"/>
      <c r="J58" s="80">
        <v>4467137</v>
      </c>
      <c r="K58" s="80">
        <v>4467137</v>
      </c>
      <c r="L58" s="80"/>
      <c r="M58" s="80"/>
      <c r="N58" s="80">
        <v>5783437</v>
      </c>
    </row>
    <row r="59" spans="1:14" ht="12.75" x14ac:dyDescent="0.2">
      <c r="A59" s="518"/>
      <c r="B59" s="87">
        <v>2022</v>
      </c>
      <c r="C59" s="80"/>
      <c r="D59" s="80"/>
      <c r="E59" s="80">
        <v>1249788</v>
      </c>
      <c r="F59" s="80"/>
      <c r="G59" s="80"/>
      <c r="H59" s="80">
        <v>1249788</v>
      </c>
      <c r="I59" s="80"/>
      <c r="J59" s="80">
        <v>16758719</v>
      </c>
      <c r="K59" s="80">
        <v>16758719</v>
      </c>
      <c r="L59" s="80"/>
      <c r="M59" s="80"/>
      <c r="N59" s="80">
        <v>18008507</v>
      </c>
    </row>
    <row r="60" spans="1:14" ht="15" x14ac:dyDescent="0.25">
      <c r="A60" s="117"/>
      <c r="B60" s="118"/>
      <c r="C60" s="118"/>
      <c r="D60" s="118"/>
      <c r="E60" s="118"/>
      <c r="F60" s="118"/>
      <c r="G60" s="118"/>
      <c r="H60" s="118"/>
      <c r="I60" s="118"/>
      <c r="J60" s="118"/>
      <c r="K60" s="118"/>
      <c r="L60" s="118"/>
      <c r="M60" s="118"/>
      <c r="N60" s="118"/>
    </row>
    <row r="61" spans="1:14" ht="12.75" x14ac:dyDescent="0.2">
      <c r="A61" s="516" t="s">
        <v>396</v>
      </c>
      <c r="B61" s="87">
        <v>2020</v>
      </c>
      <c r="C61" s="80">
        <v>119980</v>
      </c>
      <c r="D61" s="80">
        <v>0</v>
      </c>
      <c r="E61" s="80">
        <v>0</v>
      </c>
      <c r="F61" s="80"/>
      <c r="G61" s="80"/>
      <c r="H61" s="80">
        <v>119980</v>
      </c>
      <c r="I61" s="80"/>
      <c r="J61" s="80">
        <v>0</v>
      </c>
      <c r="K61" s="80">
        <v>0</v>
      </c>
      <c r="L61" s="80"/>
      <c r="M61" s="80"/>
      <c r="N61" s="80">
        <v>119980</v>
      </c>
    </row>
    <row r="62" spans="1:14" ht="12.75" x14ac:dyDescent="0.2">
      <c r="A62" s="517"/>
      <c r="B62" s="87">
        <v>2021</v>
      </c>
      <c r="C62" s="80">
        <v>109336</v>
      </c>
      <c r="D62" s="80"/>
      <c r="E62" s="80"/>
      <c r="F62" s="80"/>
      <c r="G62" s="80"/>
      <c r="H62" s="80">
        <v>109336</v>
      </c>
      <c r="I62" s="80"/>
      <c r="J62" s="80"/>
      <c r="K62" s="80"/>
      <c r="L62" s="80"/>
      <c r="M62" s="80"/>
      <c r="N62" s="80">
        <v>109336</v>
      </c>
    </row>
    <row r="63" spans="1:14" ht="12.75" x14ac:dyDescent="0.2">
      <c r="A63" s="518"/>
      <c r="B63" s="87">
        <v>2022</v>
      </c>
      <c r="C63" s="80">
        <v>69624</v>
      </c>
      <c r="D63" s="80"/>
      <c r="E63" s="80"/>
      <c r="F63" s="80"/>
      <c r="G63" s="80"/>
      <c r="H63" s="80">
        <v>69624</v>
      </c>
      <c r="I63" s="80"/>
      <c r="J63" s="80"/>
      <c r="K63" s="80"/>
      <c r="L63" s="80"/>
      <c r="M63" s="80"/>
      <c r="N63" s="80">
        <v>69624</v>
      </c>
    </row>
    <row r="64" spans="1:14" ht="15" x14ac:dyDescent="0.25">
      <c r="A64" s="117"/>
      <c r="B64" s="118"/>
      <c r="C64" s="118"/>
      <c r="D64" s="118"/>
      <c r="E64" s="118"/>
      <c r="F64" s="118"/>
      <c r="G64" s="118"/>
      <c r="H64" s="118"/>
      <c r="I64" s="118"/>
      <c r="J64" s="118"/>
      <c r="K64" s="118"/>
      <c r="L64" s="118"/>
      <c r="M64" s="118"/>
      <c r="N64" s="118"/>
    </row>
    <row r="65" spans="1:14" ht="12.75" x14ac:dyDescent="0.2">
      <c r="A65" s="516" t="s">
        <v>397</v>
      </c>
      <c r="B65" s="87">
        <v>2020</v>
      </c>
      <c r="C65" s="80">
        <v>144075282</v>
      </c>
      <c r="D65" s="80">
        <v>104164</v>
      </c>
      <c r="E65" s="80">
        <v>93241393</v>
      </c>
      <c r="F65" s="80"/>
      <c r="G65" s="80">
        <v>665746</v>
      </c>
      <c r="H65" s="80">
        <v>238086585</v>
      </c>
      <c r="I65" s="80"/>
      <c r="J65" s="80">
        <v>52352886</v>
      </c>
      <c r="K65" s="80">
        <v>52352886</v>
      </c>
      <c r="L65" s="80"/>
      <c r="M65" s="80"/>
      <c r="N65" s="80">
        <v>290439471</v>
      </c>
    </row>
    <row r="66" spans="1:14" ht="12.75" x14ac:dyDescent="0.2">
      <c r="A66" s="517"/>
      <c r="B66" s="87">
        <v>2021</v>
      </c>
      <c r="C66" s="80">
        <v>154997711</v>
      </c>
      <c r="D66" s="80">
        <v>0</v>
      </c>
      <c r="E66" s="80">
        <v>169226597</v>
      </c>
      <c r="F66" s="80"/>
      <c r="G66" s="80">
        <v>659309</v>
      </c>
      <c r="H66" s="80">
        <v>324883617</v>
      </c>
      <c r="I66" s="80"/>
      <c r="J66" s="80">
        <v>37530313</v>
      </c>
      <c r="K66" s="80">
        <v>37530313</v>
      </c>
      <c r="L66" s="80"/>
      <c r="M66" s="80"/>
      <c r="N66" s="80">
        <v>362413930</v>
      </c>
    </row>
    <row r="67" spans="1:14" ht="12.75" x14ac:dyDescent="0.2">
      <c r="A67" s="518"/>
      <c r="B67" s="87">
        <v>2022</v>
      </c>
      <c r="C67" s="80">
        <v>159118443</v>
      </c>
      <c r="D67" s="80"/>
      <c r="E67" s="80">
        <v>229461467</v>
      </c>
      <c r="F67" s="80"/>
      <c r="G67" s="80">
        <v>541886</v>
      </c>
      <c r="H67" s="80">
        <v>389121796</v>
      </c>
      <c r="I67" s="80"/>
      <c r="J67" s="80">
        <v>14340485</v>
      </c>
      <c r="K67" s="80">
        <v>14340485</v>
      </c>
      <c r="L67" s="80"/>
      <c r="M67" s="80"/>
      <c r="N67" s="80">
        <v>403462281</v>
      </c>
    </row>
    <row r="68" spans="1:14" ht="15" x14ac:dyDescent="0.25">
      <c r="A68" s="117"/>
      <c r="B68" s="118"/>
      <c r="C68" s="118"/>
      <c r="D68" s="118"/>
      <c r="E68" s="118"/>
      <c r="F68" s="118"/>
      <c r="G68" s="118"/>
      <c r="H68" s="118"/>
      <c r="I68" s="118"/>
      <c r="J68" s="118"/>
      <c r="K68" s="118"/>
      <c r="L68" s="118"/>
      <c r="M68" s="118"/>
      <c r="N68" s="118"/>
    </row>
    <row r="69" spans="1:14" ht="12.75" x14ac:dyDescent="0.2">
      <c r="A69" s="516" t="s">
        <v>398</v>
      </c>
      <c r="B69" s="87">
        <v>2020</v>
      </c>
      <c r="C69" s="80">
        <v>85709</v>
      </c>
      <c r="D69" s="80"/>
      <c r="E69" s="80"/>
      <c r="F69" s="80"/>
      <c r="G69" s="80"/>
      <c r="H69" s="80">
        <v>85709</v>
      </c>
      <c r="I69" s="80"/>
      <c r="J69" s="80">
        <v>9381528</v>
      </c>
      <c r="K69" s="80">
        <v>9381528</v>
      </c>
      <c r="L69" s="80"/>
      <c r="M69" s="80"/>
      <c r="N69" s="80">
        <v>9467237</v>
      </c>
    </row>
    <row r="70" spans="1:14" ht="12.75" x14ac:dyDescent="0.2">
      <c r="A70" s="517"/>
      <c r="B70" s="87">
        <v>2021</v>
      </c>
      <c r="C70" s="80">
        <v>85709</v>
      </c>
      <c r="D70" s="80"/>
      <c r="E70" s="80"/>
      <c r="F70" s="80"/>
      <c r="G70" s="80"/>
      <c r="H70" s="80">
        <v>85709</v>
      </c>
      <c r="I70" s="80"/>
      <c r="J70" s="80">
        <v>3310916</v>
      </c>
      <c r="K70" s="80">
        <v>3310916</v>
      </c>
      <c r="L70" s="80"/>
      <c r="M70" s="80"/>
      <c r="N70" s="80">
        <v>3396625</v>
      </c>
    </row>
    <row r="71" spans="1:14" ht="12.75" x14ac:dyDescent="0.2">
      <c r="A71" s="518"/>
      <c r="B71" s="87">
        <v>2022</v>
      </c>
      <c r="C71" s="80">
        <v>85709</v>
      </c>
      <c r="D71" s="80"/>
      <c r="E71" s="80"/>
      <c r="F71" s="80"/>
      <c r="G71" s="80"/>
      <c r="H71" s="80">
        <v>85709</v>
      </c>
      <c r="I71" s="80"/>
      <c r="J71" s="80">
        <v>5257424</v>
      </c>
      <c r="K71" s="80">
        <v>5257424</v>
      </c>
      <c r="L71" s="80"/>
      <c r="M71" s="80"/>
      <c r="N71" s="80">
        <v>5343133</v>
      </c>
    </row>
    <row r="72" spans="1:14" ht="15" x14ac:dyDescent="0.25">
      <c r="A72" s="117"/>
      <c r="B72" s="118"/>
      <c r="C72" s="118"/>
      <c r="D72" s="118"/>
      <c r="E72" s="118"/>
      <c r="F72" s="118"/>
      <c r="G72" s="118"/>
      <c r="H72" s="118"/>
      <c r="I72" s="118"/>
      <c r="J72" s="118"/>
      <c r="K72" s="118"/>
      <c r="L72" s="118"/>
      <c r="M72" s="118"/>
      <c r="N72" s="118"/>
    </row>
    <row r="73" spans="1:14" ht="12.75" x14ac:dyDescent="0.2">
      <c r="A73" s="516" t="s">
        <v>399</v>
      </c>
      <c r="B73" s="87">
        <v>2020</v>
      </c>
      <c r="C73" s="80">
        <v>542859895</v>
      </c>
      <c r="D73" s="80">
        <v>104440</v>
      </c>
      <c r="E73" s="80">
        <v>40482551</v>
      </c>
      <c r="F73" s="80"/>
      <c r="G73" s="80">
        <v>0</v>
      </c>
      <c r="H73" s="80">
        <v>583446886</v>
      </c>
      <c r="I73" s="80"/>
      <c r="J73" s="80">
        <v>50587557</v>
      </c>
      <c r="K73" s="80">
        <v>50587557</v>
      </c>
      <c r="L73" s="80"/>
      <c r="M73" s="80"/>
      <c r="N73" s="80">
        <v>634034443</v>
      </c>
    </row>
    <row r="74" spans="1:14" ht="12.75" x14ac:dyDescent="0.2">
      <c r="A74" s="517"/>
      <c r="B74" s="87">
        <v>2021</v>
      </c>
      <c r="C74" s="80">
        <v>652969855</v>
      </c>
      <c r="D74" s="80">
        <v>1041000</v>
      </c>
      <c r="E74" s="80">
        <v>24997788</v>
      </c>
      <c r="F74" s="80"/>
      <c r="G74" s="80">
        <v>0</v>
      </c>
      <c r="H74" s="80">
        <v>679008643</v>
      </c>
      <c r="I74" s="80"/>
      <c r="J74" s="80">
        <v>34413192</v>
      </c>
      <c r="K74" s="80">
        <v>34413192</v>
      </c>
      <c r="L74" s="80"/>
      <c r="M74" s="80"/>
      <c r="N74" s="80">
        <v>713421835</v>
      </c>
    </row>
    <row r="75" spans="1:14" ht="12.75" x14ac:dyDescent="0.2">
      <c r="A75" s="518"/>
      <c r="B75" s="87">
        <v>2022</v>
      </c>
      <c r="C75" s="80">
        <v>640013490</v>
      </c>
      <c r="D75" s="80">
        <v>1041000</v>
      </c>
      <c r="E75" s="80">
        <v>15732331</v>
      </c>
      <c r="F75" s="80"/>
      <c r="G75" s="80"/>
      <c r="H75" s="80">
        <v>656786821</v>
      </c>
      <c r="I75" s="80"/>
      <c r="J75" s="80">
        <v>27263963</v>
      </c>
      <c r="K75" s="80">
        <v>27263963</v>
      </c>
      <c r="L75" s="80"/>
      <c r="M75" s="80"/>
      <c r="N75" s="80">
        <v>684050784</v>
      </c>
    </row>
    <row r="76" spans="1:14" ht="15" x14ac:dyDescent="0.25">
      <c r="A76" s="117"/>
      <c r="B76" s="118"/>
      <c r="C76" s="118"/>
      <c r="D76" s="118"/>
      <c r="E76" s="118"/>
      <c r="F76" s="118"/>
      <c r="G76" s="118"/>
      <c r="H76" s="118"/>
      <c r="I76" s="118"/>
      <c r="J76" s="118"/>
      <c r="K76" s="118"/>
      <c r="L76" s="118"/>
      <c r="M76" s="118"/>
      <c r="N76" s="118"/>
    </row>
    <row r="77" spans="1:14" ht="12.75" x14ac:dyDescent="0.2">
      <c r="A77" s="516" t="s">
        <v>400</v>
      </c>
      <c r="B77" s="87">
        <v>2020</v>
      </c>
      <c r="C77" s="80">
        <v>309646</v>
      </c>
      <c r="D77" s="80"/>
      <c r="E77" s="80">
        <v>365931</v>
      </c>
      <c r="F77" s="80"/>
      <c r="G77" s="80"/>
      <c r="H77" s="80">
        <v>675577</v>
      </c>
      <c r="I77" s="80"/>
      <c r="J77" s="80"/>
      <c r="K77" s="80"/>
      <c r="L77" s="80"/>
      <c r="M77" s="80"/>
      <c r="N77" s="80">
        <v>675577</v>
      </c>
    </row>
    <row r="78" spans="1:14" ht="12.75" x14ac:dyDescent="0.2">
      <c r="A78" s="517"/>
      <c r="B78" s="87">
        <v>2021</v>
      </c>
      <c r="C78" s="80">
        <v>96586</v>
      </c>
      <c r="D78" s="80"/>
      <c r="E78" s="80">
        <v>358265</v>
      </c>
      <c r="F78" s="80"/>
      <c r="G78" s="80"/>
      <c r="H78" s="80">
        <v>454851</v>
      </c>
      <c r="I78" s="80"/>
      <c r="J78" s="80"/>
      <c r="K78" s="80"/>
      <c r="L78" s="80"/>
      <c r="M78" s="80"/>
      <c r="N78" s="80">
        <v>454851</v>
      </c>
    </row>
    <row r="79" spans="1:14" ht="12.75" x14ac:dyDescent="0.2">
      <c r="A79" s="518"/>
      <c r="B79" s="87">
        <v>2022</v>
      </c>
      <c r="C79" s="80">
        <v>262015</v>
      </c>
      <c r="D79" s="80"/>
      <c r="E79" s="80">
        <v>751918</v>
      </c>
      <c r="F79" s="80"/>
      <c r="G79" s="80"/>
      <c r="H79" s="80">
        <v>1013933</v>
      </c>
      <c r="I79" s="80"/>
      <c r="J79" s="80"/>
      <c r="K79" s="80"/>
      <c r="L79" s="80"/>
      <c r="M79" s="80"/>
      <c r="N79" s="80">
        <v>1013933</v>
      </c>
    </row>
    <row r="80" spans="1:14" ht="15" x14ac:dyDescent="0.25">
      <c r="A80" s="117"/>
      <c r="B80" s="118"/>
      <c r="C80" s="118"/>
      <c r="D80" s="118"/>
      <c r="E80" s="118"/>
      <c r="F80" s="118"/>
      <c r="G80" s="118"/>
      <c r="H80" s="118"/>
      <c r="I80" s="118"/>
      <c r="J80" s="118"/>
      <c r="K80" s="118"/>
      <c r="L80" s="118"/>
      <c r="M80" s="118"/>
      <c r="N80" s="118"/>
    </row>
    <row r="81" spans="1:14" ht="12.75" x14ac:dyDescent="0.2">
      <c r="A81" s="516" t="s">
        <v>401</v>
      </c>
      <c r="B81" s="87">
        <v>2020</v>
      </c>
      <c r="C81" s="80">
        <v>0</v>
      </c>
      <c r="D81" s="80">
        <v>45451299</v>
      </c>
      <c r="E81" s="80">
        <v>0</v>
      </c>
      <c r="F81" s="80"/>
      <c r="G81" s="80"/>
      <c r="H81" s="80">
        <v>45451299</v>
      </c>
      <c r="I81" s="80"/>
      <c r="J81" s="80"/>
      <c r="K81" s="80"/>
      <c r="L81" s="80"/>
      <c r="M81" s="80"/>
      <c r="N81" s="80">
        <v>45451299</v>
      </c>
    </row>
    <row r="82" spans="1:14" ht="12.75" x14ac:dyDescent="0.2">
      <c r="A82" s="517"/>
      <c r="B82" s="87">
        <v>2021</v>
      </c>
      <c r="C82" s="80"/>
      <c r="D82" s="80">
        <v>45994274</v>
      </c>
      <c r="E82" s="80"/>
      <c r="F82" s="80"/>
      <c r="G82" s="80"/>
      <c r="H82" s="80">
        <v>45994274</v>
      </c>
      <c r="I82" s="80"/>
      <c r="J82" s="80"/>
      <c r="K82" s="80"/>
      <c r="L82" s="80"/>
      <c r="M82" s="80"/>
      <c r="N82" s="80">
        <v>45994274</v>
      </c>
    </row>
    <row r="83" spans="1:14" ht="12.75" x14ac:dyDescent="0.2">
      <c r="A83" s="518"/>
      <c r="B83" s="87">
        <v>2022</v>
      </c>
      <c r="C83" s="80"/>
      <c r="D83" s="80">
        <v>42303443</v>
      </c>
      <c r="E83" s="80"/>
      <c r="F83" s="80"/>
      <c r="G83" s="80"/>
      <c r="H83" s="80">
        <v>42303443</v>
      </c>
      <c r="I83" s="80"/>
      <c r="J83" s="80"/>
      <c r="K83" s="80"/>
      <c r="L83" s="80"/>
      <c r="M83" s="80"/>
      <c r="N83" s="80">
        <v>42303443</v>
      </c>
    </row>
    <row r="84" spans="1:14" ht="15" x14ac:dyDescent="0.25">
      <c r="A84" s="117"/>
      <c r="B84" s="118"/>
      <c r="C84" s="118"/>
      <c r="D84" s="118"/>
      <c r="E84" s="118"/>
      <c r="F84" s="118"/>
      <c r="G84" s="118"/>
      <c r="H84" s="118"/>
      <c r="I84" s="118"/>
      <c r="J84" s="118"/>
      <c r="K84" s="118"/>
      <c r="L84" s="118"/>
      <c r="M84" s="118"/>
      <c r="N84" s="118"/>
    </row>
    <row r="85" spans="1:14" ht="12.75" x14ac:dyDescent="0.2">
      <c r="A85" s="516" t="s">
        <v>402</v>
      </c>
      <c r="B85" s="87">
        <v>2020</v>
      </c>
      <c r="C85" s="80"/>
      <c r="D85" s="80"/>
      <c r="E85" s="80"/>
      <c r="F85" s="80"/>
      <c r="G85" s="80"/>
      <c r="H85" s="80"/>
      <c r="I85" s="80"/>
      <c r="J85" s="80"/>
      <c r="K85" s="80"/>
      <c r="L85" s="80">
        <v>13556790</v>
      </c>
      <c r="M85" s="80">
        <v>13556790</v>
      </c>
      <c r="N85" s="80">
        <v>13556790</v>
      </c>
    </row>
    <row r="86" spans="1:14" ht="12.75" x14ac:dyDescent="0.2">
      <c r="A86" s="517"/>
      <c r="B86" s="87">
        <v>2021</v>
      </c>
      <c r="C86" s="80"/>
      <c r="D86" s="80"/>
      <c r="E86" s="80"/>
      <c r="F86" s="80"/>
      <c r="G86" s="80"/>
      <c r="H86" s="80"/>
      <c r="I86" s="80"/>
      <c r="J86" s="80"/>
      <c r="K86" s="80"/>
      <c r="L86" s="80">
        <v>13406611</v>
      </c>
      <c r="M86" s="80">
        <v>13406611</v>
      </c>
      <c r="N86" s="80">
        <v>13406611</v>
      </c>
    </row>
    <row r="87" spans="1:14" ht="12.75" x14ac:dyDescent="0.2">
      <c r="A87" s="518"/>
      <c r="B87" s="87">
        <v>2022</v>
      </c>
      <c r="C87" s="80"/>
      <c r="D87" s="80"/>
      <c r="E87" s="80"/>
      <c r="F87" s="80"/>
      <c r="G87" s="80"/>
      <c r="H87" s="80"/>
      <c r="I87" s="80"/>
      <c r="J87" s="80"/>
      <c r="K87" s="80"/>
      <c r="L87" s="80">
        <v>25006444</v>
      </c>
      <c r="M87" s="80">
        <v>25006444</v>
      </c>
      <c r="N87" s="80">
        <v>25006444</v>
      </c>
    </row>
    <row r="88" spans="1:14" ht="15" x14ac:dyDescent="0.25">
      <c r="A88" s="117"/>
      <c r="B88" s="118"/>
      <c r="C88" s="118"/>
      <c r="D88" s="118"/>
      <c r="E88" s="118"/>
      <c r="F88" s="118"/>
      <c r="G88" s="118"/>
      <c r="H88" s="118"/>
      <c r="I88" s="118"/>
      <c r="J88" s="118"/>
      <c r="K88" s="118"/>
      <c r="L88" s="118"/>
      <c r="M88" s="118"/>
      <c r="N88" s="118"/>
    </row>
    <row r="89" spans="1:14" ht="12.75" x14ac:dyDescent="0.2">
      <c r="A89" s="516" t="s">
        <v>0</v>
      </c>
      <c r="B89" s="87">
        <v>2020</v>
      </c>
      <c r="C89" s="80">
        <f>+C5+C13+C17+C21+C25+C29+C33+C37+C41+C45+C49+C53+C57+C61+C65+C69+C73+C77+C81+C85</f>
        <v>723437775</v>
      </c>
      <c r="D89" s="80">
        <f t="shared" ref="D89:N91" si="0">+D5+D13+D17+D21+D25+D29+D33+D37+D41+D45+D49+D53+D57+D61+D65+D69+D73+D77+D81+D85</f>
        <v>50776751</v>
      </c>
      <c r="E89" s="80">
        <f t="shared" si="0"/>
        <v>201133351</v>
      </c>
      <c r="F89" s="80">
        <f t="shared" si="0"/>
        <v>0</v>
      </c>
      <c r="G89" s="80">
        <f t="shared" si="0"/>
        <v>671746</v>
      </c>
      <c r="H89" s="80">
        <f t="shared" si="0"/>
        <v>976019623</v>
      </c>
      <c r="I89" s="80">
        <f t="shared" si="0"/>
        <v>0</v>
      </c>
      <c r="J89" s="80">
        <f t="shared" si="0"/>
        <v>227815777</v>
      </c>
      <c r="K89" s="80">
        <f t="shared" si="0"/>
        <v>227815777</v>
      </c>
      <c r="L89" s="80">
        <f t="shared" si="0"/>
        <v>13556790</v>
      </c>
      <c r="M89" s="80">
        <f t="shared" si="0"/>
        <v>13556790</v>
      </c>
      <c r="N89" s="80">
        <f t="shared" si="0"/>
        <v>1217392190</v>
      </c>
    </row>
    <row r="90" spans="1:14" ht="12.75" x14ac:dyDescent="0.2">
      <c r="A90" s="517"/>
      <c r="B90" s="87">
        <v>2021</v>
      </c>
      <c r="C90" s="80">
        <f>+C6+C14+C18+C22+C26+C30+C34+C38+C42+C46+C50+C54+C58+C62+C66+C70+C74+C78+C82+C86</f>
        <v>821139021</v>
      </c>
      <c r="D90" s="80">
        <f t="shared" si="0"/>
        <v>47251696</v>
      </c>
      <c r="E90" s="80">
        <f t="shared" si="0"/>
        <v>221547620</v>
      </c>
      <c r="F90" s="80">
        <f t="shared" si="0"/>
        <v>0</v>
      </c>
      <c r="G90" s="80">
        <f t="shared" si="0"/>
        <v>671746</v>
      </c>
      <c r="H90" s="80">
        <f t="shared" si="0"/>
        <v>1090610083</v>
      </c>
      <c r="I90" s="80">
        <f t="shared" si="0"/>
        <v>0</v>
      </c>
      <c r="J90" s="80">
        <f t="shared" si="0"/>
        <v>206153101</v>
      </c>
      <c r="K90" s="80">
        <f t="shared" si="0"/>
        <v>206153101</v>
      </c>
      <c r="L90" s="80">
        <f t="shared" si="0"/>
        <v>13406611</v>
      </c>
      <c r="M90" s="80">
        <f t="shared" si="0"/>
        <v>13406611</v>
      </c>
      <c r="N90" s="80">
        <f t="shared" si="0"/>
        <v>1310169795</v>
      </c>
    </row>
    <row r="91" spans="1:14" ht="12.75" x14ac:dyDescent="0.2">
      <c r="A91" s="518"/>
      <c r="B91" s="87">
        <v>2022</v>
      </c>
      <c r="C91" s="80">
        <f>+C7+C15+C19+C23+C27+C31+C35+C39+C43+C47+C51+C55+C59+C63+C67+C71+C75+C79+C83+C87</f>
        <v>813024184</v>
      </c>
      <c r="D91" s="80">
        <f t="shared" si="0"/>
        <v>43538266</v>
      </c>
      <c r="E91" s="80">
        <f t="shared" si="0"/>
        <v>319728096</v>
      </c>
      <c r="F91" s="80">
        <f t="shared" si="0"/>
        <v>485791</v>
      </c>
      <c r="G91" s="80">
        <f t="shared" si="0"/>
        <v>548323</v>
      </c>
      <c r="H91" s="80">
        <f t="shared" si="0"/>
        <v>1177324660</v>
      </c>
      <c r="I91" s="80">
        <f t="shared" si="0"/>
        <v>0</v>
      </c>
      <c r="J91" s="80">
        <f t="shared" si="0"/>
        <v>305913668</v>
      </c>
      <c r="K91" s="80">
        <f t="shared" si="0"/>
        <v>305913668</v>
      </c>
      <c r="L91" s="80">
        <f t="shared" si="0"/>
        <v>25006444</v>
      </c>
      <c r="M91" s="80">
        <f t="shared" si="0"/>
        <v>25006444</v>
      </c>
      <c r="N91" s="80">
        <f t="shared" si="0"/>
        <v>1508244772</v>
      </c>
    </row>
    <row r="92" spans="1:14" ht="12.75" x14ac:dyDescent="0.2">
      <c r="A92" s="118"/>
      <c r="B92" s="118"/>
      <c r="C92" s="118"/>
      <c r="D92" s="118"/>
      <c r="E92" s="118"/>
      <c r="F92" s="118"/>
      <c r="G92" s="118"/>
      <c r="H92" s="118"/>
      <c r="I92" s="118"/>
      <c r="J92" s="118"/>
      <c r="K92" s="118"/>
      <c r="L92" s="118"/>
      <c r="M92" s="118"/>
      <c r="N92" s="118"/>
    </row>
  </sheetData>
  <mergeCells count="28">
    <mergeCell ref="A77:A79"/>
    <mergeCell ref="A81:A83"/>
    <mergeCell ref="A85:A87"/>
    <mergeCell ref="A89:A91"/>
    <mergeCell ref="A53:A55"/>
    <mergeCell ref="A57:A59"/>
    <mergeCell ref="A61:A63"/>
    <mergeCell ref="A65:A67"/>
    <mergeCell ref="A69:A71"/>
    <mergeCell ref="A73:A75"/>
    <mergeCell ref="A49:A51"/>
    <mergeCell ref="A5:A7"/>
    <mergeCell ref="A9:A11"/>
    <mergeCell ref="A13:A15"/>
    <mergeCell ref="A17:A19"/>
    <mergeCell ref="A21:A23"/>
    <mergeCell ref="A25:A27"/>
    <mergeCell ref="A29:A31"/>
    <mergeCell ref="A33:A35"/>
    <mergeCell ref="A37:A39"/>
    <mergeCell ref="A41:A43"/>
    <mergeCell ref="A45:A47"/>
    <mergeCell ref="N3:N4"/>
    <mergeCell ref="A3:A4"/>
    <mergeCell ref="B3:B4"/>
    <mergeCell ref="C3:H3"/>
    <mergeCell ref="I3:K3"/>
    <mergeCell ref="L3:M3"/>
  </mergeCells>
  <printOptions horizontalCentered="1"/>
  <pageMargins left="0.25" right="0.25" top="0.75" bottom="0.54" header="0.3" footer="0.3"/>
  <pageSetup paperSize="9" scale="75" fitToHeight="0" orientation="landscape" r:id="rId1"/>
  <headerFooter alignWithMargins="0">
    <oddHeader xml:space="preserve">&amp;C&amp;"Arial,Negrita"&amp;18PROYECTO DE PRESUPUESTO 2022
</oddHeader>
    <oddFooter>&amp;L&amp;"Arial,Negrita"&amp;8PROYECTO DE PRESUPUESTO PARA EL AÑO FISCAL 2021
INFORMACIÓN PARA LA COMISIÓN DE PRESUPUESTO Y CUENTA GENERAL DE LA REPÚBLICA DEL CONGRESO DE LA REPÚBLICA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9639-15CC-4A8B-92C3-BD027CCF272E}">
  <sheetPr>
    <tabColor theme="9" tint="-0.249977111117893"/>
    <pageSetUpPr fitToPage="1"/>
  </sheetPr>
  <dimension ref="A1:AB54"/>
  <sheetViews>
    <sheetView zoomScaleNormal="100" zoomScaleSheetLayoutView="90" zoomScalePageLayoutView="85" workbookViewId="0">
      <selection sqref="A1:W54"/>
    </sheetView>
  </sheetViews>
  <sheetFormatPr baseColWidth="10" defaultColWidth="11.42578125" defaultRowHeight="12.75" x14ac:dyDescent="0.2"/>
  <cols>
    <col min="1" max="1" width="41.28515625" style="180" customWidth="1"/>
    <col min="2" max="11" width="7" style="180" customWidth="1"/>
    <col min="12" max="12" width="14.5703125" style="180" customWidth="1"/>
    <col min="13" max="22" width="7" style="180" customWidth="1"/>
    <col min="23" max="23" width="14.5703125" style="180" customWidth="1"/>
    <col min="24" max="24" width="1.7109375" style="182" customWidth="1"/>
    <col min="25" max="28" width="10.7109375" customWidth="1"/>
    <col min="29" max="16384" width="11.42578125" style="183"/>
  </cols>
  <sheetData>
    <row r="1" spans="1:28" s="177" customFormat="1" ht="15.75" x14ac:dyDescent="0.2">
      <c r="A1" s="175" t="s">
        <v>411</v>
      </c>
      <c r="B1" s="176"/>
      <c r="C1" s="176"/>
      <c r="D1" s="176"/>
      <c r="E1" s="176"/>
      <c r="F1" s="176"/>
      <c r="G1" s="176"/>
      <c r="H1" s="176"/>
      <c r="I1" s="176"/>
      <c r="J1" s="176"/>
      <c r="K1" s="176"/>
      <c r="L1" s="176"/>
      <c r="M1" s="176"/>
      <c r="N1" s="176"/>
      <c r="O1" s="176"/>
      <c r="P1" s="176"/>
      <c r="Q1" s="176"/>
      <c r="R1" s="176"/>
      <c r="S1" s="176"/>
      <c r="T1" s="176"/>
      <c r="U1" s="176"/>
      <c r="V1" s="176"/>
      <c r="W1" s="176"/>
    </row>
    <row r="2" spans="1:28" s="177" customFormat="1" ht="15.75" x14ac:dyDescent="0.2">
      <c r="A2" s="175" t="s">
        <v>107</v>
      </c>
      <c r="B2" s="176"/>
      <c r="C2" s="176"/>
      <c r="D2" s="176"/>
      <c r="E2" s="176"/>
      <c r="F2" s="176"/>
      <c r="G2" s="176"/>
      <c r="H2" s="176"/>
      <c r="I2" s="176"/>
      <c r="J2" s="176"/>
      <c r="K2" s="176"/>
      <c r="L2" s="176"/>
      <c r="M2" s="176"/>
      <c r="N2" s="176"/>
      <c r="O2" s="176"/>
      <c r="P2" s="176"/>
      <c r="Q2" s="176"/>
      <c r="R2" s="176"/>
      <c r="S2" s="176"/>
      <c r="T2" s="176"/>
      <c r="U2" s="176"/>
      <c r="V2" s="176"/>
      <c r="W2" s="176"/>
    </row>
    <row r="3" spans="1:28" s="179" customFormat="1" ht="15.75" x14ac:dyDescent="0.25">
      <c r="A3" s="178" t="s">
        <v>412</v>
      </c>
    </row>
    <row r="4" spans="1:28" ht="13.5" thickBot="1" x14ac:dyDescent="0.25">
      <c r="L4" s="181"/>
      <c r="W4" s="181"/>
    </row>
    <row r="5" spans="1:28" s="186" customFormat="1" ht="26.25" customHeight="1" x14ac:dyDescent="0.2">
      <c r="A5" s="184" t="s">
        <v>413</v>
      </c>
      <c r="B5" s="519" t="s">
        <v>414</v>
      </c>
      <c r="C5" s="520"/>
      <c r="D5" s="520"/>
      <c r="E5" s="520"/>
      <c r="F5" s="520"/>
      <c r="G5" s="520"/>
      <c r="H5" s="520"/>
      <c r="I5" s="520"/>
      <c r="J5" s="520"/>
      <c r="K5" s="520"/>
      <c r="L5" s="521"/>
      <c r="M5" s="519" t="s">
        <v>415</v>
      </c>
      <c r="N5" s="520"/>
      <c r="O5" s="520"/>
      <c r="P5" s="520"/>
      <c r="Q5" s="520"/>
      <c r="R5" s="520"/>
      <c r="S5" s="520"/>
      <c r="T5" s="520"/>
      <c r="U5" s="520"/>
      <c r="V5" s="520"/>
      <c r="W5" s="521"/>
      <c r="X5" s="185"/>
    </row>
    <row r="6" spans="1:28" s="194" customFormat="1" ht="99.95" customHeight="1" x14ac:dyDescent="0.2">
      <c r="A6" s="187" t="s">
        <v>416</v>
      </c>
      <c r="B6" s="188" t="s">
        <v>417</v>
      </c>
      <c r="C6" s="188" t="s">
        <v>418</v>
      </c>
      <c r="D6" s="189" t="s">
        <v>419</v>
      </c>
      <c r="E6" s="189" t="s">
        <v>420</v>
      </c>
      <c r="F6" s="189" t="s">
        <v>421</v>
      </c>
      <c r="G6" s="189" t="s">
        <v>422</v>
      </c>
      <c r="H6" s="189" t="s">
        <v>423</v>
      </c>
      <c r="I6" s="189" t="s">
        <v>424</v>
      </c>
      <c r="J6" s="190" t="s">
        <v>425</v>
      </c>
      <c r="K6" s="191" t="s">
        <v>426</v>
      </c>
      <c r="L6" s="192" t="s">
        <v>427</v>
      </c>
      <c r="M6" s="188" t="s">
        <v>417</v>
      </c>
      <c r="N6" s="188" t="s">
        <v>418</v>
      </c>
      <c r="O6" s="189" t="s">
        <v>419</v>
      </c>
      <c r="P6" s="189" t="s">
        <v>420</v>
      </c>
      <c r="Q6" s="189" t="s">
        <v>421</v>
      </c>
      <c r="R6" s="189" t="s">
        <v>422</v>
      </c>
      <c r="S6" s="189" t="s">
        <v>423</v>
      </c>
      <c r="T6" s="189" t="s">
        <v>424</v>
      </c>
      <c r="U6" s="190" t="s">
        <v>425</v>
      </c>
      <c r="V6" s="191" t="s">
        <v>426</v>
      </c>
      <c r="W6" s="192" t="s">
        <v>428</v>
      </c>
      <c r="X6" s="193"/>
    </row>
    <row r="7" spans="1:28" x14ac:dyDescent="0.2">
      <c r="A7" s="195"/>
      <c r="L7" s="196"/>
      <c r="W7" s="196"/>
      <c r="AA7" s="183"/>
      <c r="AB7" s="183"/>
    </row>
    <row r="8" spans="1:28" x14ac:dyDescent="0.2">
      <c r="A8" s="197" t="s">
        <v>429</v>
      </c>
      <c r="B8" s="198"/>
      <c r="C8" s="198"/>
      <c r="D8" s="198"/>
      <c r="E8" s="198"/>
      <c r="F8" s="198"/>
      <c r="G8" s="198"/>
      <c r="H8" s="198"/>
      <c r="I8" s="198"/>
      <c r="J8" s="198"/>
      <c r="K8" s="198"/>
      <c r="L8" s="199"/>
      <c r="M8" s="198"/>
      <c r="N8" s="198"/>
      <c r="O8" s="198"/>
      <c r="P8" s="198"/>
      <c r="Q8" s="198"/>
      <c r="R8" s="198"/>
      <c r="S8" s="198"/>
      <c r="T8" s="198"/>
      <c r="U8" s="198"/>
      <c r="V8" s="198"/>
      <c r="W8" s="199"/>
      <c r="X8" s="200"/>
      <c r="AA8" s="183"/>
      <c r="AB8" s="183"/>
    </row>
    <row r="9" spans="1:28" x14ac:dyDescent="0.2">
      <c r="A9" s="195" t="s">
        <v>430</v>
      </c>
      <c r="B9" s="180">
        <v>1</v>
      </c>
      <c r="K9" s="180">
        <f>SUM(B9:J9)</f>
        <v>1</v>
      </c>
      <c r="L9" s="201">
        <v>172600</v>
      </c>
      <c r="M9" s="180">
        <v>1</v>
      </c>
      <c r="V9" s="180">
        <f>SUM(M9:U9)</f>
        <v>1</v>
      </c>
      <c r="W9" s="201">
        <v>172600</v>
      </c>
      <c r="AA9" s="183"/>
      <c r="AB9" s="183"/>
    </row>
    <row r="10" spans="1:28" x14ac:dyDescent="0.2">
      <c r="A10" s="195" t="s">
        <v>431</v>
      </c>
      <c r="B10" s="180">
        <v>2</v>
      </c>
      <c r="D10" s="180">
        <v>1</v>
      </c>
      <c r="K10" s="180">
        <f t="shared" ref="K10" si="0">SUM(B10:J10)</f>
        <v>3</v>
      </c>
      <c r="L10" s="201">
        <v>158256</v>
      </c>
      <c r="M10" s="180">
        <v>2</v>
      </c>
      <c r="O10" s="180">
        <v>1</v>
      </c>
      <c r="V10" s="180">
        <f t="shared" ref="V10" si="1">SUM(M10:U10)</f>
        <v>3</v>
      </c>
      <c r="W10" s="201">
        <v>158256</v>
      </c>
      <c r="AA10" s="183"/>
      <c r="AB10" s="183"/>
    </row>
    <row r="11" spans="1:28" x14ac:dyDescent="0.2">
      <c r="A11" s="195" t="s">
        <v>432</v>
      </c>
      <c r="B11" s="180">
        <v>19</v>
      </c>
      <c r="D11" s="180">
        <v>27</v>
      </c>
      <c r="K11" s="180">
        <f>SUM(B11:J11)</f>
        <v>46</v>
      </c>
      <c r="L11" s="201">
        <v>2713104.24</v>
      </c>
      <c r="M11" s="180">
        <v>19</v>
      </c>
      <c r="O11" s="180">
        <v>27</v>
      </c>
      <c r="V11" s="180">
        <f>SUM(M11:U11)</f>
        <v>46</v>
      </c>
      <c r="W11" s="201">
        <v>2713104.24</v>
      </c>
      <c r="AA11" s="183"/>
      <c r="AB11" s="183"/>
    </row>
    <row r="12" spans="1:28" x14ac:dyDescent="0.2">
      <c r="A12" s="195" t="s">
        <v>433</v>
      </c>
      <c r="B12" s="180">
        <v>31</v>
      </c>
      <c r="D12" s="180">
        <v>20</v>
      </c>
      <c r="K12" s="180">
        <f t="shared" ref="K12:K14" si="2">SUM(B12:J12)</f>
        <v>51</v>
      </c>
      <c r="L12" s="201">
        <v>1854919.2</v>
      </c>
      <c r="M12" s="180">
        <v>31</v>
      </c>
      <c r="O12" s="180">
        <v>20</v>
      </c>
      <c r="V12" s="180">
        <f t="shared" ref="V12:V14" si="3">SUM(M12:U12)</f>
        <v>51</v>
      </c>
      <c r="W12" s="201">
        <v>1854919.2</v>
      </c>
      <c r="AA12" s="183"/>
      <c r="AB12" s="183"/>
    </row>
    <row r="13" spans="1:28" x14ac:dyDescent="0.2">
      <c r="A13" s="195" t="s">
        <v>434</v>
      </c>
      <c r="B13" s="180">
        <v>17</v>
      </c>
      <c r="K13" s="180">
        <f t="shared" si="2"/>
        <v>17</v>
      </c>
      <c r="L13" s="201">
        <v>1094921.52</v>
      </c>
      <c r="M13" s="180">
        <v>17</v>
      </c>
      <c r="V13" s="180">
        <f t="shared" si="3"/>
        <v>17</v>
      </c>
      <c r="W13" s="201">
        <v>1094921.52</v>
      </c>
      <c r="AA13" s="183"/>
      <c r="AB13" s="183"/>
    </row>
    <row r="14" spans="1:28" x14ac:dyDescent="0.2">
      <c r="A14" s="195" t="s">
        <v>435</v>
      </c>
      <c r="B14" s="180">
        <v>4</v>
      </c>
      <c r="K14" s="180">
        <f t="shared" si="2"/>
        <v>4</v>
      </c>
      <c r="L14" s="201">
        <v>248244</v>
      </c>
      <c r="M14" s="180">
        <v>4</v>
      </c>
      <c r="V14" s="180">
        <f t="shared" si="3"/>
        <v>4</v>
      </c>
      <c r="W14" s="201">
        <v>248244</v>
      </c>
      <c r="AA14" s="183"/>
      <c r="AB14" s="183"/>
    </row>
    <row r="15" spans="1:28" x14ac:dyDescent="0.2">
      <c r="A15" s="195"/>
      <c r="L15" s="196"/>
      <c r="W15" s="196"/>
      <c r="AA15" s="183"/>
      <c r="AB15" s="183"/>
    </row>
    <row r="16" spans="1:28" x14ac:dyDescent="0.2">
      <c r="A16" s="197" t="s">
        <v>436</v>
      </c>
      <c r="B16" s="198"/>
      <c r="C16" s="198"/>
      <c r="D16" s="198"/>
      <c r="E16" s="198"/>
      <c r="F16" s="198"/>
      <c r="G16" s="198"/>
      <c r="H16" s="198"/>
      <c r="I16" s="198"/>
      <c r="J16" s="198"/>
      <c r="K16" s="198"/>
      <c r="L16" s="199"/>
      <c r="M16" s="198"/>
      <c r="N16" s="198"/>
      <c r="O16" s="198"/>
      <c r="P16" s="198"/>
      <c r="Q16" s="198"/>
      <c r="R16" s="198"/>
      <c r="S16" s="198"/>
      <c r="T16" s="198"/>
      <c r="U16" s="198"/>
      <c r="V16" s="198"/>
      <c r="W16" s="199"/>
      <c r="X16" s="200"/>
      <c r="AA16" s="183"/>
      <c r="AB16" s="183"/>
    </row>
    <row r="17" spans="1:28" x14ac:dyDescent="0.2">
      <c r="A17" s="195" t="s">
        <v>437</v>
      </c>
      <c r="B17" s="180">
        <v>18</v>
      </c>
      <c r="D17" s="180">
        <v>52</v>
      </c>
      <c r="K17" s="180">
        <f t="shared" ref="K17:K19" si="4">SUM(B17:J17)</f>
        <v>70</v>
      </c>
      <c r="L17" s="201">
        <f>2388279.12+32500*12</f>
        <v>2778279.12</v>
      </c>
      <c r="M17" s="180">
        <v>18</v>
      </c>
      <c r="O17" s="180">
        <v>52</v>
      </c>
      <c r="V17" s="180">
        <f t="shared" ref="V17:V19" si="5">SUM(M17:U17)</f>
        <v>70</v>
      </c>
      <c r="W17" s="201">
        <f>2388279.12+32500*12</f>
        <v>2778279.12</v>
      </c>
      <c r="AA17" s="183"/>
      <c r="AB17" s="183"/>
    </row>
    <row r="18" spans="1:28" x14ac:dyDescent="0.2">
      <c r="A18" s="195" t="s">
        <v>438</v>
      </c>
      <c r="B18" s="180">
        <v>2</v>
      </c>
      <c r="K18" s="180">
        <f t="shared" si="4"/>
        <v>2</v>
      </c>
      <c r="L18" s="201">
        <v>51588</v>
      </c>
      <c r="M18" s="180">
        <v>2</v>
      </c>
      <c r="V18" s="180">
        <f t="shared" si="5"/>
        <v>2</v>
      </c>
      <c r="W18" s="201">
        <v>51588</v>
      </c>
      <c r="AA18" s="183"/>
      <c r="AB18" s="183"/>
    </row>
    <row r="19" spans="1:28" x14ac:dyDescent="0.2">
      <c r="A19" s="195" t="s">
        <v>439</v>
      </c>
      <c r="B19" s="180">
        <v>6</v>
      </c>
      <c r="K19" s="180">
        <f t="shared" si="4"/>
        <v>6</v>
      </c>
      <c r="L19" s="201">
        <v>126792</v>
      </c>
      <c r="M19" s="180">
        <v>6</v>
      </c>
      <c r="V19" s="180">
        <f t="shared" si="5"/>
        <v>6</v>
      </c>
      <c r="W19" s="201">
        <v>126792</v>
      </c>
      <c r="AA19" s="183"/>
      <c r="AB19" s="183"/>
    </row>
    <row r="20" spans="1:28" x14ac:dyDescent="0.2">
      <c r="A20" s="195"/>
      <c r="L20" s="196"/>
      <c r="W20" s="196"/>
      <c r="AA20" s="183"/>
      <c r="AB20" s="183"/>
    </row>
    <row r="21" spans="1:28" x14ac:dyDescent="0.2">
      <c r="A21" s="197" t="s">
        <v>440</v>
      </c>
      <c r="B21" s="198"/>
      <c r="C21" s="198"/>
      <c r="D21" s="198"/>
      <c r="E21" s="198"/>
      <c r="F21" s="198"/>
      <c r="G21" s="198"/>
      <c r="H21" s="198"/>
      <c r="I21" s="198"/>
      <c r="J21" s="198"/>
      <c r="K21" s="198"/>
      <c r="L21" s="199"/>
      <c r="M21" s="198"/>
      <c r="N21" s="198"/>
      <c r="O21" s="198"/>
      <c r="P21" s="198"/>
      <c r="Q21" s="198"/>
      <c r="R21" s="198"/>
      <c r="S21" s="198"/>
      <c r="T21" s="198"/>
      <c r="U21" s="198"/>
      <c r="V21" s="198"/>
      <c r="W21" s="199"/>
      <c r="X21" s="200"/>
      <c r="AA21" s="183"/>
      <c r="AB21" s="183"/>
    </row>
    <row r="22" spans="1:28" x14ac:dyDescent="0.2">
      <c r="A22" s="195" t="s">
        <v>441</v>
      </c>
      <c r="B22" s="180">
        <f>76+9</f>
        <v>85</v>
      </c>
      <c r="D22" s="180">
        <v>16</v>
      </c>
      <c r="K22" s="180">
        <f t="shared" ref="K22:K24" si="6">SUM(B22:J22)</f>
        <v>101</v>
      </c>
      <c r="L22" s="201">
        <f>2185927.8+104900</f>
        <v>2290827.7999999998</v>
      </c>
      <c r="M22" s="180">
        <f>76+9</f>
        <v>85</v>
      </c>
      <c r="O22" s="180">
        <v>16</v>
      </c>
      <c r="V22" s="180">
        <f t="shared" ref="V22:V24" si="7">SUM(M22:U22)</f>
        <v>101</v>
      </c>
      <c r="W22" s="201">
        <f>2185927.8+104900</f>
        <v>2290827.7999999998</v>
      </c>
      <c r="AA22" s="183"/>
      <c r="AB22" s="183"/>
    </row>
    <row r="23" spans="1:28" x14ac:dyDescent="0.2">
      <c r="A23" s="195" t="s">
        <v>442</v>
      </c>
      <c r="B23" s="180">
        <v>8</v>
      </c>
      <c r="K23" s="180">
        <f t="shared" si="6"/>
        <v>8</v>
      </c>
      <c r="L23" s="201">
        <v>148614.12</v>
      </c>
      <c r="M23" s="180">
        <v>8</v>
      </c>
      <c r="V23" s="180">
        <f t="shared" si="7"/>
        <v>8</v>
      </c>
      <c r="W23" s="201">
        <v>148614.12</v>
      </c>
      <c r="AA23" s="183"/>
      <c r="AB23" s="183"/>
    </row>
    <row r="24" spans="1:28" x14ac:dyDescent="0.2">
      <c r="A24" s="195" t="s">
        <v>443</v>
      </c>
      <c r="B24" s="180">
        <v>4</v>
      </c>
      <c r="K24" s="180">
        <f t="shared" si="6"/>
        <v>4</v>
      </c>
      <c r="L24" s="201">
        <v>71496</v>
      </c>
      <c r="M24" s="180">
        <v>4</v>
      </c>
      <c r="V24" s="180">
        <f t="shared" si="7"/>
        <v>4</v>
      </c>
      <c r="W24" s="201">
        <v>71496</v>
      </c>
      <c r="AA24" s="183"/>
      <c r="AB24" s="183"/>
    </row>
    <row r="25" spans="1:28" x14ac:dyDescent="0.2">
      <c r="A25" s="195" t="s">
        <v>444</v>
      </c>
      <c r="L25" s="201"/>
      <c r="W25" s="201"/>
      <c r="AA25" s="183"/>
      <c r="AB25" s="183"/>
    </row>
    <row r="26" spans="1:28" x14ac:dyDescent="0.2">
      <c r="A26" s="195" t="s">
        <v>445</v>
      </c>
      <c r="B26" s="180">
        <v>2</v>
      </c>
      <c r="K26" s="180">
        <f t="shared" ref="K26:K27" si="8">SUM(B26:J26)</f>
        <v>2</v>
      </c>
      <c r="L26" s="201">
        <v>36466.68</v>
      </c>
      <c r="M26" s="180">
        <v>2</v>
      </c>
      <c r="V26" s="180">
        <f t="shared" ref="V26:V27" si="9">SUM(M26:U26)</f>
        <v>2</v>
      </c>
      <c r="W26" s="201">
        <v>36466.68</v>
      </c>
      <c r="X26" s="200"/>
      <c r="AA26" s="183"/>
      <c r="AB26" s="183"/>
    </row>
    <row r="27" spans="1:28" x14ac:dyDescent="0.2">
      <c r="A27" s="195" t="s">
        <v>446</v>
      </c>
      <c r="B27" s="180">
        <v>2</v>
      </c>
      <c r="K27" s="180">
        <f t="shared" si="8"/>
        <v>2</v>
      </c>
      <c r="L27" s="201">
        <v>35472</v>
      </c>
      <c r="M27" s="180">
        <v>2</v>
      </c>
      <c r="V27" s="180">
        <f t="shared" si="9"/>
        <v>2</v>
      </c>
      <c r="W27" s="201">
        <v>35472</v>
      </c>
      <c r="AA27" s="183"/>
      <c r="AB27" s="183"/>
    </row>
    <row r="28" spans="1:28" x14ac:dyDescent="0.2">
      <c r="A28" s="195"/>
      <c r="L28" s="201"/>
      <c r="W28" s="201"/>
      <c r="AA28" s="183"/>
      <c r="AB28" s="183"/>
    </row>
    <row r="29" spans="1:28" x14ac:dyDescent="0.2">
      <c r="A29" s="197" t="s">
        <v>447</v>
      </c>
      <c r="B29" s="198"/>
      <c r="C29" s="198"/>
      <c r="D29" s="198"/>
      <c r="E29" s="198"/>
      <c r="F29" s="198"/>
      <c r="G29" s="198"/>
      <c r="H29" s="198"/>
      <c r="I29" s="198"/>
      <c r="J29" s="198"/>
      <c r="K29" s="198"/>
      <c r="L29" s="199"/>
      <c r="M29" s="198"/>
      <c r="N29" s="198"/>
      <c r="O29" s="198"/>
      <c r="P29" s="198"/>
      <c r="Q29" s="198"/>
      <c r="R29" s="198"/>
      <c r="S29" s="198"/>
      <c r="T29" s="198"/>
      <c r="U29" s="198"/>
      <c r="V29" s="198"/>
      <c r="W29" s="199"/>
      <c r="AA29" s="183"/>
      <c r="AB29" s="183"/>
    </row>
    <row r="30" spans="1:28" x14ac:dyDescent="0.2">
      <c r="A30" s="195" t="s">
        <v>448</v>
      </c>
      <c r="D30" s="180">
        <v>21</v>
      </c>
      <c r="K30" s="180">
        <f t="shared" ref="K30:K31" si="10">SUM(B30:J30)</f>
        <v>21</v>
      </c>
      <c r="L30" s="201">
        <f>26150*16*12</f>
        <v>5020800</v>
      </c>
      <c r="O30" s="180">
        <v>21</v>
      </c>
      <c r="V30" s="180">
        <f t="shared" ref="V30:V31" si="11">SUM(M30:U30)</f>
        <v>21</v>
      </c>
      <c r="W30" s="201">
        <f>26150*16*12</f>
        <v>5020800</v>
      </c>
      <c r="AA30" s="183"/>
      <c r="AB30" s="183"/>
    </row>
    <row r="31" spans="1:28" x14ac:dyDescent="0.2">
      <c r="A31" s="195" t="s">
        <v>449</v>
      </c>
      <c r="B31" s="180">
        <v>1</v>
      </c>
      <c r="K31" s="180">
        <f t="shared" si="10"/>
        <v>1</v>
      </c>
      <c r="L31" s="201">
        <v>17689.8</v>
      </c>
      <c r="M31" s="180">
        <v>1</v>
      </c>
      <c r="V31" s="180">
        <f t="shared" si="11"/>
        <v>1</v>
      </c>
      <c r="W31" s="201">
        <v>17689.8</v>
      </c>
      <c r="AA31" s="183"/>
      <c r="AB31" s="183"/>
    </row>
    <row r="32" spans="1:28" x14ac:dyDescent="0.2">
      <c r="A32" s="195" t="s">
        <v>450</v>
      </c>
      <c r="L32" s="201"/>
      <c r="W32" s="201"/>
      <c r="AA32" s="183"/>
      <c r="AB32" s="183"/>
    </row>
    <row r="33" spans="1:28" x14ac:dyDescent="0.2">
      <c r="A33" s="195"/>
      <c r="L33" s="196"/>
      <c r="W33" s="196"/>
      <c r="AA33" s="183"/>
      <c r="AB33" s="183"/>
    </row>
    <row r="34" spans="1:28" x14ac:dyDescent="0.2">
      <c r="A34" s="197" t="s">
        <v>451</v>
      </c>
      <c r="B34" s="198"/>
      <c r="C34" s="198"/>
      <c r="D34" s="198"/>
      <c r="E34" s="198"/>
      <c r="F34" s="198"/>
      <c r="G34" s="198"/>
      <c r="H34" s="198"/>
      <c r="I34" s="198"/>
      <c r="J34" s="198"/>
      <c r="K34" s="198"/>
      <c r="L34" s="199"/>
      <c r="M34" s="198"/>
      <c r="N34" s="198"/>
      <c r="O34" s="198"/>
      <c r="P34" s="198"/>
      <c r="Q34" s="198"/>
      <c r="R34" s="198"/>
      <c r="S34" s="198"/>
      <c r="T34" s="198"/>
      <c r="U34" s="198"/>
      <c r="V34" s="198"/>
      <c r="W34" s="199"/>
      <c r="AA34" s="183"/>
      <c r="AB34" s="183"/>
    </row>
    <row r="35" spans="1:28" x14ac:dyDescent="0.2">
      <c r="A35" s="195" t="s">
        <v>452</v>
      </c>
      <c r="B35" s="180">
        <v>1</v>
      </c>
      <c r="K35" s="180">
        <f t="shared" ref="K35" si="12">SUM(B35:J35)</f>
        <v>1</v>
      </c>
      <c r="L35" s="201">
        <v>17689.8</v>
      </c>
      <c r="M35" s="180">
        <v>1</v>
      </c>
      <c r="V35" s="180">
        <f t="shared" ref="V35" si="13">SUM(M35:U35)</f>
        <v>1</v>
      </c>
      <c r="W35" s="201">
        <v>17689.8</v>
      </c>
      <c r="AA35" s="183"/>
      <c r="AB35" s="183"/>
    </row>
    <row r="36" spans="1:28" x14ac:dyDescent="0.2">
      <c r="A36" s="195"/>
      <c r="L36" s="196"/>
      <c r="W36" s="196"/>
      <c r="AA36" s="183"/>
      <c r="AB36" s="183"/>
    </row>
    <row r="37" spans="1:28" x14ac:dyDescent="0.2">
      <c r="A37" s="197" t="s">
        <v>453</v>
      </c>
      <c r="B37" s="198"/>
      <c r="C37" s="198"/>
      <c r="D37" s="198"/>
      <c r="E37" s="198"/>
      <c r="F37" s="198"/>
      <c r="G37" s="198"/>
      <c r="H37" s="198"/>
      <c r="I37" s="198"/>
      <c r="J37" s="198"/>
      <c r="K37" s="198"/>
      <c r="L37" s="199"/>
      <c r="M37" s="198"/>
      <c r="N37" s="198"/>
      <c r="O37" s="198"/>
      <c r="P37" s="198"/>
      <c r="Q37" s="198"/>
      <c r="R37" s="198"/>
      <c r="S37" s="198"/>
      <c r="T37" s="198"/>
      <c r="U37" s="198"/>
      <c r="V37" s="198"/>
      <c r="W37" s="199"/>
      <c r="AA37" s="183"/>
      <c r="AB37" s="183"/>
    </row>
    <row r="38" spans="1:28" x14ac:dyDescent="0.2">
      <c r="A38" s="195" t="s">
        <v>454</v>
      </c>
      <c r="B38" s="180">
        <v>1</v>
      </c>
      <c r="K38" s="180">
        <f t="shared" ref="K38:K40" si="14">SUM(B38:J38)</f>
        <v>1</v>
      </c>
      <c r="L38" s="201">
        <f>4101.72*12</f>
        <v>49220.639999999999</v>
      </c>
      <c r="M38" s="180">
        <v>1</v>
      </c>
      <c r="V38" s="180">
        <f t="shared" ref="V38:V40" si="15">SUM(M38:U38)</f>
        <v>1</v>
      </c>
      <c r="W38" s="201">
        <f>4101.72*12</f>
        <v>49220.639999999999</v>
      </c>
      <c r="AA38" s="183"/>
      <c r="AB38" s="183"/>
    </row>
    <row r="39" spans="1:28" x14ac:dyDescent="0.2">
      <c r="A39" s="195" t="s">
        <v>455</v>
      </c>
      <c r="B39" s="180">
        <v>1</v>
      </c>
      <c r="K39" s="180">
        <f t="shared" si="14"/>
        <v>1</v>
      </c>
      <c r="L39" s="201">
        <f>3405.19*12</f>
        <v>40862.28</v>
      </c>
      <c r="M39" s="180">
        <v>1</v>
      </c>
      <c r="V39" s="180">
        <f t="shared" si="15"/>
        <v>1</v>
      </c>
      <c r="W39" s="201">
        <f>3405.19*12</f>
        <v>40862.28</v>
      </c>
      <c r="AA39" s="183"/>
      <c r="AB39" s="183"/>
    </row>
    <row r="40" spans="1:28" x14ac:dyDescent="0.2">
      <c r="A40" s="195" t="s">
        <v>456</v>
      </c>
      <c r="B40" s="180">
        <v>1</v>
      </c>
      <c r="K40" s="180">
        <f t="shared" si="14"/>
        <v>1</v>
      </c>
      <c r="L40" s="201">
        <f>3102.46*12</f>
        <v>37229.520000000004</v>
      </c>
      <c r="M40" s="180">
        <v>1</v>
      </c>
      <c r="V40" s="180">
        <f t="shared" si="15"/>
        <v>1</v>
      </c>
      <c r="W40" s="201">
        <f>3102.46*12</f>
        <v>37229.520000000004</v>
      </c>
      <c r="AA40" s="183"/>
      <c r="AB40" s="183"/>
    </row>
    <row r="41" spans="1:28" x14ac:dyDescent="0.2">
      <c r="A41" s="195"/>
      <c r="L41" s="201"/>
      <c r="W41" s="201"/>
      <c r="AA41" s="183"/>
      <c r="AB41" s="183"/>
    </row>
    <row r="42" spans="1:28" x14ac:dyDescent="0.2">
      <c r="A42" s="197" t="s">
        <v>5</v>
      </c>
      <c r="B42" s="198"/>
      <c r="C42" s="198"/>
      <c r="D42" s="198"/>
      <c r="E42" s="198"/>
      <c r="F42" s="198"/>
      <c r="G42" s="198"/>
      <c r="H42" s="198"/>
      <c r="I42" s="198"/>
      <c r="J42" s="198"/>
      <c r="K42" s="198"/>
      <c r="L42" s="199"/>
      <c r="M42" s="198"/>
      <c r="N42" s="198"/>
      <c r="O42" s="198"/>
      <c r="P42" s="198"/>
      <c r="Q42" s="198"/>
      <c r="R42" s="198"/>
      <c r="S42" s="198"/>
      <c r="T42" s="198"/>
      <c r="U42" s="198"/>
      <c r="V42" s="198"/>
      <c r="W42" s="199"/>
      <c r="AA42" s="183"/>
      <c r="AB42" s="183"/>
    </row>
    <row r="43" spans="1:28" x14ac:dyDescent="0.2">
      <c r="A43" s="195" t="s">
        <v>457</v>
      </c>
      <c r="G43" s="180">
        <v>12</v>
      </c>
      <c r="K43" s="180">
        <v>12</v>
      </c>
      <c r="L43" s="201">
        <f>78500*12</f>
        <v>942000</v>
      </c>
      <c r="R43" s="180">
        <v>12</v>
      </c>
      <c r="V43" s="180">
        <f t="shared" ref="V43" si="16">SUM(M43:U43)</f>
        <v>12</v>
      </c>
      <c r="W43" s="201">
        <v>942000</v>
      </c>
      <c r="AA43" s="183"/>
      <c r="AB43" s="183"/>
    </row>
    <row r="44" spans="1:28" x14ac:dyDescent="0.2">
      <c r="A44" s="195"/>
      <c r="L44" s="201"/>
      <c r="W44" s="201"/>
      <c r="AA44" s="183"/>
      <c r="AB44" s="183"/>
    </row>
    <row r="45" spans="1:28" x14ac:dyDescent="0.2">
      <c r="A45" s="195"/>
      <c r="L45" s="201"/>
      <c r="W45" s="201"/>
      <c r="AA45" s="183"/>
      <c r="AB45" s="183"/>
    </row>
    <row r="46" spans="1:28" x14ac:dyDescent="0.2">
      <c r="A46" s="195"/>
      <c r="L46" s="201"/>
      <c r="W46" s="201"/>
      <c r="AA46" s="183"/>
      <c r="AB46" s="183"/>
    </row>
    <row r="47" spans="1:28" x14ac:dyDescent="0.2">
      <c r="A47" s="195" t="s">
        <v>458</v>
      </c>
      <c r="L47" s="201">
        <v>2282832</v>
      </c>
      <c r="W47" s="201">
        <v>2282832</v>
      </c>
      <c r="AA47" s="183"/>
      <c r="AB47" s="183"/>
    </row>
    <row r="48" spans="1:28" x14ac:dyDescent="0.2">
      <c r="A48" s="195"/>
      <c r="L48" s="201"/>
      <c r="W48" s="201"/>
      <c r="AA48" s="183"/>
      <c r="AB48" s="183"/>
    </row>
    <row r="49" spans="1:28" ht="13.5" thickBot="1" x14ac:dyDescent="0.25">
      <c r="A49" s="195"/>
      <c r="L49" s="196"/>
      <c r="W49" s="196"/>
      <c r="AA49" s="183"/>
      <c r="AB49" s="183"/>
    </row>
    <row r="50" spans="1:28" ht="13.5" thickBot="1" x14ac:dyDescent="0.25">
      <c r="A50" s="202" t="s">
        <v>459</v>
      </c>
      <c r="B50" s="203">
        <f>SUM(B7:B49)</f>
        <v>206</v>
      </c>
      <c r="C50" s="203">
        <f t="shared" ref="C50:W50" si="17">SUM(C7:C49)</f>
        <v>0</v>
      </c>
      <c r="D50" s="203">
        <f t="shared" si="17"/>
        <v>137</v>
      </c>
      <c r="E50" s="203">
        <f t="shared" si="17"/>
        <v>0</v>
      </c>
      <c r="F50" s="203">
        <f t="shared" si="17"/>
        <v>0</v>
      </c>
      <c r="G50" s="203">
        <f t="shared" si="17"/>
        <v>12</v>
      </c>
      <c r="H50" s="203">
        <f t="shared" si="17"/>
        <v>0</v>
      </c>
      <c r="I50" s="203">
        <f t="shared" si="17"/>
        <v>0</v>
      </c>
      <c r="J50" s="203">
        <f t="shared" si="17"/>
        <v>0</v>
      </c>
      <c r="K50" s="203">
        <f>SUM(K7:K49)</f>
        <v>355</v>
      </c>
      <c r="L50" s="204">
        <f t="shared" si="17"/>
        <v>20189904.720000003</v>
      </c>
      <c r="M50" s="203">
        <f t="shared" si="17"/>
        <v>206</v>
      </c>
      <c r="N50" s="203">
        <f t="shared" si="17"/>
        <v>0</v>
      </c>
      <c r="O50" s="203">
        <f t="shared" si="17"/>
        <v>137</v>
      </c>
      <c r="P50" s="203">
        <f t="shared" si="17"/>
        <v>0</v>
      </c>
      <c r="Q50" s="203">
        <f t="shared" si="17"/>
        <v>0</v>
      </c>
      <c r="R50" s="203">
        <f t="shared" si="17"/>
        <v>12</v>
      </c>
      <c r="S50" s="203">
        <f t="shared" si="17"/>
        <v>0</v>
      </c>
      <c r="T50" s="203">
        <f t="shared" si="17"/>
        <v>0</v>
      </c>
      <c r="U50" s="203">
        <f t="shared" si="17"/>
        <v>0</v>
      </c>
      <c r="V50" s="203">
        <f t="shared" si="17"/>
        <v>355</v>
      </c>
      <c r="W50" s="204">
        <f t="shared" si="17"/>
        <v>20189904.720000003</v>
      </c>
      <c r="X50" s="200"/>
      <c r="AA50" s="183"/>
      <c r="AB50" s="183"/>
    </row>
    <row r="51" spans="1:28" x14ac:dyDescent="0.2">
      <c r="A51" s="205" t="s">
        <v>460</v>
      </c>
      <c r="B51" s="115"/>
      <c r="C51" s="115"/>
      <c r="D51" s="115"/>
      <c r="E51" s="115"/>
      <c r="F51" s="115"/>
      <c r="G51" s="115"/>
      <c r="H51" s="115"/>
      <c r="I51" s="115"/>
      <c r="J51" s="115"/>
      <c r="K51" s="115"/>
      <c r="L51" s="115"/>
      <c r="M51" s="115"/>
      <c r="N51" s="115"/>
      <c r="O51" s="115"/>
      <c r="P51" s="183"/>
      <c r="Q51" s="182"/>
      <c r="R51"/>
      <c r="S51"/>
      <c r="T51" s="183"/>
      <c r="U51" s="183"/>
      <c r="V51" s="183"/>
      <c r="W51" s="183"/>
      <c r="X51" s="183"/>
      <c r="Y51" s="183"/>
      <c r="Z51" s="183"/>
      <c r="AA51" s="183"/>
      <c r="AB51" s="183"/>
    </row>
    <row r="52" spans="1:28" x14ac:dyDescent="0.2">
      <c r="A52" s="180" t="s">
        <v>461</v>
      </c>
      <c r="P52" s="183"/>
      <c r="Q52" s="182"/>
      <c r="R52"/>
      <c r="S52"/>
      <c r="T52"/>
      <c r="U52"/>
      <c r="V52" s="183"/>
      <c r="W52" s="183"/>
      <c r="X52" s="183"/>
      <c r="Y52" s="183"/>
      <c r="Z52" s="183"/>
      <c r="AA52" s="183"/>
      <c r="AB52" s="183"/>
    </row>
    <row r="53" spans="1:28" x14ac:dyDescent="0.2">
      <c r="A53" s="180" t="s">
        <v>462</v>
      </c>
      <c r="P53" s="183"/>
      <c r="Q53" s="182"/>
      <c r="R53"/>
      <c r="S53"/>
      <c r="T53"/>
      <c r="U53"/>
      <c r="V53" s="183"/>
      <c r="W53" s="183"/>
      <c r="X53" s="183"/>
      <c r="Y53" s="183"/>
      <c r="Z53" s="183"/>
      <c r="AA53" s="183"/>
      <c r="AB53" s="183"/>
    </row>
    <row r="54" spans="1:28" x14ac:dyDescent="0.2">
      <c r="A54" s="180" t="s">
        <v>463</v>
      </c>
    </row>
  </sheetData>
  <mergeCells count="2">
    <mergeCell ref="B5:L5"/>
    <mergeCell ref="M5:W5"/>
  </mergeCells>
  <printOptions horizontalCentered="1"/>
  <pageMargins left="0.25" right="0.25" top="0.75" bottom="0.75" header="0.3" footer="0.3"/>
  <pageSetup paperSize="9" scale="61"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8F2CD-CFDB-4FC1-8808-551D8E15EC63}">
  <sheetPr>
    <tabColor theme="9" tint="-0.249977111117893"/>
    <pageSetUpPr fitToPage="1"/>
  </sheetPr>
  <dimension ref="A1:V25"/>
  <sheetViews>
    <sheetView tabSelected="1" zoomScaleNormal="100" zoomScaleSheetLayoutView="100" zoomScalePageLayoutView="90" workbookViewId="0">
      <selection activeCell="J8" sqref="J8"/>
    </sheetView>
  </sheetViews>
  <sheetFormatPr baseColWidth="10" defaultColWidth="11.42578125" defaultRowHeight="12" x14ac:dyDescent="0.2"/>
  <cols>
    <col min="1" max="1" width="62" style="183" customWidth="1"/>
    <col min="2" max="9" width="14.7109375" style="183" customWidth="1"/>
    <col min="10" max="16384" width="11.42578125" style="183"/>
  </cols>
  <sheetData>
    <row r="1" spans="1:22" s="208" customFormat="1" ht="15.75" x14ac:dyDescent="0.25">
      <c r="A1" s="206" t="s">
        <v>464</v>
      </c>
      <c r="B1" s="207"/>
      <c r="C1" s="207"/>
      <c r="D1" s="207"/>
      <c r="E1" s="207"/>
      <c r="F1" s="207"/>
      <c r="H1" s="176"/>
      <c r="I1" s="176"/>
    </row>
    <row r="2" spans="1:22" s="177" customFormat="1" ht="15.75" x14ac:dyDescent="0.2">
      <c r="A2" s="115" t="s">
        <v>107</v>
      </c>
      <c r="B2" s="176"/>
      <c r="C2" s="176"/>
      <c r="D2" s="176"/>
      <c r="E2" s="176"/>
      <c r="F2" s="176"/>
      <c r="G2" s="176"/>
      <c r="H2" s="176"/>
      <c r="I2" s="176"/>
      <c r="J2" s="176"/>
      <c r="K2" s="176"/>
      <c r="L2" s="176"/>
      <c r="M2" s="176"/>
      <c r="N2" s="176"/>
      <c r="O2" s="176"/>
      <c r="P2" s="176"/>
      <c r="Q2" s="176"/>
      <c r="R2" s="176"/>
      <c r="S2" s="176"/>
      <c r="T2" s="176"/>
      <c r="U2" s="176"/>
      <c r="V2" s="176"/>
    </row>
    <row r="3" spans="1:22" ht="12.75" thickBot="1" x14ac:dyDescent="0.25">
      <c r="B3" s="209"/>
      <c r="E3" s="209"/>
    </row>
    <row r="4" spans="1:22" ht="12.75" thickBot="1" x14ac:dyDescent="0.25">
      <c r="A4" s="210" t="s">
        <v>413</v>
      </c>
      <c r="B4" s="522" t="s">
        <v>465</v>
      </c>
      <c r="C4" s="522"/>
      <c r="D4" s="523" t="s">
        <v>466</v>
      </c>
      <c r="E4" s="524"/>
      <c r="F4" s="523" t="s">
        <v>467</v>
      </c>
      <c r="G4" s="525"/>
      <c r="H4" s="523" t="s">
        <v>468</v>
      </c>
      <c r="I4" s="525"/>
    </row>
    <row r="5" spans="1:22" s="215" customFormat="1" ht="24" customHeight="1" x14ac:dyDescent="0.2">
      <c r="A5" s="211" t="s">
        <v>416</v>
      </c>
      <c r="B5" s="212" t="s">
        <v>469</v>
      </c>
      <c r="C5" s="213" t="s">
        <v>470</v>
      </c>
      <c r="D5" s="211" t="s">
        <v>469</v>
      </c>
      <c r="E5" s="214" t="s">
        <v>470</v>
      </c>
      <c r="F5" s="211" t="s">
        <v>469</v>
      </c>
      <c r="G5" s="214" t="s">
        <v>470</v>
      </c>
      <c r="H5" s="211" t="s">
        <v>469</v>
      </c>
      <c r="I5" s="214" t="s">
        <v>470</v>
      </c>
    </row>
    <row r="6" spans="1:22" x14ac:dyDescent="0.2">
      <c r="A6" s="216" t="s">
        <v>471</v>
      </c>
      <c r="B6" s="217">
        <v>206</v>
      </c>
      <c r="C6" s="218">
        <v>2433186</v>
      </c>
      <c r="D6" s="217">
        <v>206</v>
      </c>
      <c r="E6" s="218">
        <v>2433186</v>
      </c>
      <c r="F6" s="217">
        <v>206</v>
      </c>
      <c r="G6" s="218">
        <v>2433186</v>
      </c>
      <c r="H6" s="219">
        <f>+F6-D6</f>
        <v>0</v>
      </c>
      <c r="I6" s="219">
        <f>+G6-E6</f>
        <v>0</v>
      </c>
    </row>
    <row r="7" spans="1:22" x14ac:dyDescent="0.2">
      <c r="A7" s="216" t="s">
        <v>472</v>
      </c>
      <c r="B7" s="217"/>
      <c r="C7" s="218" t="s">
        <v>473</v>
      </c>
      <c r="D7" s="217"/>
      <c r="E7" s="218" t="s">
        <v>473</v>
      </c>
      <c r="F7" s="217"/>
      <c r="G7" s="218" t="s">
        <v>473</v>
      </c>
      <c r="H7" s="217"/>
      <c r="I7" s="220"/>
    </row>
    <row r="8" spans="1:22" x14ac:dyDescent="0.2">
      <c r="A8" s="216" t="s">
        <v>474</v>
      </c>
      <c r="B8" s="217"/>
      <c r="C8" s="218"/>
      <c r="D8" s="217"/>
      <c r="E8" s="218"/>
      <c r="F8" s="217"/>
      <c r="G8" s="218"/>
      <c r="H8" s="217"/>
      <c r="I8" s="220"/>
    </row>
    <row r="9" spans="1:22" x14ac:dyDescent="0.2">
      <c r="A9" s="221" t="s">
        <v>475</v>
      </c>
      <c r="B9" s="217"/>
      <c r="C9" s="218"/>
      <c r="D9" s="217"/>
      <c r="E9" s="218"/>
      <c r="F9" s="217"/>
      <c r="G9" s="218"/>
      <c r="H9" s="217"/>
      <c r="I9" s="220"/>
    </row>
    <row r="10" spans="1:22" x14ac:dyDescent="0.2">
      <c r="A10" s="216" t="s">
        <v>476</v>
      </c>
      <c r="B10" s="217">
        <v>15</v>
      </c>
      <c r="C10" s="218">
        <f>15*12*4290</f>
        <v>772200</v>
      </c>
      <c r="D10" s="217">
        <v>15</v>
      </c>
      <c r="E10" s="218">
        <f>15*12*4290</f>
        <v>772200</v>
      </c>
      <c r="F10" s="217">
        <v>15</v>
      </c>
      <c r="G10" s="218">
        <f>15*12*4290</f>
        <v>772200</v>
      </c>
      <c r="H10" s="219">
        <f t="shared" ref="H10:I11" si="0">+F10-D10</f>
        <v>0</v>
      </c>
      <c r="I10" s="219">
        <f t="shared" si="0"/>
        <v>0</v>
      </c>
    </row>
    <row r="11" spans="1:22" x14ac:dyDescent="0.2">
      <c r="A11" s="221" t="s">
        <v>477</v>
      </c>
      <c r="B11" s="217">
        <v>206</v>
      </c>
      <c r="C11" s="218">
        <v>206000</v>
      </c>
      <c r="D11" s="217">
        <v>206</v>
      </c>
      <c r="E11" s="218">
        <v>206000</v>
      </c>
      <c r="F11" s="217">
        <v>206</v>
      </c>
      <c r="G11" s="218">
        <v>206000</v>
      </c>
      <c r="H11" s="219">
        <f t="shared" si="0"/>
        <v>0</v>
      </c>
      <c r="I11" s="219">
        <f t="shared" si="0"/>
        <v>0</v>
      </c>
    </row>
    <row r="12" spans="1:22" x14ac:dyDescent="0.2">
      <c r="A12" s="216" t="s">
        <v>478</v>
      </c>
      <c r="B12" s="217"/>
      <c r="C12" s="218"/>
      <c r="D12" s="217"/>
      <c r="E12" s="218"/>
      <c r="F12" s="217"/>
      <c r="G12" s="218"/>
      <c r="H12" s="217"/>
      <c r="I12" s="220"/>
    </row>
    <row r="13" spans="1:22" x14ac:dyDescent="0.2">
      <c r="A13" s="216" t="s">
        <v>479</v>
      </c>
      <c r="B13" s="217"/>
      <c r="C13" s="218"/>
      <c r="D13" s="217"/>
      <c r="E13" s="218"/>
      <c r="F13" s="217"/>
      <c r="G13" s="218"/>
      <c r="H13" s="217"/>
      <c r="I13" s="220"/>
    </row>
    <row r="14" spans="1:22" x14ac:dyDescent="0.2">
      <c r="A14" s="216" t="s">
        <v>480</v>
      </c>
      <c r="B14" s="217"/>
      <c r="C14" s="218"/>
      <c r="D14" s="217"/>
      <c r="E14" s="218"/>
      <c r="F14" s="217"/>
      <c r="G14" s="218"/>
      <c r="H14" s="217"/>
      <c r="I14" s="220"/>
    </row>
    <row r="15" spans="1:22" x14ac:dyDescent="0.2">
      <c r="A15" s="216" t="s">
        <v>481</v>
      </c>
      <c r="B15" s="217">
        <v>206</v>
      </c>
      <c r="C15" s="218">
        <v>408701</v>
      </c>
      <c r="D15" s="217">
        <v>206</v>
      </c>
      <c r="E15" s="218">
        <v>408701</v>
      </c>
      <c r="F15" s="217">
        <v>206</v>
      </c>
      <c r="G15" s="218">
        <v>408701</v>
      </c>
      <c r="H15" s="219">
        <f>+F15-D15</f>
        <v>0</v>
      </c>
      <c r="I15" s="219">
        <f>+G15-E15</f>
        <v>0</v>
      </c>
    </row>
    <row r="16" spans="1:22" x14ac:dyDescent="0.2">
      <c r="A16" s="216" t="s">
        <v>482</v>
      </c>
      <c r="B16" s="217"/>
      <c r="C16" s="218"/>
      <c r="D16" s="217"/>
      <c r="E16" s="218"/>
      <c r="F16" s="217"/>
      <c r="G16" s="218"/>
      <c r="H16" s="217"/>
      <c r="I16" s="220"/>
    </row>
    <row r="17" spans="1:9" x14ac:dyDescent="0.2">
      <c r="A17" s="216" t="s">
        <v>483</v>
      </c>
      <c r="B17" s="217"/>
      <c r="C17" s="218"/>
      <c r="D17" s="217"/>
      <c r="E17" s="218"/>
      <c r="F17" s="217"/>
      <c r="G17" s="218"/>
      <c r="H17" s="217"/>
      <c r="I17" s="220"/>
    </row>
    <row r="18" spans="1:9" x14ac:dyDescent="0.2">
      <c r="A18" s="216" t="s">
        <v>484</v>
      </c>
      <c r="B18" s="217"/>
      <c r="C18" s="218"/>
      <c r="D18" s="217"/>
      <c r="E18" s="218"/>
      <c r="F18" s="217"/>
      <c r="G18" s="218"/>
      <c r="H18" s="217"/>
      <c r="I18" s="220"/>
    </row>
    <row r="19" spans="1:9" x14ac:dyDescent="0.2">
      <c r="A19" s="216" t="s">
        <v>485</v>
      </c>
      <c r="B19" s="222">
        <v>201</v>
      </c>
      <c r="C19" s="218">
        <v>2882364</v>
      </c>
      <c r="D19" s="222">
        <v>201</v>
      </c>
      <c r="E19" s="218">
        <v>2882364</v>
      </c>
      <c r="F19" s="222">
        <v>201</v>
      </c>
      <c r="G19" s="218">
        <v>2882364</v>
      </c>
      <c r="H19" s="219">
        <f>+F19-D19</f>
        <v>0</v>
      </c>
      <c r="I19" s="219">
        <f>+G19-E19</f>
        <v>0</v>
      </c>
    </row>
    <row r="20" spans="1:9" x14ac:dyDescent="0.2">
      <c r="A20" s="216" t="s">
        <v>486</v>
      </c>
      <c r="B20" s="223"/>
      <c r="C20" s="224"/>
      <c r="D20" s="217"/>
      <c r="E20" s="220"/>
      <c r="F20" s="217"/>
      <c r="G20" s="220"/>
      <c r="H20" s="217"/>
      <c r="I20" s="220"/>
    </row>
    <row r="21" spans="1:9" ht="12.75" thickBot="1" x14ac:dyDescent="0.25">
      <c r="A21" s="216" t="s">
        <v>487</v>
      </c>
      <c r="B21" s="223"/>
      <c r="C21" s="224"/>
      <c r="D21" s="217"/>
      <c r="E21" s="220"/>
      <c r="F21" s="217"/>
      <c r="G21" s="220"/>
      <c r="H21" s="217"/>
      <c r="I21" s="220"/>
    </row>
    <row r="22" spans="1:9" ht="12.75" thickBot="1" x14ac:dyDescent="0.25">
      <c r="A22" s="202" t="s">
        <v>488</v>
      </c>
      <c r="B22" s="225"/>
      <c r="C22" s="225"/>
      <c r="D22" s="226"/>
      <c r="E22" s="227"/>
      <c r="F22" s="226"/>
      <c r="G22" s="227"/>
      <c r="H22" s="226"/>
      <c r="I22" s="227"/>
    </row>
    <row r="23" spans="1:9" x14ac:dyDescent="0.2">
      <c r="A23" s="205" t="s">
        <v>489</v>
      </c>
      <c r="B23" s="115"/>
      <c r="C23" s="115"/>
      <c r="D23" s="115"/>
      <c r="E23" s="115"/>
      <c r="F23" s="115"/>
      <c r="G23" s="115"/>
      <c r="H23" s="115"/>
      <c r="I23" s="115"/>
    </row>
    <row r="24" spans="1:9" x14ac:dyDescent="0.2">
      <c r="A24" s="205" t="s">
        <v>490</v>
      </c>
      <c r="B24" s="115"/>
      <c r="C24" s="115"/>
      <c r="D24" s="115"/>
      <c r="E24" s="115"/>
      <c r="F24" s="115"/>
      <c r="G24" s="115"/>
      <c r="H24" s="115"/>
      <c r="I24" s="115"/>
    </row>
    <row r="25" spans="1:9" x14ac:dyDescent="0.2">
      <c r="A25" s="205"/>
      <c r="B25" s="115"/>
      <c r="C25" s="115"/>
      <c r="D25" s="115"/>
      <c r="E25" s="115"/>
      <c r="F25" s="115"/>
      <c r="G25" s="115"/>
      <c r="H25" s="115"/>
      <c r="I25" s="115"/>
    </row>
  </sheetData>
  <mergeCells count="4">
    <mergeCell ref="B4:C4"/>
    <mergeCell ref="D4:E4"/>
    <mergeCell ref="F4:G4"/>
    <mergeCell ref="H4:I4"/>
  </mergeCells>
  <printOptions horizontalCentered="1"/>
  <pageMargins left="0.25" right="0.25" top="0.75" bottom="0.75" header="0.3" footer="0.3"/>
  <pageSetup paperSize="9" scale="79"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E16E-113D-43F7-8CC1-B5067680BBB2}">
  <sheetPr>
    <tabColor theme="9" tint="-0.249977111117893"/>
    <pageSetUpPr fitToPage="1"/>
  </sheetPr>
  <dimension ref="A1:AI62"/>
  <sheetViews>
    <sheetView topLeftCell="A20" zoomScaleNormal="100" zoomScaleSheetLayoutView="80" zoomScalePageLayoutView="85" workbookViewId="0">
      <selection sqref="A1:AI62"/>
    </sheetView>
  </sheetViews>
  <sheetFormatPr baseColWidth="10" defaultColWidth="11.42578125" defaultRowHeight="12" x14ac:dyDescent="0.2"/>
  <cols>
    <col min="1" max="1" width="43.7109375" style="183" customWidth="1"/>
    <col min="2" max="2" width="8.7109375" style="183" hidden="1" customWidth="1"/>
    <col min="3" max="3" width="9.85546875" style="183" hidden="1" customWidth="1"/>
    <col min="4" max="4" width="10.140625" style="183" hidden="1" customWidth="1"/>
    <col min="5" max="10" width="8.7109375" style="183" hidden="1" customWidth="1"/>
    <col min="11" max="11" width="10" style="183" hidden="1" customWidth="1"/>
    <col min="12" max="14" width="8.7109375" style="183" hidden="1" customWidth="1"/>
    <col min="15" max="15" width="14.28515625" style="183" hidden="1" customWidth="1"/>
    <col min="16" max="16" width="15.85546875" style="183" hidden="1" customWidth="1"/>
    <col min="17" max="17" width="8.7109375" style="183" hidden="1" customWidth="1"/>
    <col min="18" max="18" width="9.85546875" style="183" customWidth="1"/>
    <col min="19" max="19" width="10.5703125" style="183" customWidth="1"/>
    <col min="20" max="25" width="8.7109375" style="183" customWidth="1"/>
    <col min="26" max="26" width="9.5703125" style="183" customWidth="1"/>
    <col min="27" max="29" width="8.7109375" style="183" customWidth="1"/>
    <col min="30" max="30" width="13.85546875" style="183" bestFit="1" customWidth="1"/>
    <col min="31" max="31" width="15.85546875" style="183" bestFit="1" customWidth="1"/>
    <col min="32" max="32" width="10.5703125" style="183" customWidth="1"/>
    <col min="33" max="33" width="13" style="183" customWidth="1"/>
    <col min="34" max="34" width="8.7109375" style="183" customWidth="1"/>
    <col min="35" max="35" width="15.85546875" style="183" bestFit="1" customWidth="1"/>
    <col min="36" max="16384" width="11.42578125" style="183"/>
  </cols>
  <sheetData>
    <row r="1" spans="1:35" s="182" customFormat="1" x14ac:dyDescent="0.2">
      <c r="A1" s="383" t="s">
        <v>1336</v>
      </c>
    </row>
    <row r="2" spans="1:35" s="182" customFormat="1" x14ac:dyDescent="0.2">
      <c r="A2" s="200" t="s">
        <v>107</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row>
    <row r="3" spans="1:35" s="383" customFormat="1" ht="12.75" thickBot="1" x14ac:dyDescent="0.25">
      <c r="A3" s="383" t="s">
        <v>1337</v>
      </c>
    </row>
    <row r="4" spans="1:35" ht="30.75" customHeight="1" thickBot="1" x14ac:dyDescent="0.25">
      <c r="A4" s="526" t="s">
        <v>1338</v>
      </c>
      <c r="B4" s="529" t="s">
        <v>1339</v>
      </c>
      <c r="C4" s="529"/>
      <c r="D4" s="529"/>
      <c r="E4" s="529"/>
      <c r="F4" s="529"/>
      <c r="G4" s="529"/>
      <c r="H4" s="529"/>
      <c r="I4" s="529"/>
      <c r="J4" s="529"/>
      <c r="K4" s="529"/>
      <c r="L4" s="529"/>
      <c r="M4" s="529"/>
      <c r="N4" s="529"/>
      <c r="O4" s="529"/>
      <c r="P4" s="529"/>
      <c r="Q4" s="530" t="s">
        <v>1340</v>
      </c>
      <c r="R4" s="529"/>
      <c r="S4" s="529"/>
      <c r="T4" s="529"/>
      <c r="U4" s="529"/>
      <c r="V4" s="529"/>
      <c r="W4" s="529"/>
      <c r="X4" s="529"/>
      <c r="Y4" s="529"/>
      <c r="Z4" s="529"/>
      <c r="AA4" s="529"/>
      <c r="AB4" s="529"/>
      <c r="AC4" s="529"/>
      <c r="AD4" s="529"/>
      <c r="AE4" s="531"/>
      <c r="AF4" s="532" t="s">
        <v>1341</v>
      </c>
      <c r="AG4" s="533"/>
      <c r="AH4" s="532" t="s">
        <v>1342</v>
      </c>
      <c r="AI4" s="533"/>
    </row>
    <row r="5" spans="1:35" ht="172.5" customHeight="1" x14ac:dyDescent="0.2">
      <c r="A5" s="527"/>
      <c r="B5" s="456" t="s">
        <v>1343</v>
      </c>
      <c r="C5" s="457" t="s">
        <v>1344</v>
      </c>
      <c r="D5" s="458" t="s">
        <v>1345</v>
      </c>
      <c r="E5" s="458" t="s">
        <v>1346</v>
      </c>
      <c r="F5" s="458" t="s">
        <v>1347</v>
      </c>
      <c r="G5" s="458" t="s">
        <v>1348</v>
      </c>
      <c r="H5" s="458" t="s">
        <v>1349</v>
      </c>
      <c r="I5" s="458" t="s">
        <v>1350</v>
      </c>
      <c r="J5" s="458" t="s">
        <v>1351</v>
      </c>
      <c r="K5" s="458" t="s">
        <v>1352</v>
      </c>
      <c r="L5" s="458" t="s">
        <v>1353</v>
      </c>
      <c r="M5" s="458" t="s">
        <v>1354</v>
      </c>
      <c r="N5" s="459" t="s">
        <v>1355</v>
      </c>
      <c r="O5" s="460" t="s">
        <v>1356</v>
      </c>
      <c r="P5" s="461" t="s">
        <v>1357</v>
      </c>
      <c r="Q5" s="456" t="s">
        <v>1343</v>
      </c>
      <c r="R5" s="457" t="s">
        <v>1344</v>
      </c>
      <c r="S5" s="458" t="s">
        <v>1358</v>
      </c>
      <c r="T5" s="458" t="s">
        <v>1346</v>
      </c>
      <c r="U5" s="458" t="s">
        <v>1347</v>
      </c>
      <c r="V5" s="458" t="s">
        <v>1348</v>
      </c>
      <c r="W5" s="458" t="s">
        <v>1349</v>
      </c>
      <c r="X5" s="458" t="s">
        <v>1350</v>
      </c>
      <c r="Y5" s="458" t="s">
        <v>1351</v>
      </c>
      <c r="Z5" s="458" t="s">
        <v>1352</v>
      </c>
      <c r="AA5" s="458" t="s">
        <v>1353</v>
      </c>
      <c r="AB5" s="458" t="s">
        <v>1354</v>
      </c>
      <c r="AC5" s="459" t="s">
        <v>1355</v>
      </c>
      <c r="AD5" s="460" t="s">
        <v>1356</v>
      </c>
      <c r="AE5" s="461" t="s">
        <v>1359</v>
      </c>
      <c r="AF5" s="462" t="s">
        <v>1360</v>
      </c>
      <c r="AG5" s="462" t="s">
        <v>1361</v>
      </c>
      <c r="AH5" s="462" t="s">
        <v>1343</v>
      </c>
      <c r="AI5" s="461" t="s">
        <v>1362</v>
      </c>
    </row>
    <row r="6" spans="1:35" ht="15.75" customHeight="1" thickBot="1" x14ac:dyDescent="0.25">
      <c r="A6" s="528"/>
      <c r="B6" s="463" t="s">
        <v>1363</v>
      </c>
      <c r="C6" s="464" t="s">
        <v>1364</v>
      </c>
      <c r="D6" s="465" t="s">
        <v>1365</v>
      </c>
      <c r="E6" s="465" t="s">
        <v>1366</v>
      </c>
      <c r="F6" s="466" t="s">
        <v>1367</v>
      </c>
      <c r="G6" s="466" t="s">
        <v>1368</v>
      </c>
      <c r="H6" s="466" t="s">
        <v>1369</v>
      </c>
      <c r="I6" s="466" t="s">
        <v>1370</v>
      </c>
      <c r="J6" s="466" t="s">
        <v>1371</v>
      </c>
      <c r="K6" s="466" t="s">
        <v>1372</v>
      </c>
      <c r="L6" s="466" t="s">
        <v>1373</v>
      </c>
      <c r="M6" s="466" t="s">
        <v>1374</v>
      </c>
      <c r="N6" s="467" t="s">
        <v>1375</v>
      </c>
      <c r="O6" s="468" t="s">
        <v>1376</v>
      </c>
      <c r="P6" s="469" t="s">
        <v>1377</v>
      </c>
      <c r="Q6" s="463" t="s">
        <v>1363</v>
      </c>
      <c r="R6" s="464" t="s">
        <v>1364</v>
      </c>
      <c r="S6" s="465" t="s">
        <v>1365</v>
      </c>
      <c r="T6" s="465" t="s">
        <v>1366</v>
      </c>
      <c r="U6" s="466" t="s">
        <v>1367</v>
      </c>
      <c r="V6" s="466" t="s">
        <v>1368</v>
      </c>
      <c r="W6" s="466" t="s">
        <v>1369</v>
      </c>
      <c r="X6" s="466" t="s">
        <v>1370</v>
      </c>
      <c r="Y6" s="466" t="s">
        <v>1371</v>
      </c>
      <c r="Z6" s="466" t="s">
        <v>1372</v>
      </c>
      <c r="AA6" s="466" t="s">
        <v>1373</v>
      </c>
      <c r="AB6" s="466" t="s">
        <v>1374</v>
      </c>
      <c r="AC6" s="467" t="s">
        <v>1375</v>
      </c>
      <c r="AD6" s="468" t="s">
        <v>1376</v>
      </c>
      <c r="AE6" s="469" t="s">
        <v>1377</v>
      </c>
      <c r="AF6" s="470"/>
      <c r="AG6" s="463"/>
      <c r="AH6" s="470"/>
      <c r="AI6" s="463"/>
    </row>
    <row r="7" spans="1:35" x14ac:dyDescent="0.2">
      <c r="A7" s="384" t="s">
        <v>429</v>
      </c>
      <c r="B7" s="385"/>
      <c r="C7" s="386"/>
      <c r="D7" s="386"/>
      <c r="E7" s="386"/>
      <c r="F7" s="386"/>
      <c r="G7" s="386"/>
      <c r="H7" s="386"/>
      <c r="I7" s="386"/>
      <c r="J7" s="386"/>
      <c r="K7" s="386"/>
      <c r="L7" s="386"/>
      <c r="M7" s="386"/>
      <c r="O7" s="387"/>
      <c r="P7" s="388"/>
      <c r="Q7" s="385"/>
      <c r="R7" s="386"/>
      <c r="S7" s="386"/>
      <c r="T7" s="386"/>
      <c r="U7" s="386"/>
      <c r="V7" s="386"/>
      <c r="W7" s="386"/>
      <c r="X7" s="386"/>
      <c r="Y7" s="386"/>
      <c r="Z7" s="386"/>
      <c r="AA7" s="386"/>
      <c r="AB7" s="386"/>
      <c r="AD7" s="387"/>
      <c r="AE7" s="388"/>
      <c r="AF7" s="388"/>
      <c r="AG7" s="385"/>
      <c r="AH7" s="388"/>
      <c r="AI7" s="385"/>
    </row>
    <row r="8" spans="1:35" x14ac:dyDescent="0.2">
      <c r="A8" s="389" t="s">
        <v>430</v>
      </c>
      <c r="B8" s="390">
        <v>1</v>
      </c>
      <c r="C8" s="391">
        <v>14300</v>
      </c>
      <c r="D8" s="391">
        <v>0</v>
      </c>
      <c r="E8" s="386"/>
      <c r="F8" s="386"/>
      <c r="G8" s="386"/>
      <c r="H8" s="386"/>
      <c r="I8" s="386"/>
      <c r="J8" s="386"/>
      <c r="K8" s="391">
        <v>14300</v>
      </c>
      <c r="L8" s="391">
        <v>1000</v>
      </c>
      <c r="M8" s="386">
        <v>0</v>
      </c>
      <c r="N8" s="392">
        <f>+L8+M8</f>
        <v>1000</v>
      </c>
      <c r="O8" s="393">
        <f>(K8*12)+N8</f>
        <v>172600</v>
      </c>
      <c r="P8" s="394">
        <f>+B8*O8</f>
        <v>172600</v>
      </c>
      <c r="Q8" s="390">
        <v>1</v>
      </c>
      <c r="R8" s="391">
        <v>14300</v>
      </c>
      <c r="S8" s="391">
        <v>0</v>
      </c>
      <c r="T8" s="386"/>
      <c r="U8" s="386"/>
      <c r="V8" s="386"/>
      <c r="W8" s="386"/>
      <c r="X8" s="386"/>
      <c r="Y8" s="386"/>
      <c r="Z8" s="391">
        <v>14300</v>
      </c>
      <c r="AA8" s="391">
        <v>1000</v>
      </c>
      <c r="AB8" s="386">
        <v>0</v>
      </c>
      <c r="AC8" s="392">
        <f>+AA8+AB8</f>
        <v>1000</v>
      </c>
      <c r="AD8" s="393">
        <f>(Z8*12)+AC8</f>
        <v>172600</v>
      </c>
      <c r="AE8" s="394">
        <f>+Q8*AD8</f>
        <v>172600</v>
      </c>
      <c r="AF8" s="395">
        <f>O8-AD8</f>
        <v>0</v>
      </c>
      <c r="AG8" s="395">
        <f>P8-AE8</f>
        <v>0</v>
      </c>
      <c r="AH8" s="390">
        <v>1</v>
      </c>
      <c r="AI8" s="394">
        <v>172600</v>
      </c>
    </row>
    <row r="9" spans="1:35" x14ac:dyDescent="0.2">
      <c r="A9" s="389" t="s">
        <v>431</v>
      </c>
      <c r="B9" s="390">
        <v>1</v>
      </c>
      <c r="C9" s="391">
        <v>10000</v>
      </c>
      <c r="D9" s="391">
        <v>0</v>
      </c>
      <c r="E9" s="386"/>
      <c r="F9" s="386"/>
      <c r="G9" s="386"/>
      <c r="H9" s="386"/>
      <c r="I9" s="386"/>
      <c r="J9" s="386"/>
      <c r="K9" s="391">
        <v>10000</v>
      </c>
      <c r="L9" s="391">
        <v>1000</v>
      </c>
      <c r="M9" s="386">
        <v>0</v>
      </c>
      <c r="N9" s="392">
        <f t="shared" ref="N9:N40" si="0">+L9+M9</f>
        <v>1000</v>
      </c>
      <c r="O9" s="393">
        <f t="shared" ref="O9:O40" si="1">(K9*12)+N9</f>
        <v>121000</v>
      </c>
      <c r="P9" s="394">
        <f t="shared" ref="P9:P40" si="2">+B9*O9</f>
        <v>121000</v>
      </c>
      <c r="Q9" s="390">
        <v>1</v>
      </c>
      <c r="R9" s="391">
        <v>10000</v>
      </c>
      <c r="S9" s="391">
        <v>0</v>
      </c>
      <c r="T9" s="386"/>
      <c r="U9" s="386"/>
      <c r="V9" s="386"/>
      <c r="W9" s="386"/>
      <c r="X9" s="386"/>
      <c r="Y9" s="386"/>
      <c r="Z9" s="391">
        <v>10000</v>
      </c>
      <c r="AA9" s="391">
        <v>1000</v>
      </c>
      <c r="AB9" s="386">
        <v>0</v>
      </c>
      <c r="AC9" s="392">
        <f t="shared" ref="AC9:AC40" si="3">+AA9+AB9</f>
        <v>1000</v>
      </c>
      <c r="AD9" s="393">
        <f>(Z9*12)+AC9</f>
        <v>121000</v>
      </c>
      <c r="AE9" s="394">
        <f t="shared" ref="AE9:AE11" si="4">+Q9*AD9</f>
        <v>121000</v>
      </c>
      <c r="AF9" s="395">
        <f t="shared" ref="AF9:AG40" si="5">O9-AD9</f>
        <v>0</v>
      </c>
      <c r="AG9" s="395">
        <f t="shared" si="5"/>
        <v>0</v>
      </c>
      <c r="AH9" s="390">
        <v>1</v>
      </c>
      <c r="AI9" s="394">
        <v>121000</v>
      </c>
    </row>
    <row r="10" spans="1:35" x14ac:dyDescent="0.2">
      <c r="A10" s="389" t="s">
        <v>431</v>
      </c>
      <c r="B10" s="390">
        <v>1</v>
      </c>
      <c r="C10" s="391">
        <v>1131</v>
      </c>
      <c r="D10" s="391">
        <v>2057</v>
      </c>
      <c r="E10" s="386"/>
      <c r="F10" s="386"/>
      <c r="G10" s="386"/>
      <c r="H10" s="386"/>
      <c r="I10" s="386"/>
      <c r="J10" s="386"/>
      <c r="K10" s="391">
        <v>3188</v>
      </c>
      <c r="L10" s="391">
        <v>1000</v>
      </c>
      <c r="M10" s="386">
        <v>0</v>
      </c>
      <c r="N10" s="392">
        <f t="shared" si="0"/>
        <v>1000</v>
      </c>
      <c r="O10" s="393">
        <f t="shared" si="1"/>
        <v>39256</v>
      </c>
      <c r="P10" s="394">
        <f t="shared" si="2"/>
        <v>39256</v>
      </c>
      <c r="Q10" s="390">
        <v>1</v>
      </c>
      <c r="R10" s="391">
        <v>1131</v>
      </c>
      <c r="S10" s="391">
        <v>2057</v>
      </c>
      <c r="T10" s="386"/>
      <c r="U10" s="386"/>
      <c r="V10" s="386"/>
      <c r="W10" s="386"/>
      <c r="X10" s="386"/>
      <c r="Y10" s="386"/>
      <c r="Z10" s="391">
        <f>+R10+S10</f>
        <v>3188</v>
      </c>
      <c r="AA10" s="391">
        <v>1000</v>
      </c>
      <c r="AB10" s="386">
        <v>0</v>
      </c>
      <c r="AC10" s="392">
        <f t="shared" si="3"/>
        <v>1000</v>
      </c>
      <c r="AD10" s="393">
        <f t="shared" ref="AD10:AD40" si="6">(Z10*12)+AC10</f>
        <v>39256</v>
      </c>
      <c r="AE10" s="394">
        <f t="shared" si="4"/>
        <v>39256</v>
      </c>
      <c r="AF10" s="395">
        <f t="shared" si="5"/>
        <v>0</v>
      </c>
      <c r="AG10" s="395">
        <f t="shared" si="5"/>
        <v>0</v>
      </c>
      <c r="AH10" s="390">
        <v>1</v>
      </c>
      <c r="AI10" s="394">
        <v>39256</v>
      </c>
    </row>
    <row r="11" spans="1:35" x14ac:dyDescent="0.2">
      <c r="A11" s="389" t="s">
        <v>432</v>
      </c>
      <c r="B11" s="390">
        <v>19</v>
      </c>
      <c r="C11" s="391">
        <v>24059.02</v>
      </c>
      <c r="D11" s="391">
        <v>39083</v>
      </c>
      <c r="E11" s="386"/>
      <c r="F11" s="386"/>
      <c r="G11" s="386"/>
      <c r="H11" s="386"/>
      <c r="I11" s="386"/>
      <c r="J11" s="386"/>
      <c r="K11" s="391">
        <v>63142.020000000004</v>
      </c>
      <c r="L11" s="391">
        <v>19000</v>
      </c>
      <c r="M11" s="386">
        <v>0</v>
      </c>
      <c r="N11" s="392">
        <f t="shared" si="0"/>
        <v>19000</v>
      </c>
      <c r="O11" s="393">
        <f t="shared" si="1"/>
        <v>776704.24</v>
      </c>
      <c r="P11" s="394">
        <f t="shared" si="2"/>
        <v>14757380.560000001</v>
      </c>
      <c r="Q11" s="390">
        <v>19</v>
      </c>
      <c r="R11" s="391">
        <v>24059.02</v>
      </c>
      <c r="S11" s="391">
        <v>39083</v>
      </c>
      <c r="T11" s="386"/>
      <c r="U11" s="386"/>
      <c r="V11" s="386"/>
      <c r="W11" s="386"/>
      <c r="X11" s="386"/>
      <c r="Y11" s="386"/>
      <c r="Z11" s="391">
        <f t="shared" ref="Z11:Z14" si="7">+R11+S11</f>
        <v>63142.020000000004</v>
      </c>
      <c r="AA11" s="391">
        <v>19000</v>
      </c>
      <c r="AB11" s="386">
        <v>0</v>
      </c>
      <c r="AC11" s="392">
        <f t="shared" si="3"/>
        <v>19000</v>
      </c>
      <c r="AD11" s="393">
        <f t="shared" si="6"/>
        <v>776704.24</v>
      </c>
      <c r="AE11" s="394">
        <f t="shared" si="4"/>
        <v>14757380.560000001</v>
      </c>
      <c r="AF11" s="395">
        <f t="shared" si="5"/>
        <v>0</v>
      </c>
      <c r="AG11" s="395">
        <f t="shared" si="5"/>
        <v>0</v>
      </c>
      <c r="AH11" s="390">
        <v>19</v>
      </c>
      <c r="AI11" s="394">
        <v>14757380.560000001</v>
      </c>
    </row>
    <row r="12" spans="1:35" x14ac:dyDescent="0.2">
      <c r="A12" s="389" t="s">
        <v>433</v>
      </c>
      <c r="B12" s="390">
        <v>31</v>
      </c>
      <c r="C12" s="391">
        <v>37429.599999999999</v>
      </c>
      <c r="D12" s="391">
        <v>50747</v>
      </c>
      <c r="E12" s="386"/>
      <c r="F12" s="386"/>
      <c r="G12" s="386"/>
      <c r="H12" s="386"/>
      <c r="I12" s="386"/>
      <c r="J12" s="386"/>
      <c r="K12" s="391">
        <v>88176.6</v>
      </c>
      <c r="L12" s="391">
        <v>31000</v>
      </c>
      <c r="M12" s="386">
        <v>0</v>
      </c>
      <c r="N12" s="392">
        <f t="shared" si="0"/>
        <v>31000</v>
      </c>
      <c r="O12" s="393">
        <f t="shared" si="1"/>
        <v>1089119.2000000002</v>
      </c>
      <c r="P12" s="394">
        <f>+B12*O12</f>
        <v>33762695.200000003</v>
      </c>
      <c r="Q12" s="390">
        <v>31</v>
      </c>
      <c r="R12" s="391">
        <v>37429.599999999999</v>
      </c>
      <c r="S12" s="391">
        <v>50747</v>
      </c>
      <c r="T12" s="386"/>
      <c r="U12" s="386"/>
      <c r="V12" s="386"/>
      <c r="W12" s="386"/>
      <c r="X12" s="386"/>
      <c r="Y12" s="386"/>
      <c r="Z12" s="391">
        <f t="shared" si="7"/>
        <v>88176.6</v>
      </c>
      <c r="AA12" s="391">
        <v>31000</v>
      </c>
      <c r="AB12" s="386">
        <v>0</v>
      </c>
      <c r="AC12" s="392">
        <f t="shared" si="3"/>
        <v>31000</v>
      </c>
      <c r="AD12" s="393">
        <f t="shared" si="6"/>
        <v>1089119.2000000002</v>
      </c>
      <c r="AE12" s="394">
        <f>+Q12*AD12</f>
        <v>33762695.200000003</v>
      </c>
      <c r="AF12" s="395">
        <f t="shared" si="5"/>
        <v>0</v>
      </c>
      <c r="AG12" s="395">
        <f t="shared" si="5"/>
        <v>0</v>
      </c>
      <c r="AH12" s="390">
        <v>31</v>
      </c>
      <c r="AI12" s="394">
        <v>33762695.200000003</v>
      </c>
    </row>
    <row r="13" spans="1:35" x14ac:dyDescent="0.2">
      <c r="A13" s="389" t="s">
        <v>434</v>
      </c>
      <c r="B13" s="390">
        <v>17</v>
      </c>
      <c r="C13" s="391">
        <v>22724.46</v>
      </c>
      <c r="D13" s="391">
        <v>24769</v>
      </c>
      <c r="E13" s="386"/>
      <c r="F13" s="386"/>
      <c r="G13" s="386"/>
      <c r="H13" s="386"/>
      <c r="I13" s="386"/>
      <c r="J13" s="386"/>
      <c r="K13" s="391">
        <v>47493.46</v>
      </c>
      <c r="L13" s="391">
        <v>17000</v>
      </c>
      <c r="M13" s="386">
        <v>0</v>
      </c>
      <c r="N13" s="392">
        <f t="shared" si="0"/>
        <v>17000</v>
      </c>
      <c r="O13" s="393">
        <f t="shared" si="1"/>
        <v>586921.52</v>
      </c>
      <c r="P13" s="394">
        <f t="shared" si="2"/>
        <v>9977665.8399999999</v>
      </c>
      <c r="Q13" s="390">
        <v>17</v>
      </c>
      <c r="R13" s="391">
        <v>22724.46</v>
      </c>
      <c r="S13" s="391">
        <v>26226</v>
      </c>
      <c r="T13" s="386"/>
      <c r="U13" s="386"/>
      <c r="V13" s="386"/>
      <c r="W13" s="386"/>
      <c r="X13" s="386"/>
      <c r="Y13" s="386"/>
      <c r="Z13" s="391">
        <f t="shared" si="7"/>
        <v>48950.46</v>
      </c>
      <c r="AA13" s="391">
        <v>17000</v>
      </c>
      <c r="AB13" s="386">
        <v>0</v>
      </c>
      <c r="AC13" s="392">
        <f t="shared" si="3"/>
        <v>17000</v>
      </c>
      <c r="AD13" s="393">
        <f t="shared" si="6"/>
        <v>604405.52</v>
      </c>
      <c r="AE13" s="394">
        <f t="shared" ref="AE13:AE40" si="8">+Q13*AD13</f>
        <v>10274893.84</v>
      </c>
      <c r="AF13" s="395">
        <f t="shared" si="5"/>
        <v>-17484</v>
      </c>
      <c r="AG13" s="395">
        <f t="shared" si="5"/>
        <v>-297228</v>
      </c>
      <c r="AH13" s="390">
        <v>17</v>
      </c>
      <c r="AI13" s="394">
        <v>9977665.8399999999</v>
      </c>
    </row>
    <row r="14" spans="1:35" x14ac:dyDescent="0.2">
      <c r="A14" s="389" t="s">
        <v>435</v>
      </c>
      <c r="B14" s="390">
        <v>4</v>
      </c>
      <c r="C14" s="391">
        <v>3339</v>
      </c>
      <c r="D14" s="391">
        <v>4548</v>
      </c>
      <c r="E14" s="386"/>
      <c r="F14" s="386"/>
      <c r="G14" s="386"/>
      <c r="H14" s="386"/>
      <c r="I14" s="386"/>
      <c r="J14" s="386"/>
      <c r="K14" s="391">
        <v>7887</v>
      </c>
      <c r="L14" s="391">
        <v>4000</v>
      </c>
      <c r="M14" s="386">
        <v>0</v>
      </c>
      <c r="N14" s="392">
        <f t="shared" si="0"/>
        <v>4000</v>
      </c>
      <c r="O14" s="393">
        <f t="shared" si="1"/>
        <v>98644</v>
      </c>
      <c r="P14" s="394">
        <f t="shared" si="2"/>
        <v>394576</v>
      </c>
      <c r="Q14" s="390">
        <v>4</v>
      </c>
      <c r="R14" s="391">
        <v>3339</v>
      </c>
      <c r="S14" s="391">
        <v>5440</v>
      </c>
      <c r="T14" s="386"/>
      <c r="U14" s="386"/>
      <c r="V14" s="386"/>
      <c r="W14" s="386"/>
      <c r="X14" s="386"/>
      <c r="Y14" s="386"/>
      <c r="Z14" s="391">
        <f t="shared" si="7"/>
        <v>8779</v>
      </c>
      <c r="AA14" s="391">
        <v>4000</v>
      </c>
      <c r="AB14" s="386">
        <v>0</v>
      </c>
      <c r="AC14" s="392">
        <f t="shared" si="3"/>
        <v>4000</v>
      </c>
      <c r="AD14" s="393">
        <f t="shared" si="6"/>
        <v>109348</v>
      </c>
      <c r="AE14" s="394">
        <f t="shared" si="8"/>
        <v>437392</v>
      </c>
      <c r="AF14" s="395">
        <f t="shared" si="5"/>
        <v>-10704</v>
      </c>
      <c r="AG14" s="395">
        <f t="shared" si="5"/>
        <v>-42816</v>
      </c>
      <c r="AH14" s="390">
        <v>4</v>
      </c>
      <c r="AI14" s="394">
        <v>394576</v>
      </c>
    </row>
    <row r="15" spans="1:35" x14ac:dyDescent="0.2">
      <c r="A15" s="396"/>
      <c r="B15" s="397"/>
      <c r="C15" s="391"/>
      <c r="D15" s="391"/>
      <c r="E15" s="386"/>
      <c r="F15" s="386"/>
      <c r="G15" s="386"/>
      <c r="H15" s="386"/>
      <c r="I15" s="386"/>
      <c r="J15" s="386"/>
      <c r="K15" s="386"/>
      <c r="L15" s="391"/>
      <c r="M15" s="386"/>
      <c r="N15" s="392">
        <f t="shared" si="0"/>
        <v>0</v>
      </c>
      <c r="O15" s="393">
        <f t="shared" si="1"/>
        <v>0</v>
      </c>
      <c r="P15" s="394">
        <f t="shared" si="2"/>
        <v>0</v>
      </c>
      <c r="Q15" s="397"/>
      <c r="R15" s="391"/>
      <c r="S15" s="391"/>
      <c r="T15" s="386"/>
      <c r="U15" s="386"/>
      <c r="V15" s="386"/>
      <c r="W15" s="386"/>
      <c r="X15" s="386"/>
      <c r="Y15" s="386"/>
      <c r="Z15" s="386"/>
      <c r="AA15" s="391"/>
      <c r="AB15" s="386"/>
      <c r="AC15" s="392">
        <f t="shared" si="3"/>
        <v>0</v>
      </c>
      <c r="AD15" s="393">
        <f t="shared" si="6"/>
        <v>0</v>
      </c>
      <c r="AE15" s="394">
        <f t="shared" si="8"/>
        <v>0</v>
      </c>
      <c r="AF15" s="395"/>
      <c r="AG15" s="395"/>
      <c r="AH15" s="397"/>
      <c r="AI15" s="394">
        <v>0</v>
      </c>
    </row>
    <row r="16" spans="1:35" x14ac:dyDescent="0.2">
      <c r="A16" s="384" t="s">
        <v>436</v>
      </c>
      <c r="B16" s="397"/>
      <c r="C16" s="391"/>
      <c r="D16" s="391"/>
      <c r="E16" s="386"/>
      <c r="F16" s="386"/>
      <c r="G16" s="386"/>
      <c r="H16" s="386"/>
      <c r="I16" s="386"/>
      <c r="J16" s="386"/>
      <c r="K16" s="386"/>
      <c r="L16" s="391"/>
      <c r="M16" s="386"/>
      <c r="N16" s="392">
        <f t="shared" si="0"/>
        <v>0</v>
      </c>
      <c r="O16" s="393">
        <f t="shared" si="1"/>
        <v>0</v>
      </c>
      <c r="P16" s="394">
        <f t="shared" si="2"/>
        <v>0</v>
      </c>
      <c r="Q16" s="397"/>
      <c r="R16" s="391"/>
      <c r="S16" s="391"/>
      <c r="T16" s="386"/>
      <c r="U16" s="386"/>
      <c r="V16" s="386"/>
      <c r="W16" s="386"/>
      <c r="X16" s="386"/>
      <c r="Y16" s="386"/>
      <c r="Z16" s="386"/>
      <c r="AA16" s="391"/>
      <c r="AB16" s="386"/>
      <c r="AC16" s="392">
        <f t="shared" si="3"/>
        <v>0</v>
      </c>
      <c r="AD16" s="393">
        <f t="shared" si="6"/>
        <v>0</v>
      </c>
      <c r="AE16" s="394">
        <f t="shared" si="8"/>
        <v>0</v>
      </c>
      <c r="AF16" s="395"/>
      <c r="AG16" s="395"/>
      <c r="AH16" s="397"/>
      <c r="AI16" s="394">
        <v>0</v>
      </c>
    </row>
    <row r="17" spans="1:35" x14ac:dyDescent="0.2">
      <c r="A17" s="389" t="s">
        <v>437</v>
      </c>
      <c r="B17" s="390">
        <v>18</v>
      </c>
      <c r="C17" s="391">
        <v>16466.259999999998</v>
      </c>
      <c r="D17" s="391">
        <v>21603</v>
      </c>
      <c r="E17" s="386"/>
      <c r="F17" s="386"/>
      <c r="G17" s="386"/>
      <c r="H17" s="386"/>
      <c r="I17" s="386"/>
      <c r="J17" s="386"/>
      <c r="K17" s="391">
        <v>38069.259999999995</v>
      </c>
      <c r="L17" s="391">
        <v>19000</v>
      </c>
      <c r="M17" s="386">
        <v>0</v>
      </c>
      <c r="N17" s="392">
        <f t="shared" si="0"/>
        <v>19000</v>
      </c>
      <c r="O17" s="393">
        <f t="shared" si="1"/>
        <v>475831.11999999994</v>
      </c>
      <c r="P17" s="394">
        <f t="shared" si="2"/>
        <v>8564960.1599999983</v>
      </c>
      <c r="Q17" s="390">
        <v>18</v>
      </c>
      <c r="R17" s="391">
        <v>16466.259999999998</v>
      </c>
      <c r="S17" s="391">
        <v>22140</v>
      </c>
      <c r="T17" s="386"/>
      <c r="U17" s="386"/>
      <c r="V17" s="386"/>
      <c r="W17" s="386"/>
      <c r="X17" s="386"/>
      <c r="Y17" s="386"/>
      <c r="Z17" s="391">
        <f>+R17+S17</f>
        <v>38606.259999999995</v>
      </c>
      <c r="AA17" s="391">
        <v>19000</v>
      </c>
      <c r="AB17" s="386">
        <v>0</v>
      </c>
      <c r="AC17" s="392">
        <f t="shared" si="3"/>
        <v>19000</v>
      </c>
      <c r="AD17" s="393">
        <f t="shared" si="6"/>
        <v>482275.11999999994</v>
      </c>
      <c r="AE17" s="394">
        <f t="shared" si="8"/>
        <v>8680952.1599999983</v>
      </c>
      <c r="AF17" s="395">
        <f t="shared" si="5"/>
        <v>-6444</v>
      </c>
      <c r="AG17" s="395">
        <f t="shared" si="5"/>
        <v>-115992</v>
      </c>
      <c r="AH17" s="390">
        <v>18</v>
      </c>
      <c r="AI17" s="394">
        <v>8564960.1599999983</v>
      </c>
    </row>
    <row r="18" spans="1:35" x14ac:dyDescent="0.2">
      <c r="A18" s="389" t="s">
        <v>438</v>
      </c>
      <c r="B18" s="390">
        <v>2</v>
      </c>
      <c r="C18" s="391">
        <v>2025</v>
      </c>
      <c r="D18" s="391">
        <v>2274</v>
      </c>
      <c r="E18" s="386"/>
      <c r="F18" s="386"/>
      <c r="G18" s="386"/>
      <c r="H18" s="386"/>
      <c r="I18" s="386"/>
      <c r="J18" s="386"/>
      <c r="K18" s="391">
        <v>4299</v>
      </c>
      <c r="L18" s="391">
        <v>2000</v>
      </c>
      <c r="M18" s="386">
        <v>0</v>
      </c>
      <c r="N18" s="392">
        <f t="shared" si="0"/>
        <v>2000</v>
      </c>
      <c r="O18" s="393">
        <f t="shared" si="1"/>
        <v>53588</v>
      </c>
      <c r="P18" s="394">
        <f t="shared" si="2"/>
        <v>107176</v>
      </c>
      <c r="Q18" s="390">
        <v>2</v>
      </c>
      <c r="R18" s="391">
        <v>2025</v>
      </c>
      <c r="S18" s="391">
        <v>3690</v>
      </c>
      <c r="T18" s="386"/>
      <c r="U18" s="386"/>
      <c r="V18" s="386"/>
      <c r="W18" s="386"/>
      <c r="X18" s="386"/>
      <c r="Y18" s="386"/>
      <c r="Z18" s="391">
        <f t="shared" ref="Z18:Z19" si="9">+R18+S18</f>
        <v>5715</v>
      </c>
      <c r="AA18" s="391">
        <v>2000</v>
      </c>
      <c r="AB18" s="386">
        <v>0</v>
      </c>
      <c r="AC18" s="392">
        <f t="shared" si="3"/>
        <v>2000</v>
      </c>
      <c r="AD18" s="393">
        <f t="shared" si="6"/>
        <v>70580</v>
      </c>
      <c r="AE18" s="394">
        <f t="shared" si="8"/>
        <v>141160</v>
      </c>
      <c r="AF18" s="395">
        <f t="shared" si="5"/>
        <v>-16992</v>
      </c>
      <c r="AG18" s="395">
        <f t="shared" si="5"/>
        <v>-33984</v>
      </c>
      <c r="AH18" s="390">
        <v>2</v>
      </c>
      <c r="AI18" s="394">
        <v>107176</v>
      </c>
    </row>
    <row r="19" spans="1:35" x14ac:dyDescent="0.2">
      <c r="A19" s="389" t="s">
        <v>439</v>
      </c>
      <c r="B19" s="390">
        <v>6</v>
      </c>
      <c r="C19" s="391">
        <v>3744</v>
      </c>
      <c r="D19" s="391">
        <v>6822</v>
      </c>
      <c r="E19" s="386"/>
      <c r="F19" s="386"/>
      <c r="G19" s="386"/>
      <c r="H19" s="386"/>
      <c r="I19" s="386"/>
      <c r="J19" s="386"/>
      <c r="K19" s="391">
        <v>10566</v>
      </c>
      <c r="L19" s="391">
        <v>6000</v>
      </c>
      <c r="M19" s="386">
        <v>0</v>
      </c>
      <c r="N19" s="392">
        <f t="shared" si="0"/>
        <v>6000</v>
      </c>
      <c r="O19" s="393">
        <f t="shared" si="1"/>
        <v>132792</v>
      </c>
      <c r="P19" s="394">
        <f t="shared" si="2"/>
        <v>796752</v>
      </c>
      <c r="Q19" s="390">
        <v>6</v>
      </c>
      <c r="R19" s="391">
        <v>3744</v>
      </c>
      <c r="S19" s="391">
        <v>7380</v>
      </c>
      <c r="T19" s="386"/>
      <c r="U19" s="386"/>
      <c r="V19" s="386"/>
      <c r="W19" s="386"/>
      <c r="X19" s="386"/>
      <c r="Y19" s="386"/>
      <c r="Z19" s="391">
        <f t="shared" si="9"/>
        <v>11124</v>
      </c>
      <c r="AA19" s="391">
        <v>6000</v>
      </c>
      <c r="AB19" s="386">
        <v>0</v>
      </c>
      <c r="AC19" s="392">
        <f t="shared" si="3"/>
        <v>6000</v>
      </c>
      <c r="AD19" s="393">
        <f t="shared" si="6"/>
        <v>139488</v>
      </c>
      <c r="AE19" s="394">
        <f t="shared" si="8"/>
        <v>836928</v>
      </c>
      <c r="AF19" s="395">
        <f t="shared" si="5"/>
        <v>-6696</v>
      </c>
      <c r="AG19" s="395">
        <f t="shared" si="5"/>
        <v>-40176</v>
      </c>
      <c r="AH19" s="390">
        <v>6</v>
      </c>
      <c r="AI19" s="394">
        <v>796752</v>
      </c>
    </row>
    <row r="20" spans="1:35" x14ac:dyDescent="0.2">
      <c r="A20" s="389"/>
      <c r="B20" s="397"/>
      <c r="C20" s="391"/>
      <c r="D20" s="391"/>
      <c r="E20" s="386"/>
      <c r="F20" s="386"/>
      <c r="G20" s="386"/>
      <c r="H20" s="386"/>
      <c r="I20" s="386"/>
      <c r="J20" s="386"/>
      <c r="K20" s="386"/>
      <c r="L20" s="391"/>
      <c r="M20" s="386"/>
      <c r="N20" s="392">
        <f t="shared" si="0"/>
        <v>0</v>
      </c>
      <c r="O20" s="393">
        <f t="shared" si="1"/>
        <v>0</v>
      </c>
      <c r="P20" s="394">
        <f t="shared" si="2"/>
        <v>0</v>
      </c>
      <c r="Q20" s="397"/>
      <c r="R20" s="391"/>
      <c r="S20" s="391"/>
      <c r="T20" s="386"/>
      <c r="U20" s="386"/>
      <c r="V20" s="386"/>
      <c r="W20" s="386"/>
      <c r="X20" s="386"/>
      <c r="Y20" s="386"/>
      <c r="Z20" s="386"/>
      <c r="AA20" s="391"/>
      <c r="AB20" s="386"/>
      <c r="AC20" s="392">
        <f t="shared" si="3"/>
        <v>0</v>
      </c>
      <c r="AD20" s="393">
        <f t="shared" si="6"/>
        <v>0</v>
      </c>
      <c r="AE20" s="394">
        <f t="shared" si="8"/>
        <v>0</v>
      </c>
      <c r="AF20" s="395"/>
      <c r="AG20" s="395"/>
      <c r="AH20" s="397"/>
      <c r="AI20" s="394">
        <v>0</v>
      </c>
    </row>
    <row r="21" spans="1:35" x14ac:dyDescent="0.2">
      <c r="A21" s="384" t="s">
        <v>440</v>
      </c>
      <c r="B21" s="397"/>
      <c r="C21" s="391"/>
      <c r="D21" s="391"/>
      <c r="E21" s="386"/>
      <c r="F21" s="386"/>
      <c r="G21" s="386"/>
      <c r="H21" s="386"/>
      <c r="I21" s="386"/>
      <c r="J21" s="386"/>
      <c r="K21" s="386"/>
      <c r="L21" s="391"/>
      <c r="M21" s="386"/>
      <c r="N21" s="392">
        <f t="shared" si="0"/>
        <v>0</v>
      </c>
      <c r="O21" s="393">
        <f t="shared" si="1"/>
        <v>0</v>
      </c>
      <c r="P21" s="394">
        <f t="shared" si="2"/>
        <v>0</v>
      </c>
      <c r="Q21" s="397"/>
      <c r="R21" s="391"/>
      <c r="S21" s="391"/>
      <c r="T21" s="386"/>
      <c r="U21" s="386"/>
      <c r="V21" s="386"/>
      <c r="W21" s="386"/>
      <c r="X21" s="386"/>
      <c r="Y21" s="386"/>
      <c r="Z21" s="386"/>
      <c r="AA21" s="391"/>
      <c r="AB21" s="386"/>
      <c r="AC21" s="392">
        <f t="shared" si="3"/>
        <v>0</v>
      </c>
      <c r="AD21" s="393">
        <f t="shared" si="6"/>
        <v>0</v>
      </c>
      <c r="AE21" s="394">
        <f t="shared" si="8"/>
        <v>0</v>
      </c>
      <c r="AF21" s="395"/>
      <c r="AG21" s="395"/>
      <c r="AH21" s="397"/>
      <c r="AI21" s="394">
        <v>0</v>
      </c>
    </row>
    <row r="22" spans="1:35" x14ac:dyDescent="0.2">
      <c r="A22" s="389" t="s">
        <v>441</v>
      </c>
      <c r="B22" s="390">
        <f>76+9</f>
        <v>85</v>
      </c>
      <c r="C22" s="391">
        <f>46365.65+(595.98*12*8)+(940.98*12)</f>
        <v>114871.49</v>
      </c>
      <c r="D22" s="391">
        <f>65132+(857*12*8)+(1457*12)</f>
        <v>164888</v>
      </c>
      <c r="E22" s="386"/>
      <c r="F22" s="386"/>
      <c r="G22" s="386"/>
      <c r="H22" s="386"/>
      <c r="I22" s="386"/>
      <c r="J22" s="386"/>
      <c r="K22" s="391">
        <v>111497.65</v>
      </c>
      <c r="L22" s="391">
        <v>76000</v>
      </c>
      <c r="M22" s="386">
        <v>0</v>
      </c>
      <c r="N22" s="392">
        <f t="shared" si="0"/>
        <v>76000</v>
      </c>
      <c r="O22" s="393">
        <f t="shared" si="1"/>
        <v>1413971.7999999998</v>
      </c>
      <c r="P22" s="394">
        <f t="shared" si="2"/>
        <v>120187602.99999999</v>
      </c>
      <c r="Q22" s="390">
        <f>76+9</f>
        <v>85</v>
      </c>
      <c r="R22" s="391">
        <f>46365.65+(595.98*12*8)+(940.98*12)</f>
        <v>114871.49</v>
      </c>
      <c r="S22" s="391">
        <f>65132+(857*12*8)+(1457*12)</f>
        <v>164888</v>
      </c>
      <c r="T22" s="386"/>
      <c r="U22" s="386"/>
      <c r="V22" s="386"/>
      <c r="W22" s="386"/>
      <c r="X22" s="386"/>
      <c r="Y22" s="386"/>
      <c r="Z22" s="391">
        <f t="shared" ref="Z22:Z24" si="10">+R22+S22</f>
        <v>279759.49</v>
      </c>
      <c r="AA22" s="391">
        <v>76000</v>
      </c>
      <c r="AB22" s="386">
        <v>0</v>
      </c>
      <c r="AC22" s="392">
        <f t="shared" si="3"/>
        <v>76000</v>
      </c>
      <c r="AD22" s="393">
        <f t="shared" si="6"/>
        <v>3433113.88</v>
      </c>
      <c r="AE22" s="394">
        <f t="shared" si="8"/>
        <v>291814679.80000001</v>
      </c>
      <c r="AF22" s="395">
        <f t="shared" si="5"/>
        <v>-2019142.08</v>
      </c>
      <c r="AG22" s="395">
        <f t="shared" si="5"/>
        <v>-171627076.80000001</v>
      </c>
      <c r="AH22" s="390">
        <f>76+9</f>
        <v>85</v>
      </c>
      <c r="AI22" s="394">
        <v>120187602.99999999</v>
      </c>
    </row>
    <row r="23" spans="1:35" x14ac:dyDescent="0.2">
      <c r="A23" s="389" t="s">
        <v>442</v>
      </c>
      <c r="B23" s="390">
        <v>8</v>
      </c>
      <c r="C23" s="391">
        <v>5528.51</v>
      </c>
      <c r="D23" s="391">
        <v>6856</v>
      </c>
      <c r="E23" s="386"/>
      <c r="F23" s="386"/>
      <c r="G23" s="386"/>
      <c r="H23" s="386"/>
      <c r="I23" s="386"/>
      <c r="J23" s="386"/>
      <c r="K23" s="391">
        <v>12384.51</v>
      </c>
      <c r="L23" s="391">
        <v>8000</v>
      </c>
      <c r="M23" s="386">
        <v>0</v>
      </c>
      <c r="N23" s="392">
        <f t="shared" si="0"/>
        <v>8000</v>
      </c>
      <c r="O23" s="393">
        <f t="shared" si="1"/>
        <v>156614.12</v>
      </c>
      <c r="P23" s="394">
        <f t="shared" si="2"/>
        <v>1252912.96</v>
      </c>
      <c r="Q23" s="390">
        <v>8</v>
      </c>
      <c r="R23" s="391">
        <v>5528.51</v>
      </c>
      <c r="S23" s="391">
        <v>8190</v>
      </c>
      <c r="T23" s="386"/>
      <c r="U23" s="386"/>
      <c r="V23" s="386"/>
      <c r="W23" s="386"/>
      <c r="X23" s="386"/>
      <c r="Y23" s="386"/>
      <c r="Z23" s="391">
        <f t="shared" si="10"/>
        <v>13718.51</v>
      </c>
      <c r="AA23" s="391">
        <v>8000</v>
      </c>
      <c r="AB23" s="386">
        <v>0</v>
      </c>
      <c r="AC23" s="392">
        <f t="shared" si="3"/>
        <v>8000</v>
      </c>
      <c r="AD23" s="393">
        <f t="shared" si="6"/>
        <v>172622.12</v>
      </c>
      <c r="AE23" s="394">
        <f t="shared" si="8"/>
        <v>1380976.96</v>
      </c>
      <c r="AF23" s="395">
        <f t="shared" si="5"/>
        <v>-16008</v>
      </c>
      <c r="AG23" s="395">
        <f t="shared" si="5"/>
        <v>-128064</v>
      </c>
      <c r="AH23" s="390">
        <v>8</v>
      </c>
      <c r="AI23" s="394">
        <v>1252912.96</v>
      </c>
    </row>
    <row r="24" spans="1:35" x14ac:dyDescent="0.2">
      <c r="A24" s="389" t="s">
        <v>443</v>
      </c>
      <c r="B24" s="390">
        <v>4</v>
      </c>
      <c r="C24" s="391">
        <v>2530</v>
      </c>
      <c r="D24" s="391">
        <v>3428</v>
      </c>
      <c r="E24" s="386"/>
      <c r="F24" s="386"/>
      <c r="G24" s="386"/>
      <c r="H24" s="386"/>
      <c r="I24" s="386"/>
      <c r="J24" s="386"/>
      <c r="K24" s="391">
        <v>5958</v>
      </c>
      <c r="L24" s="391">
        <v>4000</v>
      </c>
      <c r="M24" s="386">
        <v>0</v>
      </c>
      <c r="N24" s="392">
        <f t="shared" si="0"/>
        <v>4000</v>
      </c>
      <c r="O24" s="393">
        <f t="shared" si="1"/>
        <v>75496</v>
      </c>
      <c r="P24" s="394">
        <f t="shared" si="2"/>
        <v>301984</v>
      </c>
      <c r="Q24" s="390">
        <v>4</v>
      </c>
      <c r="R24" s="391">
        <v>2530</v>
      </c>
      <c r="S24" s="391">
        <v>4680</v>
      </c>
      <c r="T24" s="386"/>
      <c r="U24" s="386"/>
      <c r="V24" s="386"/>
      <c r="W24" s="386"/>
      <c r="X24" s="386"/>
      <c r="Y24" s="386"/>
      <c r="Z24" s="391">
        <f t="shared" si="10"/>
        <v>7210</v>
      </c>
      <c r="AA24" s="391">
        <v>4000</v>
      </c>
      <c r="AB24" s="386">
        <v>0</v>
      </c>
      <c r="AC24" s="392">
        <f t="shared" si="3"/>
        <v>4000</v>
      </c>
      <c r="AD24" s="393">
        <f t="shared" si="6"/>
        <v>90520</v>
      </c>
      <c r="AE24" s="394">
        <f t="shared" si="8"/>
        <v>362080</v>
      </c>
      <c r="AF24" s="395">
        <f t="shared" si="5"/>
        <v>-15024</v>
      </c>
      <c r="AG24" s="395">
        <f t="shared" si="5"/>
        <v>-60096</v>
      </c>
      <c r="AH24" s="390">
        <v>4</v>
      </c>
      <c r="AI24" s="394">
        <v>301984</v>
      </c>
    </row>
    <row r="25" spans="1:35" x14ac:dyDescent="0.2">
      <c r="A25" s="389" t="s">
        <v>444</v>
      </c>
      <c r="B25" s="390">
        <v>0</v>
      </c>
      <c r="C25" s="391"/>
      <c r="D25" s="391"/>
      <c r="E25" s="386"/>
      <c r="F25" s="386"/>
      <c r="G25" s="386"/>
      <c r="H25" s="386"/>
      <c r="I25" s="386"/>
      <c r="J25" s="386"/>
      <c r="K25" s="386"/>
      <c r="L25" s="391">
        <v>0</v>
      </c>
      <c r="M25" s="386">
        <v>0</v>
      </c>
      <c r="N25" s="392">
        <f t="shared" si="0"/>
        <v>0</v>
      </c>
      <c r="O25" s="393">
        <f t="shared" si="1"/>
        <v>0</v>
      </c>
      <c r="P25" s="394">
        <f t="shared" si="2"/>
        <v>0</v>
      </c>
      <c r="Q25" s="390">
        <v>0</v>
      </c>
      <c r="R25" s="391"/>
      <c r="S25" s="391"/>
      <c r="T25" s="386"/>
      <c r="U25" s="386"/>
      <c r="V25" s="386"/>
      <c r="W25" s="386"/>
      <c r="X25" s="386"/>
      <c r="Y25" s="386"/>
      <c r="Z25" s="386"/>
      <c r="AA25" s="391">
        <v>0</v>
      </c>
      <c r="AB25" s="386">
        <v>0</v>
      </c>
      <c r="AC25" s="392">
        <f t="shared" si="3"/>
        <v>0</v>
      </c>
      <c r="AD25" s="393">
        <f t="shared" si="6"/>
        <v>0</v>
      </c>
      <c r="AE25" s="394">
        <f t="shared" si="8"/>
        <v>0</v>
      </c>
      <c r="AF25" s="395">
        <f t="shared" si="5"/>
        <v>0</v>
      </c>
      <c r="AG25" s="395">
        <f t="shared" si="5"/>
        <v>0</v>
      </c>
      <c r="AH25" s="390">
        <v>0</v>
      </c>
      <c r="AI25" s="394">
        <v>0</v>
      </c>
    </row>
    <row r="26" spans="1:35" x14ac:dyDescent="0.2">
      <c r="A26" s="389" t="s">
        <v>445</v>
      </c>
      <c r="B26" s="390">
        <v>2</v>
      </c>
      <c r="C26" s="391">
        <v>1324.89</v>
      </c>
      <c r="D26" s="391">
        <v>1714</v>
      </c>
      <c r="E26" s="386"/>
      <c r="F26" s="386"/>
      <c r="G26" s="386"/>
      <c r="H26" s="386"/>
      <c r="I26" s="386"/>
      <c r="J26" s="386"/>
      <c r="K26" s="391">
        <v>3038.8900000000003</v>
      </c>
      <c r="L26" s="391">
        <v>2000</v>
      </c>
      <c r="M26" s="386">
        <v>0</v>
      </c>
      <c r="N26" s="392">
        <f t="shared" si="0"/>
        <v>2000</v>
      </c>
      <c r="O26" s="393">
        <f t="shared" si="1"/>
        <v>38466.680000000008</v>
      </c>
      <c r="P26" s="394">
        <f t="shared" si="2"/>
        <v>76933.360000000015</v>
      </c>
      <c r="Q26" s="390">
        <v>2</v>
      </c>
      <c r="R26" s="391">
        <v>1324.89</v>
      </c>
      <c r="S26" s="391">
        <v>2340</v>
      </c>
      <c r="T26" s="386"/>
      <c r="U26" s="386"/>
      <c r="V26" s="386"/>
      <c r="W26" s="386"/>
      <c r="X26" s="386"/>
      <c r="Y26" s="386"/>
      <c r="Z26" s="391">
        <f t="shared" ref="Z26:Z27" si="11">+R26+S26</f>
        <v>3664.8900000000003</v>
      </c>
      <c r="AA26" s="391">
        <v>2000</v>
      </c>
      <c r="AB26" s="386">
        <v>0</v>
      </c>
      <c r="AC26" s="392">
        <f t="shared" si="3"/>
        <v>2000</v>
      </c>
      <c r="AD26" s="393">
        <f t="shared" si="6"/>
        <v>45978.680000000008</v>
      </c>
      <c r="AE26" s="394">
        <f t="shared" si="8"/>
        <v>91957.360000000015</v>
      </c>
      <c r="AF26" s="395">
        <f t="shared" si="5"/>
        <v>-7512</v>
      </c>
      <c r="AG26" s="395">
        <f t="shared" si="5"/>
        <v>-15024</v>
      </c>
      <c r="AH26" s="390">
        <v>2</v>
      </c>
      <c r="AI26" s="394">
        <v>76933.360000000015</v>
      </c>
    </row>
    <row r="27" spans="1:35" x14ac:dyDescent="0.2">
      <c r="A27" s="389" t="s">
        <v>446</v>
      </c>
      <c r="B27" s="390">
        <v>2</v>
      </c>
      <c r="C27" s="391">
        <v>1242</v>
      </c>
      <c r="D27" s="391">
        <v>1714</v>
      </c>
      <c r="E27" s="386"/>
      <c r="F27" s="386"/>
      <c r="G27" s="386"/>
      <c r="H27" s="386"/>
      <c r="I27" s="386"/>
      <c r="J27" s="386"/>
      <c r="K27" s="391">
        <v>2956</v>
      </c>
      <c r="L27" s="391">
        <v>2000</v>
      </c>
      <c r="M27" s="386">
        <v>0</v>
      </c>
      <c r="N27" s="392">
        <f t="shared" si="0"/>
        <v>2000</v>
      </c>
      <c r="O27" s="393">
        <f t="shared" si="1"/>
        <v>37472</v>
      </c>
      <c r="P27" s="394">
        <f t="shared" si="2"/>
        <v>74944</v>
      </c>
      <c r="Q27" s="390">
        <v>2</v>
      </c>
      <c r="R27" s="391">
        <v>1242</v>
      </c>
      <c r="S27" s="391">
        <v>2340</v>
      </c>
      <c r="T27" s="386"/>
      <c r="U27" s="386"/>
      <c r="V27" s="386"/>
      <c r="W27" s="386"/>
      <c r="X27" s="386"/>
      <c r="Y27" s="386"/>
      <c r="Z27" s="391">
        <f t="shared" si="11"/>
        <v>3582</v>
      </c>
      <c r="AA27" s="391">
        <v>2000</v>
      </c>
      <c r="AB27" s="386">
        <v>0</v>
      </c>
      <c r="AC27" s="392">
        <f t="shared" si="3"/>
        <v>2000</v>
      </c>
      <c r="AD27" s="393">
        <f t="shared" si="6"/>
        <v>44984</v>
      </c>
      <c r="AE27" s="394">
        <f t="shared" si="8"/>
        <v>89968</v>
      </c>
      <c r="AF27" s="395">
        <f t="shared" si="5"/>
        <v>-7512</v>
      </c>
      <c r="AG27" s="395">
        <f t="shared" si="5"/>
        <v>-15024</v>
      </c>
      <c r="AH27" s="390">
        <v>2</v>
      </c>
      <c r="AI27" s="394">
        <v>74944</v>
      </c>
    </row>
    <row r="28" spans="1:35" x14ac:dyDescent="0.2">
      <c r="A28" s="389"/>
      <c r="B28" s="397"/>
      <c r="C28" s="391"/>
      <c r="D28" s="391"/>
      <c r="E28" s="386"/>
      <c r="F28" s="386"/>
      <c r="G28" s="386"/>
      <c r="H28" s="386"/>
      <c r="I28" s="386"/>
      <c r="J28" s="386"/>
      <c r="K28" s="386"/>
      <c r="L28" s="391"/>
      <c r="M28" s="386"/>
      <c r="N28" s="392">
        <f t="shared" si="0"/>
        <v>0</v>
      </c>
      <c r="O28" s="393">
        <f t="shared" si="1"/>
        <v>0</v>
      </c>
      <c r="P28" s="394">
        <f t="shared" si="2"/>
        <v>0</v>
      </c>
      <c r="Q28" s="397"/>
      <c r="R28" s="391"/>
      <c r="S28" s="391"/>
      <c r="T28" s="386"/>
      <c r="U28" s="386"/>
      <c r="V28" s="386"/>
      <c r="W28" s="386"/>
      <c r="X28" s="386"/>
      <c r="Y28" s="386"/>
      <c r="Z28" s="386"/>
      <c r="AA28" s="391"/>
      <c r="AB28" s="386"/>
      <c r="AC28" s="392">
        <f t="shared" si="3"/>
        <v>0</v>
      </c>
      <c r="AD28" s="393">
        <f t="shared" si="6"/>
        <v>0</v>
      </c>
      <c r="AE28" s="394">
        <f t="shared" si="8"/>
        <v>0</v>
      </c>
      <c r="AF28" s="395"/>
      <c r="AG28" s="395"/>
      <c r="AH28" s="397"/>
      <c r="AI28" s="394">
        <v>0</v>
      </c>
    </row>
    <row r="29" spans="1:35" x14ac:dyDescent="0.2">
      <c r="A29" s="384" t="s">
        <v>447</v>
      </c>
      <c r="B29" s="397"/>
      <c r="C29" s="391"/>
      <c r="D29" s="391"/>
      <c r="E29" s="386"/>
      <c r="F29" s="386"/>
      <c r="G29" s="386"/>
      <c r="H29" s="386"/>
      <c r="I29" s="386"/>
      <c r="J29" s="386"/>
      <c r="K29" s="386"/>
      <c r="L29" s="391"/>
      <c r="M29" s="386"/>
      <c r="N29" s="392">
        <f t="shared" si="0"/>
        <v>0</v>
      </c>
      <c r="O29" s="393">
        <f t="shared" si="1"/>
        <v>0</v>
      </c>
      <c r="P29" s="394">
        <f t="shared" si="2"/>
        <v>0</v>
      </c>
      <c r="Q29" s="397"/>
      <c r="R29" s="391"/>
      <c r="S29" s="391"/>
      <c r="T29" s="386"/>
      <c r="U29" s="386"/>
      <c r="V29" s="386"/>
      <c r="W29" s="386"/>
      <c r="X29" s="386"/>
      <c r="Y29" s="386"/>
      <c r="Z29" s="386"/>
      <c r="AA29" s="391"/>
      <c r="AB29" s="386"/>
      <c r="AC29" s="392">
        <f t="shared" si="3"/>
        <v>0</v>
      </c>
      <c r="AD29" s="393">
        <f t="shared" si="6"/>
        <v>0</v>
      </c>
      <c r="AE29" s="394">
        <f t="shared" si="8"/>
        <v>0</v>
      </c>
      <c r="AF29" s="395"/>
      <c r="AG29" s="395"/>
      <c r="AH29" s="397"/>
      <c r="AI29" s="394">
        <v>0</v>
      </c>
    </row>
    <row r="30" spans="1:35" x14ac:dyDescent="0.2">
      <c r="A30" s="389" t="s">
        <v>448</v>
      </c>
      <c r="B30" s="397"/>
      <c r="C30" s="391"/>
      <c r="D30" s="391"/>
      <c r="E30" s="386"/>
      <c r="F30" s="386"/>
      <c r="G30" s="386"/>
      <c r="H30" s="386"/>
      <c r="I30" s="386"/>
      <c r="J30" s="386"/>
      <c r="K30" s="386"/>
      <c r="L30" s="391"/>
      <c r="M30" s="386"/>
      <c r="N30" s="392">
        <f t="shared" si="0"/>
        <v>0</v>
      </c>
      <c r="O30" s="393">
        <f t="shared" si="1"/>
        <v>0</v>
      </c>
      <c r="P30" s="394">
        <f t="shared" si="2"/>
        <v>0</v>
      </c>
      <c r="Q30" s="397"/>
      <c r="R30" s="391"/>
      <c r="S30" s="391"/>
      <c r="T30" s="386"/>
      <c r="U30" s="386"/>
      <c r="V30" s="386"/>
      <c r="W30" s="386"/>
      <c r="X30" s="386"/>
      <c r="Y30" s="386"/>
      <c r="Z30" s="386"/>
      <c r="AA30" s="391"/>
      <c r="AB30" s="386"/>
      <c r="AC30" s="392">
        <f t="shared" si="3"/>
        <v>0</v>
      </c>
      <c r="AD30" s="393">
        <f t="shared" si="6"/>
        <v>0</v>
      </c>
      <c r="AE30" s="394">
        <f t="shared" si="8"/>
        <v>0</v>
      </c>
      <c r="AF30" s="395"/>
      <c r="AG30" s="395"/>
      <c r="AH30" s="397"/>
      <c r="AI30" s="394">
        <v>0</v>
      </c>
    </row>
    <row r="31" spans="1:35" x14ac:dyDescent="0.2">
      <c r="A31" s="389" t="s">
        <v>449</v>
      </c>
      <c r="B31" s="390">
        <v>1</v>
      </c>
      <c r="C31" s="391">
        <v>556</v>
      </c>
      <c r="D31" s="391">
        <v>857</v>
      </c>
      <c r="E31" s="386"/>
      <c r="F31" s="386"/>
      <c r="G31" s="386"/>
      <c r="H31" s="386"/>
      <c r="I31" s="386"/>
      <c r="J31" s="386"/>
      <c r="K31" s="391">
        <v>1413</v>
      </c>
      <c r="L31" s="391">
        <v>1000</v>
      </c>
      <c r="M31" s="386">
        <v>0</v>
      </c>
      <c r="N31" s="392">
        <f t="shared" si="0"/>
        <v>1000</v>
      </c>
      <c r="O31" s="393">
        <f t="shared" si="1"/>
        <v>17956</v>
      </c>
      <c r="P31" s="394">
        <f t="shared" si="2"/>
        <v>17956</v>
      </c>
      <c r="Q31" s="390">
        <v>1</v>
      </c>
      <c r="R31" s="391">
        <v>556</v>
      </c>
      <c r="S31" s="391">
        <v>1150</v>
      </c>
      <c r="T31" s="386"/>
      <c r="U31" s="386"/>
      <c r="V31" s="386"/>
      <c r="W31" s="386"/>
      <c r="X31" s="386"/>
      <c r="Y31" s="386"/>
      <c r="Z31" s="391">
        <f t="shared" ref="Z31" si="12">+R31+S31</f>
        <v>1706</v>
      </c>
      <c r="AA31" s="391">
        <v>1000</v>
      </c>
      <c r="AB31" s="386">
        <v>0</v>
      </c>
      <c r="AC31" s="392">
        <f t="shared" si="3"/>
        <v>1000</v>
      </c>
      <c r="AD31" s="393">
        <f t="shared" si="6"/>
        <v>21472</v>
      </c>
      <c r="AE31" s="394">
        <f t="shared" si="8"/>
        <v>21472</v>
      </c>
      <c r="AF31" s="395">
        <f t="shared" si="5"/>
        <v>-3516</v>
      </c>
      <c r="AG31" s="395">
        <f t="shared" si="5"/>
        <v>-3516</v>
      </c>
      <c r="AH31" s="390">
        <v>1</v>
      </c>
      <c r="AI31" s="394">
        <v>17956</v>
      </c>
    </row>
    <row r="32" spans="1:35" x14ac:dyDescent="0.2">
      <c r="A32" s="389" t="s">
        <v>450</v>
      </c>
      <c r="B32" s="397"/>
      <c r="C32" s="391"/>
      <c r="D32" s="391"/>
      <c r="E32" s="386"/>
      <c r="F32" s="386"/>
      <c r="G32" s="386"/>
      <c r="H32" s="386"/>
      <c r="I32" s="386"/>
      <c r="J32" s="386"/>
      <c r="K32" s="386"/>
      <c r="L32" s="391"/>
      <c r="M32" s="386"/>
      <c r="N32" s="392">
        <f t="shared" si="0"/>
        <v>0</v>
      </c>
      <c r="O32" s="393">
        <f t="shared" si="1"/>
        <v>0</v>
      </c>
      <c r="P32" s="394">
        <f t="shared" si="2"/>
        <v>0</v>
      </c>
      <c r="Q32" s="397"/>
      <c r="R32" s="391"/>
      <c r="S32" s="391"/>
      <c r="T32" s="386"/>
      <c r="U32" s="386"/>
      <c r="V32" s="386"/>
      <c r="W32" s="386"/>
      <c r="X32" s="386"/>
      <c r="Y32" s="386"/>
      <c r="Z32" s="386"/>
      <c r="AA32" s="391"/>
      <c r="AB32" s="386"/>
      <c r="AC32" s="392">
        <f t="shared" si="3"/>
        <v>0</v>
      </c>
      <c r="AD32" s="393">
        <f t="shared" si="6"/>
        <v>0</v>
      </c>
      <c r="AE32" s="394">
        <f t="shared" si="8"/>
        <v>0</v>
      </c>
      <c r="AF32" s="395"/>
      <c r="AG32" s="395"/>
      <c r="AH32" s="397"/>
      <c r="AI32" s="394">
        <v>0</v>
      </c>
    </row>
    <row r="33" spans="1:35" x14ac:dyDescent="0.2">
      <c r="A33" s="389"/>
      <c r="B33" s="397"/>
      <c r="C33" s="391"/>
      <c r="D33" s="391"/>
      <c r="E33" s="386"/>
      <c r="F33" s="386"/>
      <c r="G33" s="386"/>
      <c r="H33" s="386"/>
      <c r="I33" s="386"/>
      <c r="J33" s="386"/>
      <c r="K33" s="386"/>
      <c r="L33" s="391"/>
      <c r="M33" s="386"/>
      <c r="N33" s="392">
        <f t="shared" si="0"/>
        <v>0</v>
      </c>
      <c r="O33" s="393">
        <f t="shared" si="1"/>
        <v>0</v>
      </c>
      <c r="P33" s="394">
        <f t="shared" si="2"/>
        <v>0</v>
      </c>
      <c r="Q33" s="397"/>
      <c r="R33" s="391"/>
      <c r="S33" s="391"/>
      <c r="T33" s="386"/>
      <c r="U33" s="386"/>
      <c r="V33" s="386"/>
      <c r="W33" s="386"/>
      <c r="X33" s="386"/>
      <c r="Y33" s="386"/>
      <c r="Z33" s="386"/>
      <c r="AA33" s="391"/>
      <c r="AB33" s="386"/>
      <c r="AC33" s="392">
        <f t="shared" si="3"/>
        <v>0</v>
      </c>
      <c r="AD33" s="393">
        <f t="shared" si="6"/>
        <v>0</v>
      </c>
      <c r="AE33" s="394">
        <f t="shared" si="8"/>
        <v>0</v>
      </c>
      <c r="AF33" s="395"/>
      <c r="AG33" s="395"/>
      <c r="AH33" s="397"/>
      <c r="AI33" s="394">
        <v>0</v>
      </c>
    </row>
    <row r="34" spans="1:35" x14ac:dyDescent="0.2">
      <c r="A34" s="384" t="s">
        <v>451</v>
      </c>
      <c r="B34" s="397"/>
      <c r="C34" s="391"/>
      <c r="D34" s="391"/>
      <c r="E34" s="386"/>
      <c r="F34" s="386"/>
      <c r="G34" s="386"/>
      <c r="H34" s="386"/>
      <c r="I34" s="386"/>
      <c r="J34" s="386"/>
      <c r="K34" s="386"/>
      <c r="L34" s="391"/>
      <c r="M34" s="386"/>
      <c r="N34" s="392">
        <f t="shared" si="0"/>
        <v>0</v>
      </c>
      <c r="O34" s="393">
        <f t="shared" si="1"/>
        <v>0</v>
      </c>
      <c r="P34" s="394">
        <f t="shared" si="2"/>
        <v>0</v>
      </c>
      <c r="Q34" s="397"/>
      <c r="R34" s="391"/>
      <c r="S34" s="391"/>
      <c r="T34" s="386"/>
      <c r="U34" s="386"/>
      <c r="V34" s="386"/>
      <c r="W34" s="386"/>
      <c r="X34" s="386"/>
      <c r="Y34" s="386"/>
      <c r="Z34" s="386"/>
      <c r="AA34" s="391"/>
      <c r="AB34" s="386"/>
      <c r="AC34" s="392">
        <f t="shared" si="3"/>
        <v>0</v>
      </c>
      <c r="AD34" s="393">
        <f t="shared" si="6"/>
        <v>0</v>
      </c>
      <c r="AE34" s="394">
        <f t="shared" si="8"/>
        <v>0</v>
      </c>
      <c r="AF34" s="395"/>
      <c r="AG34" s="395"/>
      <c r="AH34" s="397"/>
      <c r="AI34" s="394">
        <v>0</v>
      </c>
    </row>
    <row r="35" spans="1:35" x14ac:dyDescent="0.2">
      <c r="A35" s="389" t="s">
        <v>452</v>
      </c>
      <c r="B35" s="390">
        <v>1</v>
      </c>
      <c r="C35" s="391">
        <v>1474.15</v>
      </c>
      <c r="D35" s="391">
        <v>0</v>
      </c>
      <c r="E35" s="386"/>
      <c r="F35" s="386"/>
      <c r="G35" s="386"/>
      <c r="H35" s="386"/>
      <c r="I35" s="386"/>
      <c r="J35" s="386"/>
      <c r="K35" s="391">
        <v>1474.15</v>
      </c>
      <c r="L35" s="391">
        <v>1000</v>
      </c>
      <c r="M35" s="386">
        <v>0</v>
      </c>
      <c r="N35" s="392">
        <f t="shared" si="0"/>
        <v>1000</v>
      </c>
      <c r="O35" s="393">
        <f t="shared" si="1"/>
        <v>18689.800000000003</v>
      </c>
      <c r="P35" s="394">
        <f t="shared" si="2"/>
        <v>18689.800000000003</v>
      </c>
      <c r="Q35" s="390">
        <v>1</v>
      </c>
      <c r="R35" s="391">
        <v>1474.15</v>
      </c>
      <c r="S35" s="391">
        <v>1230</v>
      </c>
      <c r="T35" s="386"/>
      <c r="U35" s="386"/>
      <c r="V35" s="386"/>
      <c r="W35" s="386"/>
      <c r="X35" s="386"/>
      <c r="Y35" s="386"/>
      <c r="Z35" s="391">
        <f t="shared" ref="Z35" si="13">+R35+S35</f>
        <v>2704.15</v>
      </c>
      <c r="AA35" s="391">
        <v>1000</v>
      </c>
      <c r="AB35" s="386">
        <v>0</v>
      </c>
      <c r="AC35" s="392">
        <f t="shared" si="3"/>
        <v>1000</v>
      </c>
      <c r="AD35" s="393">
        <f t="shared" si="6"/>
        <v>33449.800000000003</v>
      </c>
      <c r="AE35" s="394">
        <f t="shared" si="8"/>
        <v>33449.800000000003</v>
      </c>
      <c r="AF35" s="395">
        <f t="shared" si="5"/>
        <v>-14760</v>
      </c>
      <c r="AG35" s="395">
        <f t="shared" si="5"/>
        <v>-14760</v>
      </c>
      <c r="AH35" s="390">
        <v>1</v>
      </c>
      <c r="AI35" s="394">
        <v>18689.800000000003</v>
      </c>
    </row>
    <row r="36" spans="1:35" x14ac:dyDescent="0.2">
      <c r="A36" s="389"/>
      <c r="B36" s="397"/>
      <c r="C36" s="391"/>
      <c r="D36" s="391"/>
      <c r="E36" s="386"/>
      <c r="F36" s="386"/>
      <c r="G36" s="386"/>
      <c r="H36" s="386"/>
      <c r="I36" s="386"/>
      <c r="J36" s="386"/>
      <c r="K36" s="386"/>
      <c r="L36" s="391"/>
      <c r="M36" s="386"/>
      <c r="N36" s="392">
        <f t="shared" si="0"/>
        <v>0</v>
      </c>
      <c r="O36" s="393">
        <f t="shared" si="1"/>
        <v>0</v>
      </c>
      <c r="P36" s="394">
        <f t="shared" si="2"/>
        <v>0</v>
      </c>
      <c r="Q36" s="397"/>
      <c r="R36" s="391"/>
      <c r="S36" s="391"/>
      <c r="T36" s="386"/>
      <c r="U36" s="386"/>
      <c r="V36" s="386"/>
      <c r="W36" s="386"/>
      <c r="X36" s="386"/>
      <c r="Y36" s="386"/>
      <c r="Z36" s="386"/>
      <c r="AA36" s="391"/>
      <c r="AB36" s="386"/>
      <c r="AC36" s="392">
        <f t="shared" si="3"/>
        <v>0</v>
      </c>
      <c r="AD36" s="393">
        <f t="shared" si="6"/>
        <v>0</v>
      </c>
      <c r="AE36" s="394">
        <f t="shared" si="8"/>
        <v>0</v>
      </c>
      <c r="AF36" s="395"/>
      <c r="AG36" s="395"/>
      <c r="AH36" s="397"/>
      <c r="AI36" s="394">
        <v>0</v>
      </c>
    </row>
    <row r="37" spans="1:35" x14ac:dyDescent="0.2">
      <c r="A37" s="384" t="s">
        <v>453</v>
      </c>
      <c r="B37" s="397"/>
      <c r="C37" s="391"/>
      <c r="D37" s="391"/>
      <c r="E37" s="386"/>
      <c r="F37" s="386"/>
      <c r="G37" s="386"/>
      <c r="H37" s="386"/>
      <c r="I37" s="386"/>
      <c r="J37" s="386"/>
      <c r="K37" s="386"/>
      <c r="L37" s="391"/>
      <c r="M37" s="386"/>
      <c r="N37" s="392">
        <f t="shared" si="0"/>
        <v>0</v>
      </c>
      <c r="O37" s="393">
        <f t="shared" si="1"/>
        <v>0</v>
      </c>
      <c r="P37" s="394">
        <f t="shared" si="2"/>
        <v>0</v>
      </c>
      <c r="Q37" s="397"/>
      <c r="R37" s="391"/>
      <c r="S37" s="391"/>
      <c r="T37" s="386"/>
      <c r="U37" s="386"/>
      <c r="V37" s="386"/>
      <c r="W37" s="386"/>
      <c r="X37" s="386"/>
      <c r="Y37" s="386"/>
      <c r="Z37" s="386"/>
      <c r="AA37" s="391"/>
      <c r="AB37" s="386"/>
      <c r="AC37" s="392">
        <f t="shared" si="3"/>
        <v>0</v>
      </c>
      <c r="AD37" s="393">
        <f t="shared" si="6"/>
        <v>0</v>
      </c>
      <c r="AE37" s="394">
        <f t="shared" si="8"/>
        <v>0</v>
      </c>
      <c r="AF37" s="395"/>
      <c r="AG37" s="395"/>
      <c r="AH37" s="397"/>
      <c r="AI37" s="394">
        <v>0</v>
      </c>
    </row>
    <row r="38" spans="1:35" x14ac:dyDescent="0.2">
      <c r="A38" s="389" t="s">
        <v>454</v>
      </c>
      <c r="B38" s="390">
        <v>1</v>
      </c>
      <c r="C38" s="391">
        <v>2799</v>
      </c>
      <c r="D38" s="391">
        <v>0</v>
      </c>
      <c r="E38" s="386"/>
      <c r="F38" s="386"/>
      <c r="G38" s="386"/>
      <c r="H38" s="386"/>
      <c r="I38" s="386"/>
      <c r="J38" s="386"/>
      <c r="K38" s="391">
        <v>2799</v>
      </c>
      <c r="L38" s="391">
        <v>1000</v>
      </c>
      <c r="M38" s="386">
        <v>0</v>
      </c>
      <c r="N38" s="392">
        <f t="shared" si="0"/>
        <v>1000</v>
      </c>
      <c r="O38" s="393">
        <f t="shared" si="1"/>
        <v>34588</v>
      </c>
      <c r="P38" s="394">
        <f t="shared" si="2"/>
        <v>34588</v>
      </c>
      <c r="Q38" s="390">
        <v>1</v>
      </c>
      <c r="R38" s="391">
        <v>2799</v>
      </c>
      <c r="S38" s="391">
        <v>0</v>
      </c>
      <c r="T38" s="386"/>
      <c r="U38" s="386"/>
      <c r="V38" s="386"/>
      <c r="W38" s="386"/>
      <c r="X38" s="386"/>
      <c r="Y38" s="386"/>
      <c r="Z38" s="391">
        <f t="shared" ref="Z38:Z40" si="14">+R38+S38</f>
        <v>2799</v>
      </c>
      <c r="AA38" s="391">
        <v>1000</v>
      </c>
      <c r="AB38" s="386">
        <v>0</v>
      </c>
      <c r="AC38" s="392">
        <f t="shared" si="3"/>
        <v>1000</v>
      </c>
      <c r="AD38" s="393">
        <f t="shared" si="6"/>
        <v>34588</v>
      </c>
      <c r="AE38" s="394">
        <f t="shared" si="8"/>
        <v>34588</v>
      </c>
      <c r="AF38" s="395">
        <f t="shared" si="5"/>
        <v>0</v>
      </c>
      <c r="AG38" s="395">
        <f t="shared" si="5"/>
        <v>0</v>
      </c>
      <c r="AH38" s="390">
        <v>1</v>
      </c>
      <c r="AI38" s="394">
        <v>34588</v>
      </c>
    </row>
    <row r="39" spans="1:35" x14ac:dyDescent="0.2">
      <c r="A39" s="389" t="s">
        <v>455</v>
      </c>
      <c r="B39" s="390">
        <v>1</v>
      </c>
      <c r="C39" s="391">
        <v>2239</v>
      </c>
      <c r="D39" s="391">
        <v>0</v>
      </c>
      <c r="E39" s="386"/>
      <c r="F39" s="386"/>
      <c r="G39" s="386"/>
      <c r="H39" s="386"/>
      <c r="I39" s="386"/>
      <c r="J39" s="386"/>
      <c r="K39" s="391">
        <v>2239</v>
      </c>
      <c r="L39" s="391">
        <v>1000</v>
      </c>
      <c r="M39" s="386">
        <v>0</v>
      </c>
      <c r="N39" s="392">
        <f t="shared" si="0"/>
        <v>1000</v>
      </c>
      <c r="O39" s="393">
        <f t="shared" si="1"/>
        <v>27868</v>
      </c>
      <c r="P39" s="394">
        <f t="shared" si="2"/>
        <v>27868</v>
      </c>
      <c r="Q39" s="390">
        <v>1</v>
      </c>
      <c r="R39" s="391">
        <v>2239</v>
      </c>
      <c r="S39" s="391">
        <v>0</v>
      </c>
      <c r="T39" s="386"/>
      <c r="U39" s="386"/>
      <c r="V39" s="386"/>
      <c r="W39" s="386"/>
      <c r="X39" s="386"/>
      <c r="Y39" s="386"/>
      <c r="Z39" s="391">
        <f t="shared" si="14"/>
        <v>2239</v>
      </c>
      <c r="AA39" s="391">
        <v>1000</v>
      </c>
      <c r="AB39" s="386">
        <v>0</v>
      </c>
      <c r="AC39" s="392">
        <f t="shared" si="3"/>
        <v>1000</v>
      </c>
      <c r="AD39" s="393">
        <f t="shared" si="6"/>
        <v>27868</v>
      </c>
      <c r="AE39" s="394">
        <f t="shared" si="8"/>
        <v>27868</v>
      </c>
      <c r="AF39" s="395">
        <f t="shared" si="5"/>
        <v>0</v>
      </c>
      <c r="AG39" s="395">
        <f t="shared" si="5"/>
        <v>0</v>
      </c>
      <c r="AH39" s="390">
        <v>1</v>
      </c>
      <c r="AI39" s="394">
        <v>27868</v>
      </c>
    </row>
    <row r="40" spans="1:35" x14ac:dyDescent="0.2">
      <c r="A40" s="389" t="s">
        <v>456</v>
      </c>
      <c r="B40" s="390">
        <v>1</v>
      </c>
      <c r="C40" s="391">
        <v>2463</v>
      </c>
      <c r="D40" s="391">
        <v>0</v>
      </c>
      <c r="E40" s="386"/>
      <c r="F40" s="386"/>
      <c r="G40" s="386"/>
      <c r="H40" s="386"/>
      <c r="I40" s="386"/>
      <c r="J40" s="386"/>
      <c r="K40" s="391">
        <v>2463</v>
      </c>
      <c r="L40" s="391">
        <v>1000</v>
      </c>
      <c r="M40" s="386">
        <v>0</v>
      </c>
      <c r="N40" s="392">
        <f t="shared" si="0"/>
        <v>1000</v>
      </c>
      <c r="O40" s="393">
        <f t="shared" si="1"/>
        <v>30556</v>
      </c>
      <c r="P40" s="394">
        <f t="shared" si="2"/>
        <v>30556</v>
      </c>
      <c r="Q40" s="390">
        <v>1</v>
      </c>
      <c r="R40" s="391">
        <v>2463</v>
      </c>
      <c r="S40" s="391">
        <v>0</v>
      </c>
      <c r="T40" s="386"/>
      <c r="U40" s="386"/>
      <c r="V40" s="386"/>
      <c r="W40" s="386"/>
      <c r="X40" s="386"/>
      <c r="Y40" s="386"/>
      <c r="Z40" s="391">
        <f t="shared" si="14"/>
        <v>2463</v>
      </c>
      <c r="AA40" s="391">
        <v>1000</v>
      </c>
      <c r="AB40" s="386">
        <v>0</v>
      </c>
      <c r="AC40" s="392">
        <f t="shared" si="3"/>
        <v>1000</v>
      </c>
      <c r="AD40" s="393">
        <f t="shared" si="6"/>
        <v>30556</v>
      </c>
      <c r="AE40" s="394">
        <f t="shared" si="8"/>
        <v>30556</v>
      </c>
      <c r="AF40" s="395">
        <f t="shared" si="5"/>
        <v>0</v>
      </c>
      <c r="AG40" s="395">
        <f t="shared" si="5"/>
        <v>0</v>
      </c>
      <c r="AH40" s="390">
        <v>1</v>
      </c>
      <c r="AI40" s="394">
        <v>30556</v>
      </c>
    </row>
    <row r="41" spans="1:35" x14ac:dyDescent="0.2">
      <c r="A41" s="398"/>
      <c r="B41" s="397"/>
      <c r="C41" s="391"/>
      <c r="D41" s="391"/>
      <c r="E41" s="386"/>
      <c r="F41" s="386"/>
      <c r="G41" s="386"/>
      <c r="H41" s="386"/>
      <c r="I41" s="386"/>
      <c r="J41" s="386"/>
      <c r="K41" s="386"/>
      <c r="L41" s="391"/>
      <c r="M41" s="386"/>
      <c r="O41" s="399"/>
      <c r="P41" s="397"/>
      <c r="Q41" s="397"/>
      <c r="R41" s="391"/>
      <c r="S41" s="391"/>
      <c r="T41" s="386"/>
      <c r="U41" s="386"/>
      <c r="V41" s="386"/>
      <c r="W41" s="386"/>
      <c r="X41" s="386"/>
      <c r="Y41" s="386"/>
      <c r="Z41" s="386"/>
      <c r="AA41" s="391"/>
      <c r="AB41" s="386"/>
      <c r="AD41" s="399"/>
      <c r="AE41" s="397"/>
      <c r="AF41" s="388"/>
      <c r="AG41" s="385"/>
      <c r="AH41" s="397"/>
      <c r="AI41" s="397"/>
    </row>
    <row r="42" spans="1:35" ht="12.75" thickBot="1" x14ac:dyDescent="0.25">
      <c r="A42" s="400"/>
      <c r="B42" s="401"/>
      <c r="C42" s="402"/>
      <c r="D42" s="402"/>
      <c r="E42" s="386"/>
      <c r="F42" s="386"/>
      <c r="G42" s="386"/>
      <c r="H42" s="386"/>
      <c r="I42" s="386"/>
      <c r="J42" s="386"/>
      <c r="K42" s="403"/>
      <c r="L42" s="402"/>
      <c r="M42" s="403"/>
      <c r="N42" s="404"/>
      <c r="O42" s="405"/>
      <c r="P42" s="401"/>
      <c r="Q42" s="401"/>
      <c r="R42" s="402"/>
      <c r="S42" s="402"/>
      <c r="T42" s="386"/>
      <c r="U42" s="386"/>
      <c r="V42" s="386"/>
      <c r="W42" s="386"/>
      <c r="X42" s="386"/>
      <c r="Y42" s="386"/>
      <c r="Z42" s="403"/>
      <c r="AA42" s="402"/>
      <c r="AB42" s="403"/>
      <c r="AC42" s="404"/>
      <c r="AD42" s="405"/>
      <c r="AE42" s="401"/>
      <c r="AF42" s="388"/>
      <c r="AG42" s="385"/>
      <c r="AH42" s="401"/>
      <c r="AI42" s="385"/>
    </row>
    <row r="43" spans="1:35" ht="12.75" thickBot="1" x14ac:dyDescent="0.25">
      <c r="A43" s="406" t="s">
        <v>0</v>
      </c>
      <c r="B43" s="407">
        <f t="shared" ref="B43:P43" si="15">SUM(B7:B42)</f>
        <v>206</v>
      </c>
      <c r="C43" s="407">
        <f t="shared" si="15"/>
        <v>270246.38</v>
      </c>
      <c r="D43" s="407">
        <f t="shared" si="15"/>
        <v>331360</v>
      </c>
      <c r="E43" s="407">
        <f t="shared" si="15"/>
        <v>0</v>
      </c>
      <c r="F43" s="407">
        <f t="shared" si="15"/>
        <v>0</v>
      </c>
      <c r="G43" s="407">
        <f t="shared" si="15"/>
        <v>0</v>
      </c>
      <c r="H43" s="407">
        <f t="shared" si="15"/>
        <v>0</v>
      </c>
      <c r="I43" s="407">
        <f t="shared" si="15"/>
        <v>0</v>
      </c>
      <c r="J43" s="407">
        <f t="shared" si="15"/>
        <v>0</v>
      </c>
      <c r="K43" s="407">
        <f t="shared" si="15"/>
        <v>433344.54000000004</v>
      </c>
      <c r="L43" s="407">
        <f t="shared" si="15"/>
        <v>198000</v>
      </c>
      <c r="M43" s="407">
        <f t="shared" si="15"/>
        <v>0</v>
      </c>
      <c r="N43" s="407">
        <f t="shared" si="15"/>
        <v>198000</v>
      </c>
      <c r="O43" s="407">
        <f t="shared" si="15"/>
        <v>5398134.4800000004</v>
      </c>
      <c r="P43" s="407">
        <f t="shared" si="15"/>
        <v>190718096.88000003</v>
      </c>
      <c r="Q43" s="407">
        <f t="shared" ref="Q43:AI43" si="16">SUM(Q7:Q42)</f>
        <v>206</v>
      </c>
      <c r="R43" s="407">
        <f t="shared" si="16"/>
        <v>270246.38</v>
      </c>
      <c r="S43" s="407">
        <f>SUM(S7:S42)</f>
        <v>341581</v>
      </c>
      <c r="T43" s="407">
        <f t="shared" si="16"/>
        <v>0</v>
      </c>
      <c r="U43" s="407">
        <f t="shared" si="16"/>
        <v>0</v>
      </c>
      <c r="V43" s="407">
        <f t="shared" si="16"/>
        <v>0</v>
      </c>
      <c r="W43" s="407">
        <f t="shared" si="16"/>
        <v>0</v>
      </c>
      <c r="X43" s="407">
        <f t="shared" si="16"/>
        <v>0</v>
      </c>
      <c r="Y43" s="407">
        <f t="shared" si="16"/>
        <v>0</v>
      </c>
      <c r="Z43" s="407">
        <f t="shared" si="16"/>
        <v>611827.38</v>
      </c>
      <c r="AA43" s="407">
        <f t="shared" si="16"/>
        <v>198000</v>
      </c>
      <c r="AB43" s="407">
        <f t="shared" si="16"/>
        <v>0</v>
      </c>
      <c r="AC43" s="407">
        <f t="shared" si="16"/>
        <v>198000</v>
      </c>
      <c r="AD43" s="407">
        <f t="shared" si="16"/>
        <v>7539928.5600000005</v>
      </c>
      <c r="AE43" s="407">
        <f t="shared" si="16"/>
        <v>363111853.68000001</v>
      </c>
      <c r="AF43" s="407">
        <f t="shared" si="16"/>
        <v>-2141794.08</v>
      </c>
      <c r="AG43" s="407">
        <f t="shared" si="16"/>
        <v>-172393756.80000001</v>
      </c>
      <c r="AH43" s="407">
        <f t="shared" si="16"/>
        <v>206</v>
      </c>
      <c r="AI43" s="407">
        <f t="shared" si="16"/>
        <v>190718096.88000003</v>
      </c>
    </row>
    <row r="44" spans="1:35" x14ac:dyDescent="0.2">
      <c r="A44" s="183" t="s">
        <v>1378</v>
      </c>
    </row>
    <row r="45" spans="1:35" x14ac:dyDescent="0.2">
      <c r="A45" s="183" t="s">
        <v>1379</v>
      </c>
      <c r="B45" s="183" t="s">
        <v>1380</v>
      </c>
    </row>
    <row r="46" spans="1:35" x14ac:dyDescent="0.2">
      <c r="A46" s="183" t="s">
        <v>1381</v>
      </c>
      <c r="B46" s="183" t="s">
        <v>1382</v>
      </c>
    </row>
    <row r="47" spans="1:35" x14ac:dyDescent="0.2">
      <c r="A47" s="183" t="s">
        <v>1383</v>
      </c>
      <c r="B47" s="183" t="s">
        <v>1384</v>
      </c>
    </row>
    <row r="48" spans="1:35" x14ac:dyDescent="0.2">
      <c r="A48" s="183" t="s">
        <v>1385</v>
      </c>
      <c r="B48" s="183" t="s">
        <v>1386</v>
      </c>
    </row>
    <row r="49" spans="1:2" x14ac:dyDescent="0.2">
      <c r="B49" s="183" t="s">
        <v>1387</v>
      </c>
    </row>
    <row r="50" spans="1:2" x14ac:dyDescent="0.2">
      <c r="A50" s="183" t="s">
        <v>1388</v>
      </c>
      <c r="B50" s="183" t="s">
        <v>1389</v>
      </c>
    </row>
    <row r="51" spans="1:2" x14ac:dyDescent="0.2">
      <c r="B51" s="183" t="s">
        <v>1390</v>
      </c>
    </row>
    <row r="52" spans="1:2" x14ac:dyDescent="0.2">
      <c r="B52" s="183" t="s">
        <v>1391</v>
      </c>
    </row>
    <row r="53" spans="1:2" x14ac:dyDescent="0.2">
      <c r="B53" s="183" t="s">
        <v>1392</v>
      </c>
    </row>
    <row r="54" spans="1:2" x14ac:dyDescent="0.2">
      <c r="A54" s="183" t="s">
        <v>1393</v>
      </c>
      <c r="B54" s="183" t="s">
        <v>1394</v>
      </c>
    </row>
    <row r="55" spans="1:2" x14ac:dyDescent="0.2">
      <c r="A55" s="183" t="s">
        <v>1395</v>
      </c>
      <c r="B55" s="183" t="s">
        <v>1396</v>
      </c>
    </row>
    <row r="56" spans="1:2" x14ac:dyDescent="0.2">
      <c r="A56" s="183" t="s">
        <v>1397</v>
      </c>
      <c r="B56" s="183" t="s">
        <v>1398</v>
      </c>
    </row>
    <row r="57" spans="1:2" x14ac:dyDescent="0.2">
      <c r="B57" s="183" t="s">
        <v>1390</v>
      </c>
    </row>
    <row r="58" spans="1:2" x14ac:dyDescent="0.2">
      <c r="B58" s="183" t="s">
        <v>1391</v>
      </c>
    </row>
    <row r="59" spans="1:2" x14ac:dyDescent="0.2">
      <c r="B59" s="183" t="s">
        <v>1399</v>
      </c>
    </row>
    <row r="60" spans="1:2" x14ac:dyDescent="0.2">
      <c r="A60" s="183" t="s">
        <v>1400</v>
      </c>
      <c r="B60" s="183" t="s">
        <v>1401</v>
      </c>
    </row>
    <row r="61" spans="1:2" x14ac:dyDescent="0.2">
      <c r="A61" s="183" t="s">
        <v>1402</v>
      </c>
      <c r="B61" s="183" t="s">
        <v>1403</v>
      </c>
    </row>
    <row r="62" spans="1:2" x14ac:dyDescent="0.2">
      <c r="A62" s="183" t="s">
        <v>1404</v>
      </c>
      <c r="B62" s="183" t="s">
        <v>1405</v>
      </c>
    </row>
  </sheetData>
  <mergeCells count="5">
    <mergeCell ref="A4:A6"/>
    <mergeCell ref="B4:P4"/>
    <mergeCell ref="Q4:AE4"/>
    <mergeCell ref="AF4:AG4"/>
    <mergeCell ref="AH4:AI4"/>
  </mergeCells>
  <printOptions horizontalCentered="1"/>
  <pageMargins left="0.25" right="0.25" top="0.75" bottom="0.75" header="0.3" footer="0.3"/>
  <pageSetup paperSize="9" scale="54" orientation="landscape" r:id="rId1"/>
  <headerFooter alignWithMargins="0">
    <oddHeader xml:space="preserve">&amp;C&amp;"Arial,Negrita"&amp;18PROYECTO DE PRESUPUESTO 2022
</oddHeader>
    <oddFooter>&amp;L&amp;"Arial,Negrita"&amp;8PROYECTO DE PRESUPUESTO PARA EL AÑO FISCAL 2020
INFORMACIÓN PARA LA COMISIÓN DE PRESUPUESTO Y CUENTA GENERAL DE LA REPÚBLICA DEL CONGRESO DE LA REPÚBLICA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F6967-18B3-4065-8100-125CA2CC03EF}">
  <sheetPr>
    <pageSetUpPr fitToPage="1"/>
  </sheetPr>
  <dimension ref="B3:L290"/>
  <sheetViews>
    <sheetView topLeftCell="A25" zoomScale="115" zoomScaleNormal="115" workbookViewId="0">
      <selection activeCell="C41" sqref="C41"/>
    </sheetView>
  </sheetViews>
  <sheetFormatPr baseColWidth="10" defaultRowHeight="15" x14ac:dyDescent="0.2"/>
  <cols>
    <col min="1" max="1" width="3.7109375" style="367" customWidth="1"/>
    <col min="2" max="2" width="13.140625" style="373" customWidth="1"/>
    <col min="3" max="3" width="46.140625" style="378" customWidth="1"/>
    <col min="4" max="5" width="14.85546875" style="367" bestFit="1" customWidth="1"/>
    <col min="6" max="6" width="14.7109375" style="367" bestFit="1" customWidth="1"/>
    <col min="7" max="7" width="14.85546875" style="367" bestFit="1" customWidth="1"/>
    <col min="8" max="8" width="16.85546875" style="367" bestFit="1" customWidth="1"/>
    <col min="9" max="9" width="16" style="367" bestFit="1" customWidth="1"/>
    <col min="10" max="10" width="12.42578125" style="367" customWidth="1"/>
    <col min="11" max="11" width="14.28515625" style="367" customWidth="1"/>
    <col min="12" max="12" width="12.42578125" style="367" customWidth="1"/>
    <col min="13" max="16384" width="11.42578125" style="367"/>
  </cols>
  <sheetData>
    <row r="3" spans="2:12" ht="26.25" x14ac:dyDescent="0.2">
      <c r="B3" s="534" t="s">
        <v>1166</v>
      </c>
      <c r="C3" s="534"/>
      <c r="D3" s="534"/>
      <c r="E3" s="534"/>
      <c r="F3" s="534"/>
      <c r="G3" s="534"/>
      <c r="H3" s="534"/>
      <c r="I3" s="534"/>
      <c r="J3" s="534"/>
      <c r="K3" s="534"/>
      <c r="L3" s="534"/>
    </row>
    <row r="5" spans="2:12" x14ac:dyDescent="0.2">
      <c r="B5" s="368" t="s">
        <v>1167</v>
      </c>
      <c r="C5" s="369"/>
      <c r="D5" s="370"/>
      <c r="E5" s="370"/>
      <c r="F5" s="370"/>
      <c r="G5" s="370"/>
      <c r="H5" s="371"/>
      <c r="I5" s="370"/>
      <c r="J5" s="370"/>
      <c r="K5" s="370"/>
      <c r="L5" s="370"/>
    </row>
    <row r="6" spans="2:12" x14ac:dyDescent="0.2">
      <c r="B6" s="368" t="s">
        <v>1168</v>
      </c>
      <c r="C6" s="369"/>
      <c r="D6" s="370"/>
      <c r="E6" s="370"/>
      <c r="F6" s="370"/>
      <c r="G6" s="370"/>
      <c r="H6" s="370"/>
      <c r="I6" s="370"/>
      <c r="J6" s="370"/>
      <c r="K6" s="370"/>
      <c r="L6" s="370"/>
    </row>
    <row r="7" spans="2:12" x14ac:dyDescent="0.2">
      <c r="B7" s="372"/>
      <c r="C7" s="369"/>
      <c r="D7" s="370"/>
      <c r="E7" s="370"/>
      <c r="F7" s="370"/>
      <c r="G7" s="370"/>
      <c r="H7" s="372"/>
      <c r="I7" s="370"/>
      <c r="J7" s="370"/>
      <c r="K7" s="370"/>
      <c r="L7" s="370"/>
    </row>
    <row r="8" spans="2:12" s="373" customFormat="1" ht="45.75" customHeight="1" x14ac:dyDescent="0.2">
      <c r="B8" s="380" t="s">
        <v>1169</v>
      </c>
      <c r="C8" s="381" t="s">
        <v>1170</v>
      </c>
      <c r="D8" s="382" t="s">
        <v>1171</v>
      </c>
      <c r="E8" s="382" t="s">
        <v>1172</v>
      </c>
      <c r="F8" s="382" t="s">
        <v>1173</v>
      </c>
      <c r="G8" s="382" t="s">
        <v>1174</v>
      </c>
      <c r="H8" s="382" t="s">
        <v>1175</v>
      </c>
      <c r="I8" s="382" t="s">
        <v>1176</v>
      </c>
      <c r="J8" s="382" t="s">
        <v>1177</v>
      </c>
      <c r="K8" s="381" t="s">
        <v>1178</v>
      </c>
      <c r="L8" s="381" t="s">
        <v>1179</v>
      </c>
    </row>
    <row r="9" spans="2:12" ht="15" customHeight="1" x14ac:dyDescent="0.2">
      <c r="B9" s="374" t="s">
        <v>1180</v>
      </c>
      <c r="C9" s="375" t="s">
        <v>1181</v>
      </c>
      <c r="D9" s="376">
        <v>163750</v>
      </c>
      <c r="E9" s="376">
        <v>418681</v>
      </c>
      <c r="F9" s="376">
        <v>277066</v>
      </c>
      <c r="G9" s="376">
        <v>379549</v>
      </c>
      <c r="H9" s="376">
        <f>+F9+(F9*5%)</f>
        <v>290919.3</v>
      </c>
      <c r="I9" s="376">
        <f>+D9-F9</f>
        <v>-113316</v>
      </c>
      <c r="J9" s="376">
        <f>D9/F9</f>
        <v>0.5910144153378617</v>
      </c>
      <c r="K9" s="376">
        <f>+F9-H9</f>
        <v>-13853.299999999988</v>
      </c>
      <c r="L9" s="376">
        <f>F9/H9</f>
        <v>0.95238095238095244</v>
      </c>
    </row>
    <row r="10" spans="2:12" x14ac:dyDescent="0.2">
      <c r="B10" s="374" t="s">
        <v>1182</v>
      </c>
      <c r="C10" s="375" t="s">
        <v>1183</v>
      </c>
      <c r="D10" s="376">
        <v>0</v>
      </c>
      <c r="E10" s="376">
        <v>7088</v>
      </c>
      <c r="F10" s="376">
        <v>0</v>
      </c>
      <c r="G10" s="376">
        <v>0</v>
      </c>
      <c r="H10" s="376">
        <f>+F10+(F10*5%)</f>
        <v>0</v>
      </c>
      <c r="I10" s="376">
        <f t="shared" ref="I10:I73" si="0">+D10-F10</f>
        <v>0</v>
      </c>
      <c r="J10" s="376">
        <v>0</v>
      </c>
      <c r="K10" s="376">
        <f t="shared" ref="K10:K73" si="1">+F10-H10</f>
        <v>0</v>
      </c>
      <c r="L10" s="376">
        <v>0</v>
      </c>
    </row>
    <row r="11" spans="2:12" ht="15" customHeight="1" x14ac:dyDescent="0.2">
      <c r="B11" s="374" t="s">
        <v>1184</v>
      </c>
      <c r="C11" s="375" t="s">
        <v>1185</v>
      </c>
      <c r="D11" s="376">
        <v>77310</v>
      </c>
      <c r="E11" s="376">
        <v>41616</v>
      </c>
      <c r="F11" s="376">
        <v>21763</v>
      </c>
      <c r="G11" s="376">
        <v>30558</v>
      </c>
      <c r="H11" s="376">
        <f>+F11+(F11*5%)</f>
        <v>22851.15</v>
      </c>
      <c r="I11" s="376">
        <f t="shared" si="0"/>
        <v>55547</v>
      </c>
      <c r="J11" s="376">
        <f t="shared" ref="J11:J74" si="2">D11/F11</f>
        <v>3.5523595092588338</v>
      </c>
      <c r="K11" s="376">
        <f t="shared" si="1"/>
        <v>-1088.1500000000015</v>
      </c>
      <c r="L11" s="376">
        <f t="shared" ref="L11:L14" si="3">F11/H11</f>
        <v>0.95238095238095233</v>
      </c>
    </row>
    <row r="12" spans="2:12" ht="15" customHeight="1" x14ac:dyDescent="0.2">
      <c r="B12" s="374" t="s">
        <v>1186</v>
      </c>
      <c r="C12" s="375" t="s">
        <v>1187</v>
      </c>
      <c r="D12" s="376">
        <v>0</v>
      </c>
      <c r="E12" s="376">
        <v>403</v>
      </c>
      <c r="F12" s="376">
        <v>0</v>
      </c>
      <c r="G12" s="376">
        <v>0</v>
      </c>
      <c r="H12" s="376">
        <f t="shared" ref="H12:H75" si="4">+F12+(F12*5%)</f>
        <v>0</v>
      </c>
      <c r="I12" s="376">
        <f t="shared" si="0"/>
        <v>0</v>
      </c>
      <c r="J12" s="376">
        <v>0</v>
      </c>
      <c r="K12" s="376">
        <f t="shared" si="1"/>
        <v>0</v>
      </c>
      <c r="L12" s="376">
        <v>0</v>
      </c>
    </row>
    <row r="13" spans="2:12" ht="15" customHeight="1" x14ac:dyDescent="0.2">
      <c r="B13" s="374" t="s">
        <v>1188</v>
      </c>
      <c r="C13" s="375" t="s">
        <v>1189</v>
      </c>
      <c r="D13" s="376">
        <v>10668</v>
      </c>
      <c r="E13" s="376">
        <v>1736</v>
      </c>
      <c r="F13" s="376">
        <v>1280</v>
      </c>
      <c r="G13" s="376">
        <v>0</v>
      </c>
      <c r="H13" s="376">
        <f t="shared" si="4"/>
        <v>1344</v>
      </c>
      <c r="I13" s="376">
        <f t="shared" si="0"/>
        <v>9388</v>
      </c>
      <c r="J13" s="376">
        <f t="shared" si="2"/>
        <v>8.3343749999999996</v>
      </c>
      <c r="K13" s="376">
        <f t="shared" si="1"/>
        <v>-64</v>
      </c>
      <c r="L13" s="376">
        <f t="shared" si="3"/>
        <v>0.95238095238095233</v>
      </c>
    </row>
    <row r="14" spans="2:12" ht="15" customHeight="1" x14ac:dyDescent="0.2">
      <c r="B14" s="374" t="s">
        <v>1190</v>
      </c>
      <c r="C14" s="375" t="s">
        <v>1191</v>
      </c>
      <c r="D14" s="376">
        <v>1162859</v>
      </c>
      <c r="E14" s="376">
        <v>521449</v>
      </c>
      <c r="F14" s="376">
        <v>847650</v>
      </c>
      <c r="G14" s="376">
        <v>528018</v>
      </c>
      <c r="H14" s="376">
        <f t="shared" si="4"/>
        <v>890032.5</v>
      </c>
      <c r="I14" s="376">
        <f t="shared" si="0"/>
        <v>315209</v>
      </c>
      <c r="J14" s="376">
        <f t="shared" si="2"/>
        <v>1.3718622072789477</v>
      </c>
      <c r="K14" s="376">
        <f t="shared" si="1"/>
        <v>-42382.5</v>
      </c>
      <c r="L14" s="376">
        <f t="shared" si="3"/>
        <v>0.95238095238095233</v>
      </c>
    </row>
    <row r="15" spans="2:12" ht="15" customHeight="1" x14ac:dyDescent="0.2">
      <c r="B15" s="374" t="s">
        <v>1192</v>
      </c>
      <c r="C15" s="375" t="s">
        <v>1193</v>
      </c>
      <c r="D15" s="376">
        <v>3600</v>
      </c>
      <c r="E15" s="376">
        <v>4749</v>
      </c>
      <c r="F15" s="376">
        <v>0</v>
      </c>
      <c r="G15" s="376">
        <v>5425</v>
      </c>
      <c r="H15" s="376">
        <f t="shared" si="4"/>
        <v>0</v>
      </c>
      <c r="I15" s="376">
        <f t="shared" si="0"/>
        <v>3600</v>
      </c>
      <c r="J15" s="376">
        <v>0</v>
      </c>
      <c r="K15" s="376">
        <f t="shared" si="1"/>
        <v>0</v>
      </c>
      <c r="L15" s="376">
        <v>0</v>
      </c>
    </row>
    <row r="16" spans="2:12" x14ac:dyDescent="0.2">
      <c r="B16" s="374" t="s">
        <v>1194</v>
      </c>
      <c r="C16" s="375" t="s">
        <v>1195</v>
      </c>
      <c r="D16" s="376">
        <v>3356</v>
      </c>
      <c r="E16" s="376">
        <v>0</v>
      </c>
      <c r="F16" s="376">
        <v>1622</v>
      </c>
      <c r="G16" s="376">
        <v>1622</v>
      </c>
      <c r="H16" s="376">
        <f t="shared" si="4"/>
        <v>1703.1</v>
      </c>
      <c r="I16" s="376">
        <f t="shared" si="0"/>
        <v>1734</v>
      </c>
      <c r="J16" s="376">
        <f t="shared" si="2"/>
        <v>2.0690505548705302</v>
      </c>
      <c r="K16" s="376">
        <f t="shared" si="1"/>
        <v>-81.099999999999909</v>
      </c>
      <c r="L16" s="376">
        <f t="shared" ref="L16:L76" si="5">F16/H16</f>
        <v>0.95238095238095244</v>
      </c>
    </row>
    <row r="17" spans="2:12" ht="15" customHeight="1" x14ac:dyDescent="0.2">
      <c r="B17" s="374" t="s">
        <v>1196</v>
      </c>
      <c r="C17" s="375" t="s">
        <v>1197</v>
      </c>
      <c r="D17" s="376">
        <v>246025</v>
      </c>
      <c r="E17" s="376">
        <v>32922</v>
      </c>
      <c r="F17" s="376">
        <v>29269</v>
      </c>
      <c r="G17" s="376">
        <v>41496</v>
      </c>
      <c r="H17" s="376">
        <f t="shared" si="4"/>
        <v>30732.45</v>
      </c>
      <c r="I17" s="376">
        <f t="shared" si="0"/>
        <v>216756</v>
      </c>
      <c r="J17" s="376">
        <f t="shared" si="2"/>
        <v>8.4056510301001062</v>
      </c>
      <c r="K17" s="376">
        <f t="shared" si="1"/>
        <v>-1463.4500000000007</v>
      </c>
      <c r="L17" s="376">
        <f t="shared" si="5"/>
        <v>0.95238095238095233</v>
      </c>
    </row>
    <row r="18" spans="2:12" ht="30" customHeight="1" x14ac:dyDescent="0.2">
      <c r="B18" s="374" t="s">
        <v>1198</v>
      </c>
      <c r="C18" s="375" t="s">
        <v>1199</v>
      </c>
      <c r="D18" s="376">
        <v>411069</v>
      </c>
      <c r="E18" s="376">
        <v>354704</v>
      </c>
      <c r="F18" s="376">
        <v>260806</v>
      </c>
      <c r="G18" s="376">
        <v>290975</v>
      </c>
      <c r="H18" s="376">
        <f t="shared" si="4"/>
        <v>273846.3</v>
      </c>
      <c r="I18" s="376">
        <f t="shared" si="0"/>
        <v>150263</v>
      </c>
      <c r="J18" s="376">
        <f t="shared" si="2"/>
        <v>1.5761485548645353</v>
      </c>
      <c r="K18" s="376">
        <f t="shared" si="1"/>
        <v>-13040.299999999988</v>
      </c>
      <c r="L18" s="376">
        <f t="shared" si="5"/>
        <v>0.95238095238095244</v>
      </c>
    </row>
    <row r="19" spans="2:12" ht="15" customHeight="1" x14ac:dyDescent="0.2">
      <c r="B19" s="374" t="s">
        <v>1200</v>
      </c>
      <c r="C19" s="375" t="s">
        <v>1201</v>
      </c>
      <c r="D19" s="376">
        <v>1095</v>
      </c>
      <c r="E19" s="376">
        <v>90</v>
      </c>
      <c r="F19" s="376">
        <v>100</v>
      </c>
      <c r="G19" s="376">
        <v>0</v>
      </c>
      <c r="H19" s="376">
        <f t="shared" si="4"/>
        <v>105</v>
      </c>
      <c r="I19" s="376">
        <f t="shared" si="0"/>
        <v>995</v>
      </c>
      <c r="J19" s="376">
        <f t="shared" si="2"/>
        <v>10.95</v>
      </c>
      <c r="K19" s="376">
        <f t="shared" si="1"/>
        <v>-5</v>
      </c>
      <c r="L19" s="376">
        <f t="shared" si="5"/>
        <v>0.95238095238095233</v>
      </c>
    </row>
    <row r="20" spans="2:12" ht="15" customHeight="1" x14ac:dyDescent="0.2">
      <c r="B20" s="374" t="s">
        <v>1202</v>
      </c>
      <c r="C20" s="375" t="s">
        <v>1203</v>
      </c>
      <c r="D20" s="376">
        <v>314359</v>
      </c>
      <c r="E20" s="376">
        <v>444318</v>
      </c>
      <c r="F20" s="376">
        <v>51869</v>
      </c>
      <c r="G20" s="376">
        <v>91875</v>
      </c>
      <c r="H20" s="376">
        <f t="shared" si="4"/>
        <v>54462.45</v>
      </c>
      <c r="I20" s="376">
        <f t="shared" si="0"/>
        <v>262490</v>
      </c>
      <c r="J20" s="376">
        <f t="shared" si="2"/>
        <v>6.0606335190576264</v>
      </c>
      <c r="K20" s="376">
        <f t="shared" si="1"/>
        <v>-2593.4499999999971</v>
      </c>
      <c r="L20" s="376">
        <f t="shared" si="5"/>
        <v>0.95238095238095244</v>
      </c>
    </row>
    <row r="21" spans="2:12" ht="15" customHeight="1" x14ac:dyDescent="0.2">
      <c r="B21" s="374" t="s">
        <v>1204</v>
      </c>
      <c r="C21" s="375" t="s">
        <v>1205</v>
      </c>
      <c r="D21" s="376">
        <v>0</v>
      </c>
      <c r="E21" s="376">
        <v>875</v>
      </c>
      <c r="F21" s="376">
        <v>0</v>
      </c>
      <c r="G21" s="376">
        <v>0</v>
      </c>
      <c r="H21" s="376">
        <f t="shared" si="4"/>
        <v>0</v>
      </c>
      <c r="I21" s="376">
        <f t="shared" si="0"/>
        <v>0</v>
      </c>
      <c r="J21" s="376">
        <v>0</v>
      </c>
      <c r="K21" s="376">
        <f t="shared" si="1"/>
        <v>0</v>
      </c>
      <c r="L21" s="376">
        <v>0</v>
      </c>
    </row>
    <row r="22" spans="2:12" ht="15" customHeight="1" x14ac:dyDescent="0.2">
      <c r="B22" s="374" t="s">
        <v>1206</v>
      </c>
      <c r="C22" s="375" t="s">
        <v>1207</v>
      </c>
      <c r="D22" s="376">
        <v>57900</v>
      </c>
      <c r="E22" s="376">
        <v>8408</v>
      </c>
      <c r="F22" s="376">
        <v>0</v>
      </c>
      <c r="G22" s="376">
        <v>6770</v>
      </c>
      <c r="H22" s="376">
        <f t="shared" si="4"/>
        <v>0</v>
      </c>
      <c r="I22" s="376">
        <f t="shared" si="0"/>
        <v>57900</v>
      </c>
      <c r="J22" s="376">
        <v>0</v>
      </c>
      <c r="K22" s="376">
        <f t="shared" si="1"/>
        <v>0</v>
      </c>
      <c r="L22" s="376">
        <v>0</v>
      </c>
    </row>
    <row r="23" spans="2:12" ht="15" customHeight="1" x14ac:dyDescent="0.2">
      <c r="B23" s="374" t="s">
        <v>1208</v>
      </c>
      <c r="C23" s="375" t="s">
        <v>5</v>
      </c>
      <c r="D23" s="376">
        <v>0</v>
      </c>
      <c r="E23" s="376">
        <v>2292</v>
      </c>
      <c r="F23" s="376">
        <v>0</v>
      </c>
      <c r="G23" s="376">
        <v>20000</v>
      </c>
      <c r="H23" s="376">
        <f t="shared" si="4"/>
        <v>0</v>
      </c>
      <c r="I23" s="376">
        <f t="shared" si="0"/>
        <v>0</v>
      </c>
      <c r="J23" s="376">
        <v>0</v>
      </c>
      <c r="K23" s="376">
        <f t="shared" si="1"/>
        <v>0</v>
      </c>
      <c r="L23" s="376">
        <v>0</v>
      </c>
    </row>
    <row r="24" spans="2:12" ht="15" customHeight="1" x14ac:dyDescent="0.2">
      <c r="B24" s="374" t="s">
        <v>1209</v>
      </c>
      <c r="C24" s="375" t="s">
        <v>1210</v>
      </c>
      <c r="D24" s="376">
        <v>36700</v>
      </c>
      <c r="E24" s="376">
        <v>44711</v>
      </c>
      <c r="F24" s="376">
        <v>0</v>
      </c>
      <c r="G24" s="376">
        <v>73591</v>
      </c>
      <c r="H24" s="376">
        <f t="shared" si="4"/>
        <v>0</v>
      </c>
      <c r="I24" s="376">
        <f t="shared" si="0"/>
        <v>36700</v>
      </c>
      <c r="J24" s="376">
        <v>0</v>
      </c>
      <c r="K24" s="376">
        <f t="shared" si="1"/>
        <v>0</v>
      </c>
      <c r="L24" s="376">
        <v>0</v>
      </c>
    </row>
    <row r="25" spans="2:12" ht="15" customHeight="1" x14ac:dyDescent="0.2">
      <c r="B25" s="374" t="s">
        <v>1211</v>
      </c>
      <c r="C25" s="375" t="s">
        <v>1212</v>
      </c>
      <c r="D25" s="376">
        <v>280</v>
      </c>
      <c r="E25" s="376">
        <v>15250</v>
      </c>
      <c r="F25" s="376">
        <v>0</v>
      </c>
      <c r="G25" s="376">
        <v>10470</v>
      </c>
      <c r="H25" s="376">
        <f t="shared" si="4"/>
        <v>0</v>
      </c>
      <c r="I25" s="376">
        <f t="shared" si="0"/>
        <v>280</v>
      </c>
      <c r="J25" s="376">
        <v>0</v>
      </c>
      <c r="K25" s="376">
        <f t="shared" si="1"/>
        <v>0</v>
      </c>
      <c r="L25" s="376">
        <v>0</v>
      </c>
    </row>
    <row r="26" spans="2:12" x14ac:dyDescent="0.2">
      <c r="B26" s="374" t="s">
        <v>1213</v>
      </c>
      <c r="C26" s="375" t="s">
        <v>1214</v>
      </c>
      <c r="D26" s="376">
        <v>2095</v>
      </c>
      <c r="E26" s="376">
        <v>147880</v>
      </c>
      <c r="F26" s="376">
        <v>0</v>
      </c>
      <c r="G26" s="376">
        <v>0</v>
      </c>
      <c r="H26" s="376">
        <f t="shared" si="4"/>
        <v>0</v>
      </c>
      <c r="I26" s="376">
        <f t="shared" si="0"/>
        <v>2095</v>
      </c>
      <c r="J26" s="376">
        <v>0</v>
      </c>
      <c r="K26" s="376">
        <f t="shared" si="1"/>
        <v>0</v>
      </c>
      <c r="L26" s="376">
        <v>0</v>
      </c>
    </row>
    <row r="27" spans="2:12" ht="15" customHeight="1" x14ac:dyDescent="0.2">
      <c r="B27" s="374" t="s">
        <v>1215</v>
      </c>
      <c r="C27" s="375" t="s">
        <v>1216</v>
      </c>
      <c r="D27" s="376">
        <v>1270</v>
      </c>
      <c r="E27" s="376">
        <v>103611</v>
      </c>
      <c r="F27" s="376">
        <v>0</v>
      </c>
      <c r="G27" s="376">
        <v>1500</v>
      </c>
      <c r="H27" s="376">
        <f t="shared" si="4"/>
        <v>0</v>
      </c>
      <c r="I27" s="376">
        <f t="shared" si="0"/>
        <v>1270</v>
      </c>
      <c r="J27" s="376">
        <v>0</v>
      </c>
      <c r="K27" s="376">
        <f t="shared" si="1"/>
        <v>0</v>
      </c>
      <c r="L27" s="376">
        <v>0</v>
      </c>
    </row>
    <row r="28" spans="2:12" x14ac:dyDescent="0.2">
      <c r="B28" s="374" t="s">
        <v>1217</v>
      </c>
      <c r="C28" s="375" t="s">
        <v>1218</v>
      </c>
      <c r="D28" s="376">
        <v>4850</v>
      </c>
      <c r="E28" s="376">
        <v>17500</v>
      </c>
      <c r="F28" s="376">
        <v>0</v>
      </c>
      <c r="G28" s="376">
        <v>3565</v>
      </c>
      <c r="H28" s="376">
        <f t="shared" si="4"/>
        <v>0</v>
      </c>
      <c r="I28" s="376">
        <f t="shared" si="0"/>
        <v>4850</v>
      </c>
      <c r="J28" s="376">
        <v>0</v>
      </c>
      <c r="K28" s="376">
        <f t="shared" si="1"/>
        <v>0</v>
      </c>
      <c r="L28" s="376">
        <v>0</v>
      </c>
    </row>
    <row r="29" spans="2:12" ht="15" customHeight="1" x14ac:dyDescent="0.2">
      <c r="B29" s="374" t="s">
        <v>1219</v>
      </c>
      <c r="C29" s="375" t="s">
        <v>1220</v>
      </c>
      <c r="D29" s="376">
        <v>53300</v>
      </c>
      <c r="E29" s="376">
        <v>2370</v>
      </c>
      <c r="F29" s="376">
        <v>0</v>
      </c>
      <c r="G29" s="376">
        <v>0</v>
      </c>
      <c r="H29" s="376">
        <f t="shared" si="4"/>
        <v>0</v>
      </c>
      <c r="I29" s="376">
        <f t="shared" si="0"/>
        <v>53300</v>
      </c>
      <c r="J29" s="376">
        <v>0</v>
      </c>
      <c r="K29" s="376">
        <f t="shared" si="1"/>
        <v>0</v>
      </c>
      <c r="L29" s="376">
        <v>0</v>
      </c>
    </row>
    <row r="30" spans="2:12" ht="15" customHeight="1" x14ac:dyDescent="0.2">
      <c r="B30" s="374" t="s">
        <v>1221</v>
      </c>
      <c r="C30" s="375" t="s">
        <v>1222</v>
      </c>
      <c r="D30" s="376">
        <v>0</v>
      </c>
      <c r="E30" s="376">
        <v>1100</v>
      </c>
      <c r="F30" s="376">
        <v>0</v>
      </c>
      <c r="G30" s="376">
        <v>0</v>
      </c>
      <c r="H30" s="376">
        <f t="shared" si="4"/>
        <v>0</v>
      </c>
      <c r="I30" s="376">
        <f t="shared" si="0"/>
        <v>0</v>
      </c>
      <c r="J30" s="376">
        <v>0</v>
      </c>
      <c r="K30" s="376">
        <f t="shared" si="1"/>
        <v>0</v>
      </c>
      <c r="L30" s="376">
        <v>0</v>
      </c>
    </row>
    <row r="31" spans="2:12" ht="45" customHeight="1" x14ac:dyDescent="0.2">
      <c r="B31" s="374" t="s">
        <v>1223</v>
      </c>
      <c r="C31" s="375" t="s">
        <v>1224</v>
      </c>
      <c r="D31" s="376">
        <v>0</v>
      </c>
      <c r="E31" s="376">
        <v>2073814</v>
      </c>
      <c r="F31" s="376">
        <v>0</v>
      </c>
      <c r="G31" s="376">
        <v>115051</v>
      </c>
      <c r="H31" s="376">
        <f t="shared" si="4"/>
        <v>0</v>
      </c>
      <c r="I31" s="376">
        <f t="shared" si="0"/>
        <v>0</v>
      </c>
      <c r="J31" s="376">
        <v>0</v>
      </c>
      <c r="K31" s="376">
        <f t="shared" si="1"/>
        <v>0</v>
      </c>
      <c r="L31" s="376">
        <v>0</v>
      </c>
    </row>
    <row r="32" spans="2:12" ht="15" customHeight="1" x14ac:dyDescent="0.2">
      <c r="B32" s="374" t="s">
        <v>1225</v>
      </c>
      <c r="C32" s="375" t="s">
        <v>1226</v>
      </c>
      <c r="D32" s="376">
        <v>17796</v>
      </c>
      <c r="E32" s="376">
        <v>2167</v>
      </c>
      <c r="F32" s="376">
        <v>0</v>
      </c>
      <c r="G32" s="376">
        <v>0</v>
      </c>
      <c r="H32" s="376">
        <f t="shared" si="4"/>
        <v>0</v>
      </c>
      <c r="I32" s="376">
        <f t="shared" si="0"/>
        <v>17796</v>
      </c>
      <c r="J32" s="376">
        <v>0</v>
      </c>
      <c r="K32" s="376">
        <f t="shared" si="1"/>
        <v>0</v>
      </c>
      <c r="L32" s="376">
        <v>0</v>
      </c>
    </row>
    <row r="33" spans="2:12" ht="30" x14ac:dyDescent="0.2">
      <c r="B33" s="374" t="s">
        <v>1227</v>
      </c>
      <c r="C33" s="375" t="s">
        <v>1228</v>
      </c>
      <c r="D33" s="376">
        <v>0</v>
      </c>
      <c r="E33" s="376">
        <v>5012</v>
      </c>
      <c r="F33" s="376">
        <v>0</v>
      </c>
      <c r="G33" s="376">
        <v>100000</v>
      </c>
      <c r="H33" s="376">
        <f t="shared" si="4"/>
        <v>0</v>
      </c>
      <c r="I33" s="376">
        <f t="shared" si="0"/>
        <v>0</v>
      </c>
      <c r="J33" s="376">
        <v>0</v>
      </c>
      <c r="K33" s="376">
        <f t="shared" si="1"/>
        <v>0</v>
      </c>
      <c r="L33" s="376">
        <v>0</v>
      </c>
    </row>
    <row r="34" spans="2:12" x14ac:dyDescent="0.2">
      <c r="B34" s="374" t="s">
        <v>1229</v>
      </c>
      <c r="C34" s="375" t="s">
        <v>1230</v>
      </c>
      <c r="D34" s="376">
        <v>0</v>
      </c>
      <c r="E34" s="376">
        <v>2384</v>
      </c>
      <c r="F34" s="376">
        <v>0</v>
      </c>
      <c r="G34" s="376">
        <v>0</v>
      </c>
      <c r="H34" s="376">
        <f t="shared" si="4"/>
        <v>0</v>
      </c>
      <c r="I34" s="376">
        <f t="shared" si="0"/>
        <v>0</v>
      </c>
      <c r="J34" s="376">
        <v>0</v>
      </c>
      <c r="K34" s="376">
        <f t="shared" si="1"/>
        <v>0</v>
      </c>
      <c r="L34" s="376">
        <v>0</v>
      </c>
    </row>
    <row r="35" spans="2:12" x14ac:dyDescent="0.2">
      <c r="B35" s="374" t="s">
        <v>1231</v>
      </c>
      <c r="C35" s="375" t="s">
        <v>1232</v>
      </c>
      <c r="D35" s="376">
        <v>0</v>
      </c>
      <c r="E35" s="376">
        <v>19250</v>
      </c>
      <c r="F35" s="376">
        <v>0</v>
      </c>
      <c r="G35" s="376">
        <v>0</v>
      </c>
      <c r="H35" s="376">
        <f t="shared" si="4"/>
        <v>0</v>
      </c>
      <c r="I35" s="376">
        <f t="shared" si="0"/>
        <v>0</v>
      </c>
      <c r="J35" s="376">
        <v>0</v>
      </c>
      <c r="K35" s="376">
        <f t="shared" si="1"/>
        <v>0</v>
      </c>
      <c r="L35" s="376">
        <v>0</v>
      </c>
    </row>
    <row r="36" spans="2:12" ht="30" customHeight="1" x14ac:dyDescent="0.2">
      <c r="B36" s="374" t="s">
        <v>1233</v>
      </c>
      <c r="C36" s="375" t="s">
        <v>1234</v>
      </c>
      <c r="D36" s="376">
        <v>749</v>
      </c>
      <c r="E36" s="376">
        <v>36771</v>
      </c>
      <c r="F36" s="376">
        <v>0</v>
      </c>
      <c r="G36" s="376">
        <v>1750</v>
      </c>
      <c r="H36" s="376">
        <f t="shared" si="4"/>
        <v>0</v>
      </c>
      <c r="I36" s="376">
        <f t="shared" si="0"/>
        <v>749</v>
      </c>
      <c r="J36" s="376">
        <v>0</v>
      </c>
      <c r="K36" s="376">
        <f t="shared" si="1"/>
        <v>0</v>
      </c>
      <c r="L36" s="376">
        <v>0</v>
      </c>
    </row>
    <row r="37" spans="2:12" ht="30" customHeight="1" x14ac:dyDescent="0.2">
      <c r="B37" s="374" t="s">
        <v>1235</v>
      </c>
      <c r="C37" s="375" t="s">
        <v>1236</v>
      </c>
      <c r="D37" s="376">
        <v>0</v>
      </c>
      <c r="E37" s="376">
        <v>450</v>
      </c>
      <c r="F37" s="376">
        <v>0</v>
      </c>
      <c r="G37" s="376">
        <v>0</v>
      </c>
      <c r="H37" s="376">
        <f t="shared" si="4"/>
        <v>0</v>
      </c>
      <c r="I37" s="376">
        <f t="shared" si="0"/>
        <v>0</v>
      </c>
      <c r="J37" s="376">
        <v>0</v>
      </c>
      <c r="K37" s="376">
        <f t="shared" si="1"/>
        <v>0</v>
      </c>
      <c r="L37" s="376">
        <v>0</v>
      </c>
    </row>
    <row r="38" spans="2:12" ht="15" customHeight="1" x14ac:dyDescent="0.2">
      <c r="B38" s="374" t="s">
        <v>1237</v>
      </c>
      <c r="C38" s="375" t="s">
        <v>1238</v>
      </c>
      <c r="D38" s="376">
        <v>1826</v>
      </c>
      <c r="E38" s="376">
        <v>22169</v>
      </c>
      <c r="F38" s="376">
        <v>0</v>
      </c>
      <c r="G38" s="376">
        <v>2480</v>
      </c>
      <c r="H38" s="376">
        <f t="shared" si="4"/>
        <v>0</v>
      </c>
      <c r="I38" s="376">
        <f t="shared" si="0"/>
        <v>1826</v>
      </c>
      <c r="J38" s="376">
        <v>0</v>
      </c>
      <c r="K38" s="376">
        <f t="shared" si="1"/>
        <v>0</v>
      </c>
      <c r="L38" s="376">
        <v>0</v>
      </c>
    </row>
    <row r="39" spans="2:12" x14ac:dyDescent="0.2">
      <c r="B39" s="374" t="s">
        <v>1239</v>
      </c>
      <c r="C39" s="375" t="s">
        <v>1240</v>
      </c>
      <c r="D39" s="376">
        <v>0</v>
      </c>
      <c r="E39" s="376">
        <v>24921</v>
      </c>
      <c r="F39" s="376">
        <v>0</v>
      </c>
      <c r="G39" s="376">
        <v>0</v>
      </c>
      <c r="H39" s="376">
        <f t="shared" si="4"/>
        <v>0</v>
      </c>
      <c r="I39" s="376">
        <f t="shared" si="0"/>
        <v>0</v>
      </c>
      <c r="J39" s="376">
        <v>0</v>
      </c>
      <c r="K39" s="376">
        <f t="shared" si="1"/>
        <v>0</v>
      </c>
      <c r="L39" s="376">
        <v>0</v>
      </c>
    </row>
    <row r="40" spans="2:12" x14ac:dyDescent="0.2">
      <c r="B40" s="374" t="s">
        <v>1241</v>
      </c>
      <c r="C40" s="375" t="s">
        <v>1242</v>
      </c>
      <c r="D40" s="376">
        <v>0</v>
      </c>
      <c r="E40" s="376">
        <v>0</v>
      </c>
      <c r="F40" s="376">
        <v>0</v>
      </c>
      <c r="G40" s="376">
        <v>1706</v>
      </c>
      <c r="H40" s="376">
        <f t="shared" si="4"/>
        <v>0</v>
      </c>
      <c r="I40" s="376">
        <f t="shared" si="0"/>
        <v>0</v>
      </c>
      <c r="J40" s="376">
        <v>0</v>
      </c>
      <c r="K40" s="376">
        <f t="shared" si="1"/>
        <v>0</v>
      </c>
      <c r="L40" s="376">
        <v>0</v>
      </c>
    </row>
    <row r="41" spans="2:12" ht="30" x14ac:dyDescent="0.2">
      <c r="B41" s="374" t="s">
        <v>1243</v>
      </c>
      <c r="C41" s="375" t="s">
        <v>1244</v>
      </c>
      <c r="D41" s="376">
        <v>0</v>
      </c>
      <c r="E41" s="376">
        <v>20</v>
      </c>
      <c r="F41" s="376">
        <v>0</v>
      </c>
      <c r="G41" s="376">
        <v>4000</v>
      </c>
      <c r="H41" s="376">
        <f t="shared" si="4"/>
        <v>0</v>
      </c>
      <c r="I41" s="376">
        <f t="shared" si="0"/>
        <v>0</v>
      </c>
      <c r="J41" s="376">
        <v>0</v>
      </c>
      <c r="K41" s="376">
        <f t="shared" si="1"/>
        <v>0</v>
      </c>
      <c r="L41" s="376">
        <v>0</v>
      </c>
    </row>
    <row r="42" spans="2:12" x14ac:dyDescent="0.2">
      <c r="B42" s="374" t="s">
        <v>1245</v>
      </c>
      <c r="C42" s="375" t="s">
        <v>1246</v>
      </c>
      <c r="D42" s="376">
        <v>0</v>
      </c>
      <c r="E42" s="376">
        <v>28</v>
      </c>
      <c r="F42" s="376">
        <v>0</v>
      </c>
      <c r="G42" s="376">
        <v>0</v>
      </c>
      <c r="H42" s="376">
        <f t="shared" si="4"/>
        <v>0</v>
      </c>
      <c r="I42" s="376">
        <f t="shared" si="0"/>
        <v>0</v>
      </c>
      <c r="J42" s="376">
        <v>0</v>
      </c>
      <c r="K42" s="376">
        <f t="shared" si="1"/>
        <v>0</v>
      </c>
      <c r="L42" s="376">
        <v>0</v>
      </c>
    </row>
    <row r="43" spans="2:12" ht="15" customHeight="1" x14ac:dyDescent="0.2">
      <c r="B43" s="374" t="s">
        <v>1247</v>
      </c>
      <c r="C43" s="375" t="s">
        <v>1248</v>
      </c>
      <c r="D43" s="376">
        <v>0</v>
      </c>
      <c r="E43" s="376">
        <v>129</v>
      </c>
      <c r="F43" s="376">
        <v>0</v>
      </c>
      <c r="G43" s="376">
        <v>0</v>
      </c>
      <c r="H43" s="376">
        <f t="shared" si="4"/>
        <v>0</v>
      </c>
      <c r="I43" s="376">
        <f t="shared" si="0"/>
        <v>0</v>
      </c>
      <c r="J43" s="376">
        <v>0</v>
      </c>
      <c r="K43" s="376">
        <f t="shared" si="1"/>
        <v>0</v>
      </c>
      <c r="L43" s="376">
        <v>0</v>
      </c>
    </row>
    <row r="44" spans="2:12" ht="15" customHeight="1" x14ac:dyDescent="0.2">
      <c r="B44" s="374" t="s">
        <v>1249</v>
      </c>
      <c r="C44" s="375" t="s">
        <v>1250</v>
      </c>
      <c r="D44" s="376">
        <v>4400</v>
      </c>
      <c r="E44" s="376">
        <v>55216</v>
      </c>
      <c r="F44" s="376">
        <v>1024</v>
      </c>
      <c r="G44" s="376">
        <v>1024</v>
      </c>
      <c r="H44" s="376">
        <f t="shared" si="4"/>
        <v>1075.2</v>
      </c>
      <c r="I44" s="376">
        <f t="shared" si="0"/>
        <v>3376</v>
      </c>
      <c r="J44" s="376">
        <f t="shared" si="2"/>
        <v>4.296875</v>
      </c>
      <c r="K44" s="376">
        <f t="shared" si="1"/>
        <v>-51.200000000000045</v>
      </c>
      <c r="L44" s="376">
        <f t="shared" si="5"/>
        <v>0.95238095238095233</v>
      </c>
    </row>
    <row r="45" spans="2:12" ht="30" customHeight="1" x14ac:dyDescent="0.2">
      <c r="B45" s="374" t="s">
        <v>1251</v>
      </c>
      <c r="C45" s="375" t="s">
        <v>1252</v>
      </c>
      <c r="D45" s="376">
        <v>12303</v>
      </c>
      <c r="E45" s="376">
        <v>0</v>
      </c>
      <c r="F45" s="376">
        <v>0</v>
      </c>
      <c r="G45" s="376">
        <v>0</v>
      </c>
      <c r="H45" s="376">
        <f t="shared" si="4"/>
        <v>0</v>
      </c>
      <c r="I45" s="376">
        <f t="shared" si="0"/>
        <v>12303</v>
      </c>
      <c r="J45" s="376">
        <v>0</v>
      </c>
      <c r="K45" s="376">
        <f t="shared" si="1"/>
        <v>0</v>
      </c>
      <c r="L45" s="376">
        <v>0</v>
      </c>
    </row>
    <row r="46" spans="2:12" x14ac:dyDescent="0.2">
      <c r="B46" s="374" t="s">
        <v>1253</v>
      </c>
      <c r="C46" s="375" t="s">
        <v>1254</v>
      </c>
      <c r="D46" s="376">
        <v>1000</v>
      </c>
      <c r="E46" s="376">
        <v>0</v>
      </c>
      <c r="F46" s="376">
        <v>0</v>
      </c>
      <c r="G46" s="376">
        <v>0</v>
      </c>
      <c r="H46" s="376">
        <f t="shared" si="4"/>
        <v>0</v>
      </c>
      <c r="I46" s="376">
        <f t="shared" si="0"/>
        <v>1000</v>
      </c>
      <c r="J46" s="376">
        <v>0</v>
      </c>
      <c r="K46" s="376">
        <f t="shared" si="1"/>
        <v>0</v>
      </c>
      <c r="L46" s="376">
        <v>0</v>
      </c>
    </row>
    <row r="47" spans="2:12" ht="15" customHeight="1" x14ac:dyDescent="0.2">
      <c r="B47" s="374" t="s">
        <v>1255</v>
      </c>
      <c r="C47" s="375" t="s">
        <v>1256</v>
      </c>
      <c r="D47" s="376">
        <v>128594</v>
      </c>
      <c r="E47" s="376">
        <v>81674</v>
      </c>
      <c r="F47" s="376">
        <v>10490</v>
      </c>
      <c r="G47" s="376">
        <v>81709</v>
      </c>
      <c r="H47" s="376">
        <f t="shared" si="4"/>
        <v>11014.5</v>
      </c>
      <c r="I47" s="376">
        <f t="shared" si="0"/>
        <v>118104</v>
      </c>
      <c r="J47" s="376">
        <f t="shared" si="2"/>
        <v>12.258722592945663</v>
      </c>
      <c r="K47" s="376">
        <f t="shared" si="1"/>
        <v>-524.5</v>
      </c>
      <c r="L47" s="376">
        <f t="shared" si="5"/>
        <v>0.95238095238095233</v>
      </c>
    </row>
    <row r="48" spans="2:12" ht="15" customHeight="1" x14ac:dyDescent="0.2">
      <c r="B48" s="374" t="s">
        <v>1257</v>
      </c>
      <c r="C48" s="375" t="s">
        <v>1258</v>
      </c>
      <c r="D48" s="376">
        <v>456241</v>
      </c>
      <c r="E48" s="376">
        <v>610291</v>
      </c>
      <c r="F48" s="376">
        <v>427141</v>
      </c>
      <c r="G48" s="376">
        <v>348751</v>
      </c>
      <c r="H48" s="376">
        <f t="shared" si="4"/>
        <v>448498.05</v>
      </c>
      <c r="I48" s="376">
        <f t="shared" si="0"/>
        <v>29100</v>
      </c>
      <c r="J48" s="376">
        <f t="shared" si="2"/>
        <v>1.0681273865070315</v>
      </c>
      <c r="K48" s="376">
        <f t="shared" si="1"/>
        <v>-21357.049999999988</v>
      </c>
      <c r="L48" s="376">
        <f t="shared" si="5"/>
        <v>0.95238095238095244</v>
      </c>
    </row>
    <row r="49" spans="2:12" ht="30" customHeight="1" x14ac:dyDescent="0.2">
      <c r="B49" s="374" t="s">
        <v>1259</v>
      </c>
      <c r="C49" s="375" t="s">
        <v>1260</v>
      </c>
      <c r="D49" s="376">
        <v>743292</v>
      </c>
      <c r="E49" s="376">
        <v>786548</v>
      </c>
      <c r="F49" s="376">
        <v>634874</v>
      </c>
      <c r="G49" s="376">
        <v>652719</v>
      </c>
      <c r="H49" s="376">
        <f t="shared" si="4"/>
        <v>666617.69999999995</v>
      </c>
      <c r="I49" s="376">
        <f t="shared" si="0"/>
        <v>108418</v>
      </c>
      <c r="J49" s="376">
        <f t="shared" si="2"/>
        <v>1.1707708931220999</v>
      </c>
      <c r="K49" s="376">
        <f t="shared" si="1"/>
        <v>-31743.699999999953</v>
      </c>
      <c r="L49" s="376">
        <f t="shared" si="5"/>
        <v>0.95238095238095244</v>
      </c>
    </row>
    <row r="50" spans="2:12" x14ac:dyDescent="0.2">
      <c r="B50" s="374" t="s">
        <v>1261</v>
      </c>
      <c r="C50" s="375" t="s">
        <v>80</v>
      </c>
      <c r="D50" s="376">
        <v>0</v>
      </c>
      <c r="E50" s="376">
        <v>0</v>
      </c>
      <c r="F50" s="376">
        <v>0</v>
      </c>
      <c r="G50" s="376">
        <v>24</v>
      </c>
      <c r="H50" s="376">
        <f t="shared" si="4"/>
        <v>0</v>
      </c>
      <c r="I50" s="376">
        <f t="shared" si="0"/>
        <v>0</v>
      </c>
      <c r="J50" s="376">
        <v>0</v>
      </c>
      <c r="K50" s="376">
        <f t="shared" si="1"/>
        <v>0</v>
      </c>
      <c r="L50" s="376">
        <v>0</v>
      </c>
    </row>
    <row r="51" spans="2:12" ht="15" customHeight="1" x14ac:dyDescent="0.2">
      <c r="B51" s="374" t="s">
        <v>1262</v>
      </c>
      <c r="C51" s="375" t="s">
        <v>1263</v>
      </c>
      <c r="D51" s="376">
        <v>224332</v>
      </c>
      <c r="E51" s="376">
        <v>265815</v>
      </c>
      <c r="F51" s="376">
        <v>201286</v>
      </c>
      <c r="G51" s="376">
        <v>206286</v>
      </c>
      <c r="H51" s="376">
        <f t="shared" si="4"/>
        <v>211350.3</v>
      </c>
      <c r="I51" s="376">
        <f t="shared" si="0"/>
        <v>23046</v>
      </c>
      <c r="J51" s="376">
        <f t="shared" si="2"/>
        <v>1.1144938048349116</v>
      </c>
      <c r="K51" s="376">
        <f t="shared" si="1"/>
        <v>-10064.299999999988</v>
      </c>
      <c r="L51" s="376">
        <f t="shared" si="5"/>
        <v>0.95238095238095244</v>
      </c>
    </row>
    <row r="52" spans="2:12" ht="15" customHeight="1" x14ac:dyDescent="0.2">
      <c r="B52" s="374" t="s">
        <v>1264</v>
      </c>
      <c r="C52" s="375" t="s">
        <v>1265</v>
      </c>
      <c r="D52" s="376">
        <v>43244</v>
      </c>
      <c r="E52" s="376">
        <v>49349</v>
      </c>
      <c r="F52" s="376">
        <v>37483</v>
      </c>
      <c r="G52" s="376">
        <v>38083</v>
      </c>
      <c r="H52" s="376">
        <f t="shared" si="4"/>
        <v>39357.15</v>
      </c>
      <c r="I52" s="376">
        <f t="shared" si="0"/>
        <v>5761</v>
      </c>
      <c r="J52" s="376">
        <f t="shared" si="2"/>
        <v>1.1536963423418616</v>
      </c>
      <c r="K52" s="376">
        <f t="shared" si="1"/>
        <v>-1874.1500000000015</v>
      </c>
      <c r="L52" s="376">
        <f t="shared" si="5"/>
        <v>0.95238095238095233</v>
      </c>
    </row>
    <row r="53" spans="2:12" x14ac:dyDescent="0.2">
      <c r="B53" s="374" t="s">
        <v>1266</v>
      </c>
      <c r="C53" s="375" t="s">
        <v>1267</v>
      </c>
      <c r="D53" s="376">
        <v>2304</v>
      </c>
      <c r="E53" s="376">
        <v>2516</v>
      </c>
      <c r="F53" s="376">
        <v>0</v>
      </c>
      <c r="G53" s="376">
        <v>1256</v>
      </c>
      <c r="H53" s="376">
        <f t="shared" si="4"/>
        <v>0</v>
      </c>
      <c r="I53" s="376">
        <f t="shared" si="0"/>
        <v>2304</v>
      </c>
      <c r="J53" s="376">
        <v>0</v>
      </c>
      <c r="K53" s="376">
        <f t="shared" si="1"/>
        <v>0</v>
      </c>
      <c r="L53" s="376">
        <v>0</v>
      </c>
    </row>
    <row r="54" spans="2:12" ht="15" customHeight="1" x14ac:dyDescent="0.2">
      <c r="B54" s="374" t="s">
        <v>1268</v>
      </c>
      <c r="C54" s="375" t="s">
        <v>1269</v>
      </c>
      <c r="D54" s="376">
        <v>55000</v>
      </c>
      <c r="E54" s="376">
        <v>52222</v>
      </c>
      <c r="F54" s="376">
        <v>55000</v>
      </c>
      <c r="G54" s="376">
        <v>44344</v>
      </c>
      <c r="H54" s="376">
        <f t="shared" si="4"/>
        <v>57750</v>
      </c>
      <c r="I54" s="376">
        <f t="shared" si="0"/>
        <v>0</v>
      </c>
      <c r="J54" s="376">
        <f t="shared" si="2"/>
        <v>1</v>
      </c>
      <c r="K54" s="376">
        <f t="shared" si="1"/>
        <v>-2750</v>
      </c>
      <c r="L54" s="376">
        <f t="shared" si="5"/>
        <v>0.95238095238095233</v>
      </c>
    </row>
    <row r="55" spans="2:12" ht="15" customHeight="1" x14ac:dyDescent="0.2">
      <c r="B55" s="374" t="s">
        <v>1270</v>
      </c>
      <c r="C55" s="375" t="s">
        <v>1271</v>
      </c>
      <c r="D55" s="376">
        <v>211401</v>
      </c>
      <c r="E55" s="376">
        <v>194717</v>
      </c>
      <c r="F55" s="376">
        <v>205640</v>
      </c>
      <c r="G55" s="376">
        <v>222791</v>
      </c>
      <c r="H55" s="376">
        <f t="shared" si="4"/>
        <v>215922</v>
      </c>
      <c r="I55" s="376">
        <f t="shared" si="0"/>
        <v>5761</v>
      </c>
      <c r="J55" s="376">
        <f t="shared" si="2"/>
        <v>1.0280149776308112</v>
      </c>
      <c r="K55" s="376">
        <f t="shared" si="1"/>
        <v>-10282</v>
      </c>
      <c r="L55" s="376">
        <f t="shared" si="5"/>
        <v>0.95238095238095233</v>
      </c>
    </row>
    <row r="56" spans="2:12" ht="15" customHeight="1" x14ac:dyDescent="0.2">
      <c r="B56" s="374" t="s">
        <v>1272</v>
      </c>
      <c r="C56" s="375" t="s">
        <v>1273</v>
      </c>
      <c r="D56" s="376">
        <v>115049</v>
      </c>
      <c r="E56" s="376">
        <v>116108</v>
      </c>
      <c r="F56" s="376">
        <v>126000</v>
      </c>
      <c r="G56" s="376">
        <v>101000</v>
      </c>
      <c r="H56" s="376">
        <f t="shared" si="4"/>
        <v>132300</v>
      </c>
      <c r="I56" s="376">
        <f t="shared" si="0"/>
        <v>-10951</v>
      </c>
      <c r="J56" s="376">
        <f t="shared" si="2"/>
        <v>0.91308730158730156</v>
      </c>
      <c r="K56" s="376">
        <f t="shared" si="1"/>
        <v>-6300</v>
      </c>
      <c r="L56" s="376">
        <f t="shared" si="5"/>
        <v>0.95238095238095233</v>
      </c>
    </row>
    <row r="57" spans="2:12" x14ac:dyDescent="0.2">
      <c r="B57" s="374" t="s">
        <v>1274</v>
      </c>
      <c r="C57" s="375" t="s">
        <v>1275</v>
      </c>
      <c r="D57" s="376">
        <v>3456</v>
      </c>
      <c r="E57" s="376">
        <v>0</v>
      </c>
      <c r="F57" s="376">
        <v>3456</v>
      </c>
      <c r="G57" s="376">
        <v>0</v>
      </c>
      <c r="H57" s="376">
        <f t="shared" si="4"/>
        <v>3628.8</v>
      </c>
      <c r="I57" s="376">
        <f t="shared" si="0"/>
        <v>0</v>
      </c>
      <c r="J57" s="376">
        <f t="shared" si="2"/>
        <v>1</v>
      </c>
      <c r="K57" s="376">
        <f t="shared" si="1"/>
        <v>-172.80000000000018</v>
      </c>
      <c r="L57" s="376">
        <f t="shared" si="5"/>
        <v>0.95238095238095233</v>
      </c>
    </row>
    <row r="58" spans="2:12" ht="15" customHeight="1" x14ac:dyDescent="0.2">
      <c r="B58" s="374" t="s">
        <v>1276</v>
      </c>
      <c r="C58" s="375" t="s">
        <v>1277</v>
      </c>
      <c r="D58" s="376">
        <v>71080</v>
      </c>
      <c r="E58" s="376">
        <v>236650</v>
      </c>
      <c r="F58" s="376">
        <v>70000</v>
      </c>
      <c r="G58" s="376">
        <v>88730</v>
      </c>
      <c r="H58" s="376">
        <f t="shared" si="4"/>
        <v>73500</v>
      </c>
      <c r="I58" s="376">
        <f t="shared" si="0"/>
        <v>1080</v>
      </c>
      <c r="J58" s="376">
        <f t="shared" si="2"/>
        <v>1.0154285714285713</v>
      </c>
      <c r="K58" s="376">
        <f t="shared" si="1"/>
        <v>-3500</v>
      </c>
      <c r="L58" s="376">
        <f t="shared" si="5"/>
        <v>0.95238095238095233</v>
      </c>
    </row>
    <row r="59" spans="2:12" ht="15" customHeight="1" x14ac:dyDescent="0.2">
      <c r="B59" s="374" t="s">
        <v>1278</v>
      </c>
      <c r="C59" s="375" t="s">
        <v>1279</v>
      </c>
      <c r="D59" s="376">
        <v>13279</v>
      </c>
      <c r="E59" s="376">
        <v>9322</v>
      </c>
      <c r="F59" s="376">
        <v>7302</v>
      </c>
      <c r="G59" s="376">
        <v>17558</v>
      </c>
      <c r="H59" s="376">
        <f t="shared" si="4"/>
        <v>7667.1</v>
      </c>
      <c r="I59" s="376">
        <f t="shared" si="0"/>
        <v>5977</v>
      </c>
      <c r="J59" s="376">
        <f t="shared" si="2"/>
        <v>1.8185428649685018</v>
      </c>
      <c r="K59" s="376">
        <f t="shared" si="1"/>
        <v>-365.10000000000036</v>
      </c>
      <c r="L59" s="376">
        <f t="shared" si="5"/>
        <v>0.95238095238095233</v>
      </c>
    </row>
    <row r="60" spans="2:12" ht="15" customHeight="1" x14ac:dyDescent="0.2">
      <c r="B60" s="374" t="s">
        <v>1280</v>
      </c>
      <c r="C60" s="375" t="s">
        <v>1281</v>
      </c>
      <c r="D60" s="376">
        <v>0</v>
      </c>
      <c r="E60" s="376">
        <v>52152</v>
      </c>
      <c r="F60" s="376">
        <v>15000</v>
      </c>
      <c r="G60" s="376">
        <v>69050</v>
      </c>
      <c r="H60" s="376">
        <f t="shared" si="4"/>
        <v>15750</v>
      </c>
      <c r="I60" s="376">
        <f t="shared" si="0"/>
        <v>-15000</v>
      </c>
      <c r="J60" s="376">
        <f t="shared" si="2"/>
        <v>0</v>
      </c>
      <c r="K60" s="376">
        <f t="shared" si="1"/>
        <v>-750</v>
      </c>
      <c r="L60" s="376">
        <f t="shared" si="5"/>
        <v>0.95238095238095233</v>
      </c>
    </row>
    <row r="61" spans="2:12" ht="15" customHeight="1" x14ac:dyDescent="0.2">
      <c r="B61" s="374" t="s">
        <v>1282</v>
      </c>
      <c r="C61" s="375" t="s">
        <v>1283</v>
      </c>
      <c r="D61" s="376">
        <v>1125000</v>
      </c>
      <c r="E61" s="376">
        <v>640978</v>
      </c>
      <c r="F61" s="376">
        <v>1100908</v>
      </c>
      <c r="G61" s="376">
        <v>817000</v>
      </c>
      <c r="H61" s="376">
        <f t="shared" si="4"/>
        <v>1155953.3999999999</v>
      </c>
      <c r="I61" s="376">
        <f t="shared" si="0"/>
        <v>24092</v>
      </c>
      <c r="J61" s="376">
        <f t="shared" si="2"/>
        <v>1.0218837541374939</v>
      </c>
      <c r="K61" s="376">
        <f t="shared" si="1"/>
        <v>-55045.399999999907</v>
      </c>
      <c r="L61" s="376">
        <f t="shared" si="5"/>
        <v>0.95238095238095244</v>
      </c>
    </row>
    <row r="62" spans="2:12" ht="15" customHeight="1" x14ac:dyDescent="0.2">
      <c r="B62" s="374" t="s">
        <v>1284</v>
      </c>
      <c r="C62" s="375" t="s">
        <v>1285</v>
      </c>
      <c r="D62" s="376">
        <v>1679100</v>
      </c>
      <c r="E62" s="376">
        <v>167150</v>
      </c>
      <c r="F62" s="376">
        <v>500000</v>
      </c>
      <c r="G62" s="376">
        <v>495579</v>
      </c>
      <c r="H62" s="376">
        <f t="shared" si="4"/>
        <v>525000</v>
      </c>
      <c r="I62" s="376">
        <f t="shared" si="0"/>
        <v>1179100</v>
      </c>
      <c r="J62" s="376">
        <f t="shared" si="2"/>
        <v>3.3582000000000001</v>
      </c>
      <c r="K62" s="376">
        <f t="shared" si="1"/>
        <v>-25000</v>
      </c>
      <c r="L62" s="376">
        <f t="shared" si="5"/>
        <v>0.95238095238095233</v>
      </c>
    </row>
    <row r="63" spans="2:12" ht="30" customHeight="1" x14ac:dyDescent="0.2">
      <c r="B63" s="374" t="s">
        <v>1286</v>
      </c>
      <c r="C63" s="375" t="s">
        <v>1287</v>
      </c>
      <c r="D63" s="376">
        <v>0</v>
      </c>
      <c r="E63" s="376">
        <v>947176</v>
      </c>
      <c r="F63" s="376">
        <v>478840</v>
      </c>
      <c r="G63" s="376">
        <v>110994</v>
      </c>
      <c r="H63" s="376">
        <f t="shared" si="4"/>
        <v>502782</v>
      </c>
      <c r="I63" s="376">
        <f t="shared" si="0"/>
        <v>-478840</v>
      </c>
      <c r="J63" s="376">
        <f t="shared" si="2"/>
        <v>0</v>
      </c>
      <c r="K63" s="376">
        <f t="shared" si="1"/>
        <v>-23942</v>
      </c>
      <c r="L63" s="376">
        <f t="shared" si="5"/>
        <v>0.95238095238095233</v>
      </c>
    </row>
    <row r="64" spans="2:12" ht="15" customHeight="1" x14ac:dyDescent="0.2">
      <c r="B64" s="374" t="s">
        <v>1288</v>
      </c>
      <c r="C64" s="375" t="s">
        <v>1210</v>
      </c>
      <c r="D64" s="376">
        <v>0</v>
      </c>
      <c r="E64" s="376">
        <v>545581</v>
      </c>
      <c r="F64" s="376">
        <v>282000</v>
      </c>
      <c r="G64" s="376">
        <v>406691</v>
      </c>
      <c r="H64" s="376">
        <f t="shared" si="4"/>
        <v>296100</v>
      </c>
      <c r="I64" s="376">
        <f t="shared" si="0"/>
        <v>-282000</v>
      </c>
      <c r="J64" s="376">
        <f t="shared" si="2"/>
        <v>0</v>
      </c>
      <c r="K64" s="376">
        <f t="shared" si="1"/>
        <v>-14100</v>
      </c>
      <c r="L64" s="376">
        <f t="shared" si="5"/>
        <v>0.95238095238095233</v>
      </c>
    </row>
    <row r="65" spans="2:12" ht="15" customHeight="1" x14ac:dyDescent="0.2">
      <c r="B65" s="374" t="s">
        <v>1289</v>
      </c>
      <c r="C65" s="375" t="s">
        <v>1290</v>
      </c>
      <c r="D65" s="376">
        <v>0</v>
      </c>
      <c r="E65" s="376">
        <v>11893</v>
      </c>
      <c r="F65" s="376">
        <v>0</v>
      </c>
      <c r="G65" s="376">
        <v>999487</v>
      </c>
      <c r="H65" s="376">
        <f t="shared" si="4"/>
        <v>0</v>
      </c>
      <c r="I65" s="376">
        <f t="shared" si="0"/>
        <v>0</v>
      </c>
      <c r="J65" s="376">
        <v>0</v>
      </c>
      <c r="K65" s="376">
        <f t="shared" si="1"/>
        <v>0</v>
      </c>
      <c r="L65" s="376">
        <v>0</v>
      </c>
    </row>
    <row r="66" spans="2:12" ht="15" customHeight="1" x14ac:dyDescent="0.2">
      <c r="B66" s="374" t="s">
        <v>1291</v>
      </c>
      <c r="C66" s="375" t="s">
        <v>1292</v>
      </c>
      <c r="D66" s="376">
        <v>224350</v>
      </c>
      <c r="E66" s="376">
        <v>435713</v>
      </c>
      <c r="F66" s="376">
        <v>548406</v>
      </c>
      <c r="G66" s="376">
        <v>423204</v>
      </c>
      <c r="H66" s="376">
        <f t="shared" si="4"/>
        <v>575826.30000000005</v>
      </c>
      <c r="I66" s="376">
        <f t="shared" si="0"/>
        <v>-324056</v>
      </c>
      <c r="J66" s="376">
        <f t="shared" si="2"/>
        <v>0.40909472179370759</v>
      </c>
      <c r="K66" s="376">
        <f t="shared" si="1"/>
        <v>-27420.300000000047</v>
      </c>
      <c r="L66" s="376">
        <f t="shared" si="5"/>
        <v>0.95238095238095233</v>
      </c>
    </row>
    <row r="67" spans="2:12" ht="15" customHeight="1" x14ac:dyDescent="0.2">
      <c r="B67" s="374" t="s">
        <v>1293</v>
      </c>
      <c r="C67" s="375" t="s">
        <v>1210</v>
      </c>
      <c r="D67" s="376">
        <v>0</v>
      </c>
      <c r="E67" s="376">
        <v>674310</v>
      </c>
      <c r="F67" s="376">
        <v>0</v>
      </c>
      <c r="G67" s="376">
        <v>0</v>
      </c>
      <c r="H67" s="376">
        <f t="shared" si="4"/>
        <v>0</v>
      </c>
      <c r="I67" s="376">
        <f t="shared" si="0"/>
        <v>0</v>
      </c>
      <c r="J67" s="376">
        <v>0</v>
      </c>
      <c r="K67" s="376">
        <f t="shared" si="1"/>
        <v>0</v>
      </c>
      <c r="L67" s="376">
        <v>0</v>
      </c>
    </row>
    <row r="68" spans="2:12" ht="15" customHeight="1" x14ac:dyDescent="0.2">
      <c r="B68" s="374" t="s">
        <v>1294</v>
      </c>
      <c r="C68" s="375" t="s">
        <v>1290</v>
      </c>
      <c r="D68" s="376">
        <v>0</v>
      </c>
      <c r="E68" s="376">
        <v>17850</v>
      </c>
      <c r="F68" s="376">
        <v>0</v>
      </c>
      <c r="G68" s="376">
        <v>5000</v>
      </c>
      <c r="H68" s="376">
        <f t="shared" si="4"/>
        <v>0</v>
      </c>
      <c r="I68" s="376">
        <f t="shared" si="0"/>
        <v>0</v>
      </c>
      <c r="J68" s="376">
        <v>0</v>
      </c>
      <c r="K68" s="376">
        <f t="shared" si="1"/>
        <v>0</v>
      </c>
      <c r="L68" s="376">
        <v>0</v>
      </c>
    </row>
    <row r="69" spans="2:12" ht="15" customHeight="1" x14ac:dyDescent="0.2">
      <c r="B69" s="374" t="s">
        <v>1295</v>
      </c>
      <c r="C69" s="375" t="s">
        <v>1296</v>
      </c>
      <c r="D69" s="376">
        <v>0</v>
      </c>
      <c r="E69" s="376">
        <v>1500</v>
      </c>
      <c r="F69" s="376">
        <v>0</v>
      </c>
      <c r="G69" s="376">
        <v>1200</v>
      </c>
      <c r="H69" s="376">
        <f t="shared" si="4"/>
        <v>0</v>
      </c>
      <c r="I69" s="376">
        <f t="shared" si="0"/>
        <v>0</v>
      </c>
      <c r="J69" s="376">
        <v>0</v>
      </c>
      <c r="K69" s="376">
        <f t="shared" si="1"/>
        <v>0</v>
      </c>
      <c r="L69" s="376">
        <v>0</v>
      </c>
    </row>
    <row r="70" spans="2:12" x14ac:dyDescent="0.2">
      <c r="B70" s="374" t="s">
        <v>1297</v>
      </c>
      <c r="C70" s="375" t="s">
        <v>1298</v>
      </c>
      <c r="D70" s="376">
        <v>750000</v>
      </c>
      <c r="E70" s="376">
        <v>0</v>
      </c>
      <c r="F70" s="376">
        <v>150000</v>
      </c>
      <c r="G70" s="376">
        <v>0</v>
      </c>
      <c r="H70" s="376">
        <f t="shared" si="4"/>
        <v>157500</v>
      </c>
      <c r="I70" s="376">
        <f t="shared" si="0"/>
        <v>600000</v>
      </c>
      <c r="J70" s="376">
        <f t="shared" si="2"/>
        <v>5</v>
      </c>
      <c r="K70" s="376">
        <f t="shared" si="1"/>
        <v>-7500</v>
      </c>
      <c r="L70" s="376">
        <f t="shared" si="5"/>
        <v>0.95238095238095233</v>
      </c>
    </row>
    <row r="71" spans="2:12" x14ac:dyDescent="0.2">
      <c r="B71" s="374" t="s">
        <v>1299</v>
      </c>
      <c r="C71" s="375" t="s">
        <v>1300</v>
      </c>
      <c r="D71" s="376">
        <v>0</v>
      </c>
      <c r="E71" s="376">
        <v>9800</v>
      </c>
      <c r="F71" s="376">
        <v>0</v>
      </c>
      <c r="G71" s="376">
        <v>0</v>
      </c>
      <c r="H71" s="376">
        <f t="shared" si="4"/>
        <v>0</v>
      </c>
      <c r="I71" s="376">
        <f t="shared" si="0"/>
        <v>0</v>
      </c>
      <c r="J71" s="376">
        <v>0</v>
      </c>
      <c r="K71" s="376">
        <f t="shared" si="1"/>
        <v>0</v>
      </c>
      <c r="L71" s="376">
        <v>0</v>
      </c>
    </row>
    <row r="72" spans="2:12" ht="15" customHeight="1" x14ac:dyDescent="0.2">
      <c r="B72" s="374" t="s">
        <v>1301</v>
      </c>
      <c r="C72" s="375" t="s">
        <v>1302</v>
      </c>
      <c r="D72" s="376">
        <v>0</v>
      </c>
      <c r="E72" s="376">
        <v>195320</v>
      </c>
      <c r="F72" s="376">
        <v>170000</v>
      </c>
      <c r="G72" s="376">
        <v>274999</v>
      </c>
      <c r="H72" s="376">
        <f t="shared" si="4"/>
        <v>178500</v>
      </c>
      <c r="I72" s="376">
        <f t="shared" si="0"/>
        <v>-170000</v>
      </c>
      <c r="J72" s="376">
        <f t="shared" si="2"/>
        <v>0</v>
      </c>
      <c r="K72" s="376">
        <f t="shared" si="1"/>
        <v>-8500</v>
      </c>
      <c r="L72" s="376">
        <f t="shared" si="5"/>
        <v>0.95238095238095233</v>
      </c>
    </row>
    <row r="73" spans="2:12" ht="15" customHeight="1" x14ac:dyDescent="0.2">
      <c r="B73" s="374" t="s">
        <v>1303</v>
      </c>
      <c r="C73" s="375" t="s">
        <v>1304</v>
      </c>
      <c r="D73" s="376">
        <v>25958</v>
      </c>
      <c r="E73" s="376">
        <v>17716</v>
      </c>
      <c r="F73" s="376">
        <v>18958</v>
      </c>
      <c r="G73" s="376">
        <v>7734</v>
      </c>
      <c r="H73" s="376">
        <f t="shared" si="4"/>
        <v>19905.900000000001</v>
      </c>
      <c r="I73" s="376">
        <f t="shared" si="0"/>
        <v>7000</v>
      </c>
      <c r="J73" s="376">
        <f t="shared" si="2"/>
        <v>1.3692372613144848</v>
      </c>
      <c r="K73" s="376">
        <f t="shared" si="1"/>
        <v>-947.90000000000146</v>
      </c>
      <c r="L73" s="376">
        <f t="shared" si="5"/>
        <v>0.95238095238095233</v>
      </c>
    </row>
    <row r="74" spans="2:12" ht="15" customHeight="1" x14ac:dyDescent="0.2">
      <c r="B74" s="374" t="s">
        <v>1305</v>
      </c>
      <c r="C74" s="375" t="s">
        <v>1306</v>
      </c>
      <c r="D74" s="376">
        <v>13000</v>
      </c>
      <c r="E74" s="376">
        <v>16288</v>
      </c>
      <c r="F74" s="376">
        <v>160143</v>
      </c>
      <c r="G74" s="376">
        <v>126637</v>
      </c>
      <c r="H74" s="376">
        <f t="shared" si="4"/>
        <v>168150.15</v>
      </c>
      <c r="I74" s="376">
        <f t="shared" ref="I74:I90" si="6">+D74-F74</f>
        <v>-147143</v>
      </c>
      <c r="J74" s="376">
        <f t="shared" si="2"/>
        <v>8.1177447656157309E-2</v>
      </c>
      <c r="K74" s="376">
        <f t="shared" ref="K74:K90" si="7">+F74-H74</f>
        <v>-8007.1499999999942</v>
      </c>
      <c r="L74" s="376">
        <f t="shared" si="5"/>
        <v>0.95238095238095244</v>
      </c>
    </row>
    <row r="75" spans="2:12" ht="30" customHeight="1" x14ac:dyDescent="0.2">
      <c r="B75" s="374" t="s">
        <v>1307</v>
      </c>
      <c r="C75" s="375" t="s">
        <v>1308</v>
      </c>
      <c r="D75" s="376">
        <v>466830</v>
      </c>
      <c r="E75" s="376">
        <v>13332</v>
      </c>
      <c r="F75" s="376">
        <v>312731</v>
      </c>
      <c r="G75" s="376">
        <v>10131</v>
      </c>
      <c r="H75" s="376">
        <f t="shared" si="4"/>
        <v>328367.55</v>
      </c>
      <c r="I75" s="376">
        <f t="shared" si="6"/>
        <v>154099</v>
      </c>
      <c r="J75" s="376">
        <f t="shared" ref="J75:J89" si="8">D75/F75</f>
        <v>1.4927525573096367</v>
      </c>
      <c r="K75" s="376">
        <f t="shared" si="7"/>
        <v>-15636.549999999988</v>
      </c>
      <c r="L75" s="376">
        <f t="shared" si="5"/>
        <v>0.95238095238095244</v>
      </c>
    </row>
    <row r="76" spans="2:12" ht="15" customHeight="1" x14ac:dyDescent="0.2">
      <c r="B76" s="374" t="s">
        <v>1309</v>
      </c>
      <c r="C76" s="375" t="s">
        <v>1310</v>
      </c>
      <c r="D76" s="376">
        <v>1200</v>
      </c>
      <c r="E76" s="376">
        <v>0</v>
      </c>
      <c r="F76" s="376">
        <v>1449</v>
      </c>
      <c r="G76" s="376">
        <v>1200</v>
      </c>
      <c r="H76" s="376">
        <f t="shared" ref="H76:H89" si="9">+F76+(F76*5%)</f>
        <v>1521.45</v>
      </c>
      <c r="I76" s="376">
        <f t="shared" si="6"/>
        <v>-249</v>
      </c>
      <c r="J76" s="376">
        <f t="shared" si="8"/>
        <v>0.82815734989648038</v>
      </c>
      <c r="K76" s="376">
        <f t="shared" si="7"/>
        <v>-72.450000000000045</v>
      </c>
      <c r="L76" s="376">
        <f t="shared" si="5"/>
        <v>0.95238095238095233</v>
      </c>
    </row>
    <row r="77" spans="2:12" ht="30" customHeight="1" x14ac:dyDescent="0.2">
      <c r="B77" s="374" t="s">
        <v>1311</v>
      </c>
      <c r="C77" s="375" t="s">
        <v>1308</v>
      </c>
      <c r="D77" s="376">
        <v>0</v>
      </c>
      <c r="E77" s="376">
        <v>0</v>
      </c>
      <c r="F77" s="376">
        <v>0</v>
      </c>
      <c r="G77" s="376">
        <v>46363</v>
      </c>
      <c r="H77" s="376">
        <f t="shared" si="9"/>
        <v>0</v>
      </c>
      <c r="I77" s="376">
        <f t="shared" si="6"/>
        <v>0</v>
      </c>
      <c r="J77" s="376">
        <v>0</v>
      </c>
      <c r="K77" s="376">
        <f t="shared" si="7"/>
        <v>0</v>
      </c>
      <c r="L77" s="376">
        <v>0</v>
      </c>
    </row>
    <row r="78" spans="2:12" ht="30" customHeight="1" x14ac:dyDescent="0.2">
      <c r="B78" s="374" t="s">
        <v>1312</v>
      </c>
      <c r="C78" s="375" t="s">
        <v>932</v>
      </c>
      <c r="D78" s="376">
        <v>0</v>
      </c>
      <c r="E78" s="376">
        <v>0</v>
      </c>
      <c r="F78" s="376">
        <v>0</v>
      </c>
      <c r="G78" s="376">
        <v>92360</v>
      </c>
      <c r="H78" s="376">
        <f t="shared" si="9"/>
        <v>0</v>
      </c>
      <c r="I78" s="376">
        <f t="shared" si="6"/>
        <v>0</v>
      </c>
      <c r="J78" s="376">
        <v>0</v>
      </c>
      <c r="K78" s="376">
        <f t="shared" si="7"/>
        <v>0</v>
      </c>
      <c r="L78" s="376">
        <v>0</v>
      </c>
    </row>
    <row r="79" spans="2:12" ht="15" customHeight="1" x14ac:dyDescent="0.2">
      <c r="B79" s="374" t="s">
        <v>1313</v>
      </c>
      <c r="C79" s="375" t="s">
        <v>932</v>
      </c>
      <c r="D79" s="376">
        <v>29066</v>
      </c>
      <c r="E79" s="376">
        <v>62200</v>
      </c>
      <c r="F79" s="376">
        <v>0</v>
      </c>
      <c r="G79" s="376">
        <v>0</v>
      </c>
      <c r="H79" s="376">
        <f t="shared" si="9"/>
        <v>0</v>
      </c>
      <c r="I79" s="376">
        <f t="shared" si="6"/>
        <v>29066</v>
      </c>
      <c r="J79" s="376">
        <v>0</v>
      </c>
      <c r="K79" s="376">
        <f t="shared" si="7"/>
        <v>0</v>
      </c>
      <c r="L79" s="376">
        <v>0</v>
      </c>
    </row>
    <row r="80" spans="2:12" x14ac:dyDescent="0.2">
      <c r="B80" s="374" t="s">
        <v>1314</v>
      </c>
      <c r="C80" s="375" t="s">
        <v>1315</v>
      </c>
      <c r="D80" s="376">
        <v>0</v>
      </c>
      <c r="E80" s="376">
        <v>249000</v>
      </c>
      <c r="F80" s="376">
        <v>0</v>
      </c>
      <c r="G80" s="376">
        <v>38000</v>
      </c>
      <c r="H80" s="376">
        <f t="shared" si="9"/>
        <v>0</v>
      </c>
      <c r="I80" s="376">
        <f t="shared" si="6"/>
        <v>0</v>
      </c>
      <c r="J80" s="376">
        <v>0</v>
      </c>
      <c r="K80" s="376">
        <f t="shared" si="7"/>
        <v>0</v>
      </c>
      <c r="L80" s="376">
        <v>0</v>
      </c>
    </row>
    <row r="81" spans="2:12" x14ac:dyDescent="0.2">
      <c r="B81" s="374" t="s">
        <v>1316</v>
      </c>
      <c r="C81" s="375" t="s">
        <v>1317</v>
      </c>
      <c r="D81" s="376">
        <v>200000</v>
      </c>
      <c r="E81" s="376">
        <v>0</v>
      </c>
      <c r="F81" s="376">
        <v>480000</v>
      </c>
      <c r="G81" s="376">
        <v>266823</v>
      </c>
      <c r="H81" s="376">
        <f t="shared" si="9"/>
        <v>504000</v>
      </c>
      <c r="I81" s="376">
        <f t="shared" si="6"/>
        <v>-280000</v>
      </c>
      <c r="J81" s="376">
        <f t="shared" si="8"/>
        <v>0.41666666666666669</v>
      </c>
      <c r="K81" s="376">
        <f t="shared" si="7"/>
        <v>-24000</v>
      </c>
      <c r="L81" s="376">
        <f t="shared" ref="L81:L89" si="10">F81/H81</f>
        <v>0.95238095238095233</v>
      </c>
    </row>
    <row r="82" spans="2:12" x14ac:dyDescent="0.2">
      <c r="B82" s="374" t="s">
        <v>1318</v>
      </c>
      <c r="C82" s="375" t="s">
        <v>1319</v>
      </c>
      <c r="D82" s="376">
        <v>250000</v>
      </c>
      <c r="E82" s="376">
        <v>0</v>
      </c>
      <c r="F82" s="376">
        <v>139403</v>
      </c>
      <c r="G82" s="376">
        <v>123683</v>
      </c>
      <c r="H82" s="376">
        <f t="shared" si="9"/>
        <v>146373.15</v>
      </c>
      <c r="I82" s="376">
        <f t="shared" si="6"/>
        <v>110597</v>
      </c>
      <c r="J82" s="376">
        <f t="shared" si="8"/>
        <v>1.7933616923595619</v>
      </c>
      <c r="K82" s="376">
        <f t="shared" si="7"/>
        <v>-6970.1499999999942</v>
      </c>
      <c r="L82" s="376">
        <f t="shared" si="10"/>
        <v>0.95238095238095244</v>
      </c>
    </row>
    <row r="83" spans="2:12" x14ac:dyDescent="0.2">
      <c r="B83" s="374" t="s">
        <v>1320</v>
      </c>
      <c r="C83" s="375" t="s">
        <v>1321</v>
      </c>
      <c r="D83" s="376">
        <v>100000</v>
      </c>
      <c r="E83" s="376">
        <v>0</v>
      </c>
      <c r="F83" s="376">
        <v>193934</v>
      </c>
      <c r="G83" s="376">
        <v>130749</v>
      </c>
      <c r="H83" s="376">
        <f t="shared" si="9"/>
        <v>203630.7</v>
      </c>
      <c r="I83" s="376">
        <f t="shared" si="6"/>
        <v>-93934</v>
      </c>
      <c r="J83" s="376">
        <f t="shared" si="8"/>
        <v>0.51563934121917765</v>
      </c>
      <c r="K83" s="376">
        <f t="shared" si="7"/>
        <v>-9696.7000000000116</v>
      </c>
      <c r="L83" s="376">
        <f t="shared" si="10"/>
        <v>0.95238095238095233</v>
      </c>
    </row>
    <row r="84" spans="2:12" x14ac:dyDescent="0.2">
      <c r="B84" s="374" t="s">
        <v>1322</v>
      </c>
      <c r="C84" s="375" t="s">
        <v>1323</v>
      </c>
      <c r="D84" s="376">
        <v>22000</v>
      </c>
      <c r="E84" s="376">
        <v>0</v>
      </c>
      <c r="F84" s="376">
        <v>0</v>
      </c>
      <c r="G84" s="376">
        <v>0</v>
      </c>
      <c r="H84" s="376">
        <f t="shared" si="9"/>
        <v>0</v>
      </c>
      <c r="I84" s="376">
        <f t="shared" si="6"/>
        <v>22000</v>
      </c>
      <c r="J84" s="376">
        <v>0</v>
      </c>
      <c r="K84" s="376">
        <f t="shared" si="7"/>
        <v>0</v>
      </c>
      <c r="L84" s="376">
        <v>0</v>
      </c>
    </row>
    <row r="85" spans="2:12" ht="30" customHeight="1" x14ac:dyDescent="0.2">
      <c r="B85" s="374" t="s">
        <v>1324</v>
      </c>
      <c r="C85" s="375" t="s">
        <v>1325</v>
      </c>
      <c r="D85" s="376">
        <v>500000</v>
      </c>
      <c r="E85" s="376">
        <v>0</v>
      </c>
      <c r="F85" s="376">
        <v>0</v>
      </c>
      <c r="G85" s="376">
        <v>0</v>
      </c>
      <c r="H85" s="376">
        <f t="shared" si="9"/>
        <v>0</v>
      </c>
      <c r="I85" s="376">
        <f t="shared" si="6"/>
        <v>500000</v>
      </c>
      <c r="J85" s="376">
        <v>0</v>
      </c>
      <c r="K85" s="376">
        <f t="shared" si="7"/>
        <v>0</v>
      </c>
      <c r="L85" s="376">
        <v>0</v>
      </c>
    </row>
    <row r="86" spans="2:12" ht="30" customHeight="1" x14ac:dyDescent="0.2">
      <c r="B86" s="374" t="s">
        <v>1326</v>
      </c>
      <c r="C86" s="375" t="s">
        <v>1327</v>
      </c>
      <c r="D86" s="376">
        <v>30000</v>
      </c>
      <c r="E86" s="376">
        <v>126400</v>
      </c>
      <c r="F86" s="376">
        <v>30000</v>
      </c>
      <c r="G86" s="376">
        <v>40000</v>
      </c>
      <c r="H86" s="376">
        <f t="shared" si="9"/>
        <v>31500</v>
      </c>
      <c r="I86" s="376">
        <f t="shared" si="6"/>
        <v>0</v>
      </c>
      <c r="J86" s="376">
        <f t="shared" si="8"/>
        <v>1</v>
      </c>
      <c r="K86" s="376">
        <f t="shared" si="7"/>
        <v>-1500</v>
      </c>
      <c r="L86" s="376">
        <f t="shared" si="10"/>
        <v>0.95238095238095233</v>
      </c>
    </row>
    <row r="87" spans="2:12" ht="30" customHeight="1" x14ac:dyDescent="0.2">
      <c r="B87" s="374" t="s">
        <v>1328</v>
      </c>
      <c r="C87" s="375" t="s">
        <v>1329</v>
      </c>
      <c r="D87" s="376">
        <v>0</v>
      </c>
      <c r="E87" s="376">
        <v>471602</v>
      </c>
      <c r="F87" s="376">
        <v>0</v>
      </c>
      <c r="G87" s="376">
        <v>8650</v>
      </c>
      <c r="H87" s="376">
        <f t="shared" si="9"/>
        <v>0</v>
      </c>
      <c r="I87" s="376">
        <f t="shared" si="6"/>
        <v>0</v>
      </c>
      <c r="J87" s="376">
        <v>0</v>
      </c>
      <c r="K87" s="376">
        <f t="shared" si="7"/>
        <v>0</v>
      </c>
      <c r="L87" s="376">
        <v>0</v>
      </c>
    </row>
    <row r="88" spans="2:12" ht="30" customHeight="1" x14ac:dyDescent="0.2">
      <c r="B88" s="374" t="s">
        <v>1330</v>
      </c>
      <c r="C88" s="375" t="s">
        <v>1331</v>
      </c>
      <c r="D88" s="376">
        <v>51061</v>
      </c>
      <c r="E88" s="376">
        <v>54783</v>
      </c>
      <c r="F88" s="376">
        <v>16224</v>
      </c>
      <c r="G88" s="376">
        <v>38367</v>
      </c>
      <c r="H88" s="376">
        <f t="shared" si="9"/>
        <v>17035.2</v>
      </c>
      <c r="I88" s="376">
        <f t="shared" si="6"/>
        <v>34837</v>
      </c>
      <c r="J88" s="376">
        <f t="shared" si="8"/>
        <v>3.1472509861932938</v>
      </c>
      <c r="K88" s="376">
        <f t="shared" si="7"/>
        <v>-811.20000000000073</v>
      </c>
      <c r="L88" s="376">
        <f t="shared" si="10"/>
        <v>0.95238095238095233</v>
      </c>
    </row>
    <row r="89" spans="2:12" ht="15" customHeight="1" x14ac:dyDescent="0.2">
      <c r="B89" s="374" t="s">
        <v>1332</v>
      </c>
      <c r="C89" s="375" t="s">
        <v>1333</v>
      </c>
      <c r="D89" s="376">
        <v>8968718</v>
      </c>
      <c r="E89" s="376">
        <v>12519736</v>
      </c>
      <c r="F89" s="376">
        <v>10273158</v>
      </c>
      <c r="G89" s="376">
        <v>3914840</v>
      </c>
      <c r="H89" s="376">
        <f t="shared" si="9"/>
        <v>10786815.9</v>
      </c>
      <c r="I89" s="376">
        <f t="shared" si="6"/>
        <v>-1304440</v>
      </c>
      <c r="J89" s="376">
        <f t="shared" si="8"/>
        <v>0.87302443902838833</v>
      </c>
      <c r="K89" s="376">
        <f t="shared" si="7"/>
        <v>-513657.90000000037</v>
      </c>
      <c r="L89" s="376">
        <f t="shared" si="10"/>
        <v>0.95238095238095233</v>
      </c>
    </row>
    <row r="90" spans="2:12" ht="30" x14ac:dyDescent="0.2">
      <c r="B90" s="374" t="s">
        <v>1334</v>
      </c>
      <c r="C90" s="375" t="s">
        <v>1335</v>
      </c>
      <c r="D90" s="376">
        <v>0</v>
      </c>
      <c r="E90" s="376">
        <v>0</v>
      </c>
      <c r="F90" s="376">
        <v>0</v>
      </c>
      <c r="G90" s="376">
        <v>8869123</v>
      </c>
      <c r="H90" s="376">
        <v>9654292</v>
      </c>
      <c r="I90" s="376">
        <f t="shared" si="6"/>
        <v>0</v>
      </c>
      <c r="J90" s="376">
        <v>0</v>
      </c>
      <c r="K90" s="376">
        <f t="shared" si="7"/>
        <v>-9654292</v>
      </c>
      <c r="L90" s="376">
        <v>0</v>
      </c>
    </row>
    <row r="91" spans="2:12" ht="15" customHeight="1" x14ac:dyDescent="0.2">
      <c r="B91" s="535" t="s">
        <v>0</v>
      </c>
      <c r="C91" s="535"/>
      <c r="D91" s="377">
        <f>SUM(D9:D90)</f>
        <v>19092115</v>
      </c>
      <c r="E91" s="377">
        <f t="shared" ref="E91:G91" si="11">SUM(E9:E90)</f>
        <v>24049776</v>
      </c>
      <c r="F91" s="377">
        <f t="shared" si="11"/>
        <v>18142275</v>
      </c>
      <c r="G91" s="377">
        <f t="shared" si="11"/>
        <v>20832540</v>
      </c>
      <c r="H91" s="377">
        <f>SUM(H9:H90)</f>
        <v>28703680.75</v>
      </c>
      <c r="I91" s="377">
        <f>SUM(I9:I90)</f>
        <v>949840</v>
      </c>
      <c r="J91" s="377">
        <f>F91/D91</f>
        <v>0.95024961875622471</v>
      </c>
      <c r="K91" s="377">
        <f>SUM(K9:K90)</f>
        <v>-10561405.75</v>
      </c>
      <c r="L91" s="376">
        <f>H91/F91</f>
        <v>1.5821434053887951</v>
      </c>
    </row>
    <row r="92" spans="2:12" ht="15" customHeight="1" x14ac:dyDescent="0.2">
      <c r="D92" s="379"/>
      <c r="E92" s="379"/>
      <c r="F92" s="379"/>
      <c r="G92" s="379"/>
      <c r="H92" s="379"/>
      <c r="I92" s="379"/>
      <c r="J92" s="379"/>
      <c r="K92" s="379"/>
      <c r="L92" s="379"/>
    </row>
    <row r="93" spans="2:12" x14ac:dyDescent="0.2">
      <c r="D93" s="379"/>
      <c r="E93" s="379"/>
      <c r="F93" s="379"/>
      <c r="G93" s="379"/>
      <c r="H93" s="379"/>
      <c r="I93" s="379"/>
      <c r="J93" s="379"/>
      <c r="K93" s="379"/>
      <c r="L93" s="379"/>
    </row>
    <row r="94" spans="2:12" x14ac:dyDescent="0.2">
      <c r="D94" s="379"/>
      <c r="E94" s="379"/>
      <c r="F94" s="379"/>
      <c r="G94" s="379"/>
      <c r="H94" s="379"/>
      <c r="I94" s="379"/>
      <c r="J94" s="379"/>
      <c r="K94" s="379"/>
      <c r="L94" s="379"/>
    </row>
    <row r="95" spans="2:12" x14ac:dyDescent="0.2">
      <c r="D95" s="379"/>
      <c r="E95" s="379"/>
      <c r="F95" s="379"/>
      <c r="G95" s="379"/>
      <c r="H95" s="379"/>
      <c r="I95" s="379"/>
      <c r="J95" s="379"/>
      <c r="K95" s="379"/>
      <c r="L95" s="379"/>
    </row>
    <row r="96" spans="2:12" x14ac:dyDescent="0.2">
      <c r="D96" s="379"/>
      <c r="E96" s="379"/>
      <c r="F96" s="379"/>
      <c r="G96" s="379"/>
      <c r="H96" s="379"/>
      <c r="I96" s="379"/>
      <c r="J96" s="379"/>
      <c r="K96" s="379"/>
      <c r="L96" s="379"/>
    </row>
    <row r="97" spans="4:12" x14ac:dyDescent="0.2">
      <c r="D97" s="379"/>
      <c r="E97" s="379"/>
      <c r="F97" s="379"/>
      <c r="G97" s="379"/>
      <c r="H97" s="379"/>
      <c r="I97" s="379"/>
      <c r="J97" s="379"/>
      <c r="K97" s="379"/>
      <c r="L97" s="379"/>
    </row>
    <row r="98" spans="4:12" x14ac:dyDescent="0.2">
      <c r="D98" s="379"/>
      <c r="E98" s="379"/>
      <c r="F98" s="379"/>
      <c r="G98" s="379"/>
      <c r="H98" s="379"/>
      <c r="I98" s="379"/>
      <c r="J98" s="379"/>
      <c r="K98" s="379"/>
      <c r="L98" s="379"/>
    </row>
    <row r="99" spans="4:12" x14ac:dyDescent="0.2">
      <c r="D99" s="379"/>
      <c r="E99" s="379"/>
      <c r="F99" s="379"/>
      <c r="G99" s="379"/>
      <c r="H99" s="379"/>
      <c r="I99" s="379"/>
      <c r="J99" s="379"/>
      <c r="K99" s="379"/>
      <c r="L99" s="379"/>
    </row>
    <row r="100" spans="4:12" x14ac:dyDescent="0.2">
      <c r="D100" s="379"/>
      <c r="E100" s="379"/>
      <c r="F100" s="379"/>
      <c r="G100" s="379"/>
      <c r="H100" s="379"/>
      <c r="I100" s="379"/>
      <c r="J100" s="379"/>
      <c r="K100" s="379"/>
      <c r="L100" s="379"/>
    </row>
    <row r="101" spans="4:12" x14ac:dyDescent="0.2">
      <c r="D101" s="379"/>
      <c r="E101" s="379"/>
      <c r="F101" s="379"/>
      <c r="G101" s="379"/>
      <c r="H101" s="379"/>
      <c r="I101" s="379"/>
      <c r="J101" s="379"/>
      <c r="K101" s="379"/>
      <c r="L101" s="379"/>
    </row>
    <row r="102" spans="4:12" x14ac:dyDescent="0.2">
      <c r="D102" s="379"/>
      <c r="E102" s="379"/>
      <c r="F102" s="379"/>
      <c r="G102" s="379"/>
      <c r="H102" s="379"/>
      <c r="I102" s="379"/>
      <c r="J102" s="379"/>
      <c r="K102" s="379"/>
      <c r="L102" s="379"/>
    </row>
    <row r="103" spans="4:12" x14ac:dyDescent="0.2">
      <c r="D103" s="379"/>
      <c r="E103" s="379"/>
      <c r="F103" s="379"/>
      <c r="G103" s="379"/>
      <c r="H103" s="379"/>
      <c r="I103" s="379"/>
      <c r="J103" s="379"/>
      <c r="K103" s="379"/>
      <c r="L103" s="379"/>
    </row>
    <row r="104" spans="4:12" x14ac:dyDescent="0.2">
      <c r="D104" s="379"/>
      <c r="E104" s="379"/>
      <c r="F104" s="379"/>
      <c r="G104" s="379"/>
      <c r="H104" s="379"/>
      <c r="I104" s="379"/>
      <c r="J104" s="379"/>
      <c r="K104" s="379"/>
      <c r="L104" s="379"/>
    </row>
    <row r="105" spans="4:12" x14ac:dyDescent="0.2">
      <c r="D105" s="379"/>
      <c r="E105" s="379"/>
      <c r="F105" s="379"/>
      <c r="G105" s="379"/>
      <c r="H105" s="379"/>
      <c r="I105" s="379"/>
      <c r="J105" s="379"/>
      <c r="K105" s="379"/>
      <c r="L105" s="379"/>
    </row>
    <row r="106" spans="4:12" x14ac:dyDescent="0.2">
      <c r="D106" s="379"/>
      <c r="E106" s="379"/>
      <c r="F106" s="379"/>
      <c r="G106" s="379"/>
      <c r="H106" s="379"/>
      <c r="I106" s="379"/>
      <c r="J106" s="379"/>
      <c r="K106" s="379"/>
      <c r="L106" s="379"/>
    </row>
    <row r="107" spans="4:12" x14ac:dyDescent="0.2">
      <c r="D107" s="379"/>
      <c r="E107" s="379"/>
      <c r="F107" s="379"/>
      <c r="G107" s="379"/>
      <c r="H107" s="379"/>
      <c r="I107" s="379"/>
      <c r="J107" s="379"/>
      <c r="K107" s="379"/>
      <c r="L107" s="379"/>
    </row>
    <row r="108" spans="4:12" x14ac:dyDescent="0.2">
      <c r="D108" s="379"/>
      <c r="E108" s="379"/>
      <c r="F108" s="379"/>
      <c r="G108" s="379"/>
      <c r="H108" s="379"/>
      <c r="I108" s="379"/>
      <c r="J108" s="379"/>
      <c r="K108" s="379"/>
      <c r="L108" s="379"/>
    </row>
    <row r="109" spans="4:12" x14ac:dyDescent="0.2">
      <c r="D109" s="379"/>
      <c r="E109" s="379"/>
      <c r="F109" s="379"/>
      <c r="G109" s="379"/>
      <c r="H109" s="379"/>
      <c r="I109" s="379"/>
      <c r="J109" s="379"/>
      <c r="K109" s="379"/>
      <c r="L109" s="379"/>
    </row>
    <row r="110" spans="4:12" x14ac:dyDescent="0.2">
      <c r="D110" s="379"/>
      <c r="E110" s="379"/>
      <c r="F110" s="379"/>
      <c r="G110" s="379"/>
      <c r="H110" s="379"/>
      <c r="I110" s="379"/>
      <c r="J110" s="379"/>
      <c r="K110" s="379"/>
      <c r="L110" s="379"/>
    </row>
    <row r="111" spans="4:12" x14ac:dyDescent="0.2">
      <c r="D111" s="379"/>
      <c r="E111" s="379"/>
      <c r="F111" s="379"/>
      <c r="G111" s="379"/>
      <c r="H111" s="379"/>
      <c r="I111" s="379"/>
      <c r="J111" s="379"/>
      <c r="K111" s="379"/>
      <c r="L111" s="379"/>
    </row>
    <row r="112" spans="4:12" x14ac:dyDescent="0.2">
      <c r="D112" s="379"/>
      <c r="E112" s="379"/>
      <c r="F112" s="379"/>
      <c r="G112" s="379"/>
      <c r="H112" s="379"/>
      <c r="I112" s="379"/>
      <c r="J112" s="379"/>
      <c r="K112" s="379"/>
      <c r="L112" s="379"/>
    </row>
    <row r="113" spans="4:12" x14ac:dyDescent="0.2">
      <c r="D113" s="379"/>
      <c r="E113" s="379"/>
      <c r="F113" s="379"/>
      <c r="G113" s="379"/>
      <c r="H113" s="379"/>
      <c r="I113" s="379"/>
      <c r="J113" s="379"/>
      <c r="K113" s="379"/>
      <c r="L113" s="379"/>
    </row>
    <row r="114" spans="4:12" x14ac:dyDescent="0.2">
      <c r="D114" s="379"/>
      <c r="E114" s="379"/>
      <c r="F114" s="379"/>
      <c r="G114" s="379"/>
      <c r="H114" s="379"/>
      <c r="I114" s="379"/>
      <c r="J114" s="379"/>
      <c r="K114" s="379"/>
      <c r="L114" s="379"/>
    </row>
    <row r="115" spans="4:12" x14ac:dyDescent="0.2">
      <c r="D115" s="379"/>
      <c r="E115" s="379"/>
      <c r="F115" s="379"/>
      <c r="G115" s="379"/>
      <c r="H115" s="379"/>
      <c r="I115" s="379"/>
      <c r="J115" s="379"/>
      <c r="K115" s="379"/>
      <c r="L115" s="379"/>
    </row>
    <row r="116" spans="4:12" x14ac:dyDescent="0.2">
      <c r="D116" s="379"/>
      <c r="E116" s="379"/>
      <c r="F116" s="379"/>
      <c r="G116" s="379"/>
      <c r="H116" s="379"/>
      <c r="I116" s="379"/>
      <c r="J116" s="379"/>
      <c r="K116" s="379"/>
      <c r="L116" s="379"/>
    </row>
    <row r="117" spans="4:12" x14ac:dyDescent="0.2">
      <c r="D117" s="379"/>
      <c r="E117" s="379"/>
      <c r="F117" s="379"/>
      <c r="G117" s="379"/>
      <c r="H117" s="379"/>
      <c r="I117" s="379"/>
      <c r="J117" s="379"/>
      <c r="K117" s="379"/>
      <c r="L117" s="379"/>
    </row>
    <row r="118" spans="4:12" x14ac:dyDescent="0.2">
      <c r="D118" s="379"/>
      <c r="E118" s="379"/>
      <c r="F118" s="379"/>
      <c r="G118" s="379"/>
      <c r="H118" s="379"/>
      <c r="I118" s="379"/>
      <c r="J118" s="379"/>
      <c r="K118" s="379"/>
      <c r="L118" s="379"/>
    </row>
    <row r="119" spans="4:12" x14ac:dyDescent="0.2">
      <c r="D119" s="379"/>
      <c r="E119" s="379"/>
      <c r="F119" s="379"/>
      <c r="G119" s="379"/>
      <c r="H119" s="379"/>
      <c r="I119" s="379"/>
      <c r="J119" s="379"/>
      <c r="K119" s="379"/>
      <c r="L119" s="379"/>
    </row>
    <row r="120" spans="4:12" x14ac:dyDescent="0.2">
      <c r="D120" s="379"/>
      <c r="E120" s="379"/>
      <c r="F120" s="379"/>
      <c r="G120" s="379"/>
      <c r="H120" s="379"/>
      <c r="I120" s="379"/>
      <c r="J120" s="379"/>
      <c r="K120" s="379"/>
      <c r="L120" s="379"/>
    </row>
    <row r="121" spans="4:12" x14ac:dyDescent="0.2">
      <c r="D121" s="379"/>
      <c r="E121" s="379"/>
      <c r="F121" s="379"/>
      <c r="G121" s="379"/>
      <c r="H121" s="379"/>
      <c r="I121" s="379"/>
      <c r="J121" s="379"/>
      <c r="K121" s="379"/>
      <c r="L121" s="379"/>
    </row>
    <row r="122" spans="4:12" x14ac:dyDescent="0.2">
      <c r="D122" s="379"/>
      <c r="E122" s="379"/>
      <c r="F122" s="379"/>
      <c r="G122" s="379"/>
      <c r="H122" s="379"/>
      <c r="I122" s="379"/>
      <c r="J122" s="379"/>
      <c r="K122" s="379"/>
      <c r="L122" s="379"/>
    </row>
    <row r="123" spans="4:12" x14ac:dyDescent="0.2">
      <c r="D123" s="379"/>
      <c r="E123" s="379"/>
      <c r="F123" s="379"/>
      <c r="G123" s="379"/>
      <c r="H123" s="379"/>
      <c r="I123" s="379"/>
      <c r="J123" s="379"/>
      <c r="K123" s="379"/>
      <c r="L123" s="379"/>
    </row>
    <row r="124" spans="4:12" x14ac:dyDescent="0.2">
      <c r="D124" s="379"/>
      <c r="E124" s="379"/>
      <c r="F124" s="379"/>
      <c r="G124" s="379"/>
      <c r="H124" s="379"/>
      <c r="I124" s="379"/>
      <c r="J124" s="379"/>
      <c r="K124" s="379"/>
      <c r="L124" s="379"/>
    </row>
    <row r="125" spans="4:12" x14ac:dyDescent="0.2">
      <c r="D125" s="379"/>
      <c r="E125" s="379"/>
      <c r="F125" s="379"/>
      <c r="G125" s="379"/>
      <c r="H125" s="379"/>
      <c r="I125" s="379"/>
      <c r="J125" s="379"/>
      <c r="K125" s="379"/>
      <c r="L125" s="379"/>
    </row>
    <row r="126" spans="4:12" x14ac:dyDescent="0.2">
      <c r="D126" s="379"/>
      <c r="E126" s="379"/>
      <c r="F126" s="379"/>
      <c r="G126" s="379"/>
      <c r="H126" s="379"/>
      <c r="I126" s="379"/>
      <c r="J126" s="379"/>
      <c r="K126" s="379"/>
      <c r="L126" s="379"/>
    </row>
    <row r="127" spans="4:12" x14ac:dyDescent="0.2">
      <c r="D127" s="379"/>
      <c r="E127" s="379"/>
      <c r="F127" s="379"/>
      <c r="G127" s="379"/>
      <c r="H127" s="379"/>
      <c r="I127" s="379"/>
      <c r="J127" s="379"/>
      <c r="K127" s="379"/>
      <c r="L127" s="379"/>
    </row>
    <row r="128" spans="4:12" x14ac:dyDescent="0.2">
      <c r="D128" s="379"/>
      <c r="E128" s="379"/>
      <c r="F128" s="379"/>
      <c r="G128" s="379"/>
      <c r="H128" s="379"/>
      <c r="I128" s="379"/>
      <c r="J128" s="379"/>
      <c r="K128" s="379"/>
      <c r="L128" s="379"/>
    </row>
    <row r="129" spans="4:12" x14ac:dyDescent="0.2">
      <c r="D129" s="379"/>
      <c r="E129" s="379"/>
      <c r="F129" s="379"/>
      <c r="G129" s="379"/>
      <c r="H129" s="379"/>
      <c r="I129" s="379"/>
      <c r="J129" s="379"/>
      <c r="K129" s="379"/>
      <c r="L129" s="379"/>
    </row>
    <row r="130" spans="4:12" x14ac:dyDescent="0.2">
      <c r="D130" s="379"/>
      <c r="E130" s="379"/>
      <c r="F130" s="379"/>
      <c r="G130" s="379"/>
      <c r="H130" s="379"/>
      <c r="I130" s="379"/>
      <c r="J130" s="379"/>
      <c r="K130" s="379"/>
      <c r="L130" s="379"/>
    </row>
    <row r="131" spans="4:12" x14ac:dyDescent="0.2">
      <c r="D131" s="379"/>
      <c r="E131" s="379"/>
      <c r="F131" s="379"/>
      <c r="G131" s="379"/>
      <c r="H131" s="379"/>
      <c r="I131" s="379"/>
      <c r="J131" s="379"/>
      <c r="K131" s="379"/>
      <c r="L131" s="379"/>
    </row>
    <row r="132" spans="4:12" x14ac:dyDescent="0.2">
      <c r="D132" s="379"/>
      <c r="E132" s="379"/>
      <c r="F132" s="379"/>
      <c r="G132" s="379"/>
      <c r="H132" s="379"/>
      <c r="I132" s="379"/>
      <c r="J132" s="379"/>
      <c r="K132" s="379"/>
      <c r="L132" s="379"/>
    </row>
    <row r="133" spans="4:12" x14ac:dyDescent="0.2">
      <c r="D133" s="379"/>
      <c r="E133" s="379"/>
      <c r="F133" s="379"/>
      <c r="G133" s="379"/>
      <c r="H133" s="379"/>
      <c r="I133" s="379"/>
      <c r="J133" s="379"/>
      <c r="K133" s="379"/>
      <c r="L133" s="379"/>
    </row>
    <row r="134" spans="4:12" x14ac:dyDescent="0.2">
      <c r="D134" s="379"/>
      <c r="E134" s="379"/>
      <c r="F134" s="379"/>
      <c r="G134" s="379"/>
      <c r="H134" s="379"/>
      <c r="I134" s="379"/>
      <c r="J134" s="379"/>
      <c r="K134" s="379"/>
      <c r="L134" s="379"/>
    </row>
    <row r="135" spans="4:12" x14ac:dyDescent="0.2">
      <c r="D135" s="379"/>
      <c r="E135" s="379"/>
      <c r="F135" s="379"/>
      <c r="G135" s="379"/>
      <c r="H135" s="379"/>
      <c r="I135" s="379"/>
      <c r="J135" s="379"/>
      <c r="K135" s="379"/>
      <c r="L135" s="379"/>
    </row>
    <row r="136" spans="4:12" x14ac:dyDescent="0.2">
      <c r="D136" s="379"/>
      <c r="E136" s="379"/>
      <c r="F136" s="379"/>
      <c r="G136" s="379"/>
      <c r="H136" s="379"/>
      <c r="I136" s="379"/>
      <c r="J136" s="379"/>
      <c r="K136" s="379"/>
      <c r="L136" s="379"/>
    </row>
    <row r="137" spans="4:12" x14ac:dyDescent="0.2">
      <c r="D137" s="379"/>
      <c r="E137" s="379"/>
      <c r="F137" s="379"/>
      <c r="G137" s="379"/>
      <c r="H137" s="379"/>
      <c r="I137" s="379"/>
      <c r="J137" s="379"/>
      <c r="K137" s="379"/>
      <c r="L137" s="379"/>
    </row>
    <row r="138" spans="4:12" x14ac:dyDescent="0.2">
      <c r="D138" s="379"/>
      <c r="E138" s="379"/>
      <c r="F138" s="379"/>
      <c r="G138" s="379"/>
      <c r="H138" s="379"/>
      <c r="I138" s="379"/>
      <c r="J138" s="379"/>
      <c r="K138" s="379"/>
      <c r="L138" s="379"/>
    </row>
    <row r="139" spans="4:12" x14ac:dyDescent="0.2">
      <c r="D139" s="379"/>
      <c r="E139" s="379"/>
      <c r="F139" s="379"/>
      <c r="G139" s="379"/>
      <c r="H139" s="379"/>
      <c r="I139" s="379"/>
      <c r="J139" s="379"/>
      <c r="K139" s="379"/>
      <c r="L139" s="379"/>
    </row>
    <row r="140" spans="4:12" x14ac:dyDescent="0.2">
      <c r="D140" s="379"/>
      <c r="E140" s="379"/>
      <c r="F140" s="379"/>
      <c r="G140" s="379"/>
      <c r="H140" s="379"/>
      <c r="I140" s="379"/>
      <c r="J140" s="379"/>
      <c r="K140" s="379"/>
      <c r="L140" s="379"/>
    </row>
    <row r="141" spans="4:12" x14ac:dyDescent="0.2">
      <c r="D141" s="379"/>
      <c r="E141" s="379"/>
      <c r="F141" s="379"/>
      <c r="G141" s="379"/>
      <c r="H141" s="379"/>
      <c r="I141" s="379"/>
      <c r="J141" s="379"/>
      <c r="K141" s="379"/>
      <c r="L141" s="379"/>
    </row>
    <row r="142" spans="4:12" x14ac:dyDescent="0.2">
      <c r="D142" s="379"/>
      <c r="E142" s="379"/>
      <c r="F142" s="379"/>
      <c r="G142" s="379"/>
      <c r="H142" s="379"/>
      <c r="I142" s="379"/>
      <c r="J142" s="379"/>
      <c r="K142" s="379"/>
      <c r="L142" s="379"/>
    </row>
    <row r="143" spans="4:12" x14ac:dyDescent="0.2">
      <c r="D143" s="379"/>
      <c r="E143" s="379"/>
      <c r="F143" s="379"/>
      <c r="G143" s="379"/>
      <c r="H143" s="379"/>
      <c r="I143" s="379"/>
      <c r="J143" s="379"/>
      <c r="K143" s="379"/>
      <c r="L143" s="379"/>
    </row>
    <row r="144" spans="4:12" x14ac:dyDescent="0.2">
      <c r="D144" s="379"/>
      <c r="E144" s="379"/>
      <c r="F144" s="379"/>
      <c r="G144" s="379"/>
      <c r="H144" s="379"/>
      <c r="I144" s="379"/>
      <c r="J144" s="379"/>
      <c r="K144" s="379"/>
      <c r="L144" s="379"/>
    </row>
    <row r="145" spans="4:12" x14ac:dyDescent="0.2">
      <c r="D145" s="379"/>
      <c r="E145" s="379"/>
      <c r="F145" s="379"/>
      <c r="G145" s="379"/>
      <c r="H145" s="379"/>
      <c r="I145" s="379"/>
      <c r="J145" s="379"/>
      <c r="K145" s="379"/>
      <c r="L145" s="379"/>
    </row>
    <row r="146" spans="4:12" x14ac:dyDescent="0.2">
      <c r="D146" s="379"/>
      <c r="E146" s="379"/>
      <c r="F146" s="379"/>
      <c r="G146" s="379"/>
      <c r="H146" s="379"/>
      <c r="I146" s="379"/>
      <c r="J146" s="379"/>
      <c r="K146" s="379"/>
      <c r="L146" s="379"/>
    </row>
    <row r="147" spans="4:12" x14ac:dyDescent="0.2">
      <c r="D147" s="379"/>
      <c r="E147" s="379"/>
      <c r="F147" s="379"/>
      <c r="G147" s="379"/>
      <c r="H147" s="379"/>
      <c r="I147" s="379"/>
      <c r="J147" s="379"/>
      <c r="K147" s="379"/>
      <c r="L147" s="379"/>
    </row>
    <row r="148" spans="4:12" x14ac:dyDescent="0.2">
      <c r="D148" s="379"/>
      <c r="E148" s="379"/>
      <c r="F148" s="379"/>
      <c r="G148" s="379"/>
      <c r="H148" s="379"/>
      <c r="I148" s="379"/>
      <c r="J148" s="379"/>
      <c r="K148" s="379"/>
      <c r="L148" s="379"/>
    </row>
    <row r="149" spans="4:12" x14ac:dyDescent="0.2">
      <c r="D149" s="379"/>
      <c r="E149" s="379"/>
      <c r="F149" s="379"/>
      <c r="G149" s="379"/>
      <c r="H149" s="379"/>
      <c r="I149" s="379"/>
      <c r="J149" s="379"/>
      <c r="K149" s="379"/>
      <c r="L149" s="379"/>
    </row>
    <row r="150" spans="4:12" x14ac:dyDescent="0.2">
      <c r="D150" s="379"/>
      <c r="E150" s="379"/>
      <c r="F150" s="379"/>
      <c r="G150" s="379"/>
      <c r="H150" s="379"/>
      <c r="I150" s="379"/>
      <c r="J150" s="379"/>
      <c r="K150" s="379"/>
      <c r="L150" s="379"/>
    </row>
    <row r="151" spans="4:12" x14ac:dyDescent="0.2">
      <c r="D151" s="379"/>
      <c r="E151" s="379"/>
      <c r="F151" s="379"/>
      <c r="G151" s="379"/>
      <c r="H151" s="379"/>
      <c r="I151" s="379"/>
      <c r="J151" s="379"/>
      <c r="K151" s="379"/>
      <c r="L151" s="379"/>
    </row>
    <row r="152" spans="4:12" x14ac:dyDescent="0.2">
      <c r="D152" s="379"/>
      <c r="E152" s="379"/>
      <c r="F152" s="379"/>
      <c r="G152" s="379"/>
      <c r="H152" s="379"/>
      <c r="I152" s="379"/>
      <c r="J152" s="379"/>
      <c r="K152" s="379"/>
      <c r="L152" s="379"/>
    </row>
    <row r="153" spans="4:12" x14ac:dyDescent="0.2">
      <c r="D153" s="379"/>
      <c r="E153" s="379"/>
      <c r="F153" s="379"/>
      <c r="G153" s="379"/>
      <c r="H153" s="379"/>
      <c r="I153" s="379"/>
      <c r="J153" s="379"/>
      <c r="K153" s="379"/>
      <c r="L153" s="379"/>
    </row>
    <row r="154" spans="4:12" x14ac:dyDescent="0.2">
      <c r="D154" s="379"/>
      <c r="E154" s="379"/>
      <c r="F154" s="379"/>
      <c r="G154" s="379"/>
      <c r="H154" s="379"/>
      <c r="I154" s="379"/>
      <c r="J154" s="379"/>
      <c r="K154" s="379"/>
      <c r="L154" s="379"/>
    </row>
    <row r="155" spans="4:12" x14ac:dyDescent="0.2">
      <c r="D155" s="379"/>
      <c r="E155" s="379"/>
      <c r="F155" s="379"/>
      <c r="G155" s="379"/>
      <c r="H155" s="379"/>
      <c r="I155" s="379"/>
      <c r="J155" s="379"/>
      <c r="K155" s="379"/>
      <c r="L155" s="379"/>
    </row>
    <row r="156" spans="4:12" x14ac:dyDescent="0.2">
      <c r="D156" s="379"/>
      <c r="E156" s="379"/>
      <c r="F156" s="379"/>
      <c r="G156" s="379"/>
      <c r="H156" s="379"/>
      <c r="I156" s="379"/>
      <c r="J156" s="379"/>
      <c r="K156" s="379"/>
      <c r="L156" s="379"/>
    </row>
    <row r="157" spans="4:12" x14ac:dyDescent="0.2">
      <c r="D157" s="379"/>
      <c r="E157" s="379"/>
      <c r="F157" s="379"/>
      <c r="G157" s="379"/>
      <c r="H157" s="379"/>
      <c r="I157" s="379"/>
      <c r="J157" s="379"/>
      <c r="K157" s="379"/>
      <c r="L157" s="379"/>
    </row>
    <row r="158" spans="4:12" x14ac:dyDescent="0.2">
      <c r="D158" s="379"/>
      <c r="E158" s="379"/>
      <c r="F158" s="379"/>
      <c r="G158" s="379"/>
      <c r="H158" s="379"/>
      <c r="I158" s="379"/>
      <c r="J158" s="379"/>
      <c r="K158" s="379"/>
      <c r="L158" s="379"/>
    </row>
    <row r="159" spans="4:12" x14ac:dyDescent="0.2">
      <c r="D159" s="379"/>
      <c r="E159" s="379"/>
      <c r="F159" s="379"/>
      <c r="G159" s="379"/>
      <c r="H159" s="379"/>
      <c r="I159" s="379"/>
      <c r="J159" s="379"/>
      <c r="K159" s="379"/>
      <c r="L159" s="379"/>
    </row>
    <row r="160" spans="4:12" x14ac:dyDescent="0.2">
      <c r="D160" s="379"/>
      <c r="E160" s="379"/>
      <c r="F160" s="379"/>
      <c r="G160" s="379"/>
      <c r="H160" s="379"/>
      <c r="I160" s="379"/>
      <c r="J160" s="379"/>
      <c r="K160" s="379"/>
      <c r="L160" s="379"/>
    </row>
    <row r="161" spans="4:12" x14ac:dyDescent="0.2">
      <c r="D161" s="379"/>
      <c r="E161" s="379"/>
      <c r="F161" s="379"/>
      <c r="G161" s="379"/>
      <c r="H161" s="379"/>
      <c r="I161" s="379"/>
      <c r="J161" s="379"/>
      <c r="K161" s="379"/>
      <c r="L161" s="379"/>
    </row>
    <row r="162" spans="4:12" x14ac:dyDescent="0.2">
      <c r="D162" s="379"/>
      <c r="E162" s="379"/>
      <c r="F162" s="379"/>
      <c r="G162" s="379"/>
      <c r="H162" s="379"/>
      <c r="I162" s="379"/>
      <c r="J162" s="379"/>
      <c r="K162" s="379"/>
      <c r="L162" s="379"/>
    </row>
    <row r="163" spans="4:12" x14ac:dyDescent="0.2">
      <c r="D163" s="379"/>
      <c r="E163" s="379"/>
      <c r="F163" s="379"/>
      <c r="G163" s="379"/>
      <c r="H163" s="379"/>
      <c r="I163" s="379"/>
      <c r="J163" s="379"/>
      <c r="K163" s="379"/>
      <c r="L163" s="379"/>
    </row>
    <row r="164" spans="4:12" x14ac:dyDescent="0.2">
      <c r="D164" s="379"/>
      <c r="E164" s="379"/>
      <c r="F164" s="379"/>
      <c r="G164" s="379"/>
      <c r="H164" s="379"/>
      <c r="I164" s="379"/>
      <c r="J164" s="379"/>
      <c r="K164" s="379"/>
      <c r="L164" s="379"/>
    </row>
    <row r="165" spans="4:12" x14ac:dyDescent="0.2">
      <c r="D165" s="379"/>
      <c r="E165" s="379"/>
      <c r="F165" s="379"/>
      <c r="G165" s="379"/>
      <c r="H165" s="379"/>
      <c r="I165" s="379"/>
      <c r="J165" s="379"/>
      <c r="K165" s="379"/>
      <c r="L165" s="379"/>
    </row>
    <row r="166" spans="4:12" x14ac:dyDescent="0.2">
      <c r="D166" s="379"/>
      <c r="E166" s="379"/>
      <c r="F166" s="379"/>
      <c r="G166" s="379"/>
      <c r="H166" s="379"/>
      <c r="I166" s="379"/>
      <c r="J166" s="379"/>
      <c r="K166" s="379"/>
      <c r="L166" s="379"/>
    </row>
    <row r="167" spans="4:12" x14ac:dyDescent="0.2">
      <c r="D167" s="379"/>
      <c r="E167" s="379"/>
      <c r="F167" s="379"/>
      <c r="G167" s="379"/>
      <c r="H167" s="379"/>
      <c r="I167" s="379"/>
      <c r="J167" s="379"/>
      <c r="K167" s="379"/>
      <c r="L167" s="379"/>
    </row>
    <row r="168" spans="4:12" x14ac:dyDescent="0.2">
      <c r="D168" s="379"/>
      <c r="E168" s="379"/>
      <c r="F168" s="379"/>
      <c r="G168" s="379"/>
      <c r="H168" s="379"/>
      <c r="I168" s="379"/>
      <c r="J168" s="379"/>
      <c r="K168" s="379"/>
      <c r="L168" s="379"/>
    </row>
    <row r="169" spans="4:12" x14ac:dyDescent="0.2">
      <c r="D169" s="379"/>
      <c r="E169" s="379"/>
      <c r="F169" s="379"/>
      <c r="G169" s="379"/>
      <c r="H169" s="379"/>
      <c r="I169" s="379"/>
      <c r="J169" s="379"/>
      <c r="K169" s="379"/>
      <c r="L169" s="379"/>
    </row>
    <row r="170" spans="4:12" x14ac:dyDescent="0.2">
      <c r="D170" s="379"/>
      <c r="E170" s="379"/>
      <c r="F170" s="379"/>
      <c r="G170" s="379"/>
      <c r="H170" s="379"/>
      <c r="I170" s="379"/>
      <c r="J170" s="379"/>
      <c r="K170" s="379"/>
      <c r="L170" s="379"/>
    </row>
    <row r="171" spans="4:12" x14ac:dyDescent="0.2">
      <c r="D171" s="379"/>
      <c r="E171" s="379"/>
      <c r="F171" s="379"/>
      <c r="G171" s="379"/>
      <c r="H171" s="379"/>
      <c r="I171" s="379"/>
      <c r="J171" s="379"/>
      <c r="K171" s="379"/>
      <c r="L171" s="379"/>
    </row>
    <row r="172" spans="4:12" x14ac:dyDescent="0.2">
      <c r="D172" s="379"/>
      <c r="E172" s="379"/>
      <c r="F172" s="379"/>
      <c r="G172" s="379"/>
      <c r="H172" s="379"/>
      <c r="I172" s="379"/>
      <c r="J172" s="379"/>
      <c r="K172" s="379"/>
      <c r="L172" s="379"/>
    </row>
    <row r="173" spans="4:12" x14ac:dyDescent="0.2">
      <c r="D173" s="379"/>
      <c r="E173" s="379"/>
      <c r="F173" s="379"/>
      <c r="G173" s="379"/>
      <c r="H173" s="379"/>
      <c r="I173" s="379"/>
      <c r="J173" s="379"/>
      <c r="K173" s="379"/>
      <c r="L173" s="379"/>
    </row>
    <row r="174" spans="4:12" x14ac:dyDescent="0.2">
      <c r="D174" s="379"/>
      <c r="E174" s="379"/>
      <c r="F174" s="379"/>
      <c r="G174" s="379"/>
      <c r="H174" s="379"/>
      <c r="I174" s="379"/>
      <c r="J174" s="379"/>
      <c r="K174" s="379"/>
      <c r="L174" s="379"/>
    </row>
    <row r="175" spans="4:12" x14ac:dyDescent="0.2">
      <c r="D175" s="379"/>
      <c r="E175" s="379"/>
      <c r="F175" s="379"/>
      <c r="G175" s="379"/>
      <c r="H175" s="379"/>
      <c r="I175" s="379"/>
      <c r="J175" s="379"/>
      <c r="K175" s="379"/>
      <c r="L175" s="379"/>
    </row>
    <row r="176" spans="4:12" x14ac:dyDescent="0.2">
      <c r="D176" s="379"/>
      <c r="E176" s="379"/>
      <c r="F176" s="379"/>
      <c r="G176" s="379"/>
      <c r="H176" s="379"/>
      <c r="I176" s="379"/>
      <c r="J176" s="379"/>
      <c r="K176" s="379"/>
      <c r="L176" s="379"/>
    </row>
    <row r="177" spans="4:12" x14ac:dyDescent="0.2">
      <c r="D177" s="379"/>
      <c r="E177" s="379"/>
      <c r="F177" s="379"/>
      <c r="G177" s="379"/>
      <c r="H177" s="379"/>
      <c r="I177" s="379"/>
      <c r="J177" s="379"/>
      <c r="K177" s="379"/>
      <c r="L177" s="379"/>
    </row>
    <row r="178" spans="4:12" x14ac:dyDescent="0.2">
      <c r="D178" s="379"/>
      <c r="E178" s="379"/>
      <c r="F178" s="379"/>
      <c r="G178" s="379"/>
      <c r="H178" s="379"/>
      <c r="I178" s="379"/>
      <c r="J178" s="379"/>
      <c r="K178" s="379"/>
      <c r="L178" s="379"/>
    </row>
    <row r="179" spans="4:12" x14ac:dyDescent="0.2">
      <c r="D179" s="379"/>
      <c r="E179" s="379"/>
      <c r="F179" s="379"/>
      <c r="G179" s="379"/>
      <c r="H179" s="379"/>
      <c r="I179" s="379"/>
      <c r="J179" s="379"/>
      <c r="K179" s="379"/>
      <c r="L179" s="379"/>
    </row>
    <row r="180" spans="4:12" x14ac:dyDescent="0.2">
      <c r="D180" s="379"/>
      <c r="E180" s="379"/>
      <c r="F180" s="379"/>
      <c r="G180" s="379"/>
      <c r="H180" s="379"/>
      <c r="I180" s="379"/>
      <c r="J180" s="379"/>
      <c r="K180" s="379"/>
      <c r="L180" s="379"/>
    </row>
    <row r="181" spans="4:12" x14ac:dyDescent="0.2">
      <c r="D181" s="379"/>
      <c r="E181" s="379"/>
      <c r="F181" s="379"/>
      <c r="G181" s="379"/>
      <c r="H181" s="379"/>
      <c r="I181" s="379"/>
      <c r="J181" s="379"/>
      <c r="K181" s="379"/>
      <c r="L181" s="379"/>
    </row>
    <row r="182" spans="4:12" x14ac:dyDescent="0.2">
      <c r="D182" s="379"/>
      <c r="E182" s="379"/>
      <c r="F182" s="379"/>
      <c r="G182" s="379"/>
      <c r="H182" s="379"/>
      <c r="I182" s="379"/>
      <c r="J182" s="379"/>
      <c r="K182" s="379"/>
      <c r="L182" s="379"/>
    </row>
    <row r="183" spans="4:12" x14ac:dyDescent="0.2">
      <c r="D183" s="379"/>
      <c r="E183" s="379"/>
      <c r="F183" s="379"/>
      <c r="G183" s="379"/>
      <c r="H183" s="379"/>
      <c r="I183" s="379"/>
      <c r="J183" s="379"/>
      <c r="K183" s="379"/>
      <c r="L183" s="379"/>
    </row>
    <row r="184" spans="4:12" x14ac:dyDescent="0.2">
      <c r="D184" s="379"/>
      <c r="E184" s="379"/>
      <c r="F184" s="379"/>
      <c r="G184" s="379"/>
      <c r="H184" s="379"/>
      <c r="I184" s="379"/>
      <c r="J184" s="379"/>
      <c r="K184" s="379"/>
      <c r="L184" s="379"/>
    </row>
    <row r="185" spans="4:12" x14ac:dyDescent="0.2">
      <c r="D185" s="379"/>
      <c r="E185" s="379"/>
      <c r="F185" s="379"/>
      <c r="G185" s="379"/>
      <c r="H185" s="379"/>
      <c r="I185" s="379"/>
      <c r="J185" s="379"/>
      <c r="K185" s="379"/>
      <c r="L185" s="379"/>
    </row>
    <row r="186" spans="4:12" x14ac:dyDescent="0.2">
      <c r="D186" s="379"/>
      <c r="E186" s="379"/>
      <c r="F186" s="379"/>
      <c r="G186" s="379"/>
      <c r="H186" s="379"/>
      <c r="I186" s="379"/>
      <c r="J186" s="379"/>
      <c r="K186" s="379"/>
      <c r="L186" s="379"/>
    </row>
    <row r="187" spans="4:12" x14ac:dyDescent="0.2">
      <c r="D187" s="379"/>
      <c r="E187" s="379"/>
      <c r="F187" s="379"/>
      <c r="G187" s="379"/>
      <c r="H187" s="379"/>
      <c r="I187" s="379"/>
      <c r="J187" s="379"/>
      <c r="K187" s="379"/>
      <c r="L187" s="379"/>
    </row>
    <row r="188" spans="4:12" x14ac:dyDescent="0.2">
      <c r="D188" s="379"/>
      <c r="E188" s="379"/>
      <c r="F188" s="379"/>
      <c r="G188" s="379"/>
      <c r="H188" s="379"/>
      <c r="I188" s="379"/>
      <c r="J188" s="379"/>
      <c r="K188" s="379"/>
      <c r="L188" s="379"/>
    </row>
    <row r="189" spans="4:12" x14ac:dyDescent="0.2">
      <c r="D189" s="379"/>
      <c r="E189" s="379"/>
      <c r="F189" s="379"/>
      <c r="G189" s="379"/>
      <c r="H189" s="379"/>
      <c r="I189" s="379"/>
      <c r="J189" s="379"/>
      <c r="K189" s="379"/>
      <c r="L189" s="379"/>
    </row>
    <row r="190" spans="4:12" x14ac:dyDescent="0.2">
      <c r="D190" s="379"/>
      <c r="E190" s="379"/>
      <c r="F190" s="379"/>
      <c r="G190" s="379"/>
      <c r="H190" s="379"/>
      <c r="I190" s="379"/>
      <c r="J190" s="379"/>
      <c r="K190" s="379"/>
      <c r="L190" s="379"/>
    </row>
    <row r="191" spans="4:12" x14ac:dyDescent="0.2">
      <c r="D191" s="379"/>
      <c r="E191" s="379"/>
      <c r="F191" s="379"/>
      <c r="G191" s="379"/>
      <c r="H191" s="379"/>
      <c r="I191" s="379"/>
      <c r="J191" s="379"/>
      <c r="K191" s="379"/>
      <c r="L191" s="379"/>
    </row>
    <row r="192" spans="4:12" x14ac:dyDescent="0.2">
      <c r="D192" s="379"/>
      <c r="E192" s="379"/>
      <c r="F192" s="379"/>
      <c r="G192" s="379"/>
      <c r="H192" s="379"/>
      <c r="I192" s="379"/>
      <c r="J192" s="379"/>
      <c r="K192" s="379"/>
      <c r="L192" s="379"/>
    </row>
    <row r="193" spans="4:12" x14ac:dyDescent="0.2">
      <c r="D193" s="379"/>
      <c r="E193" s="379"/>
      <c r="F193" s="379"/>
      <c r="G193" s="379"/>
      <c r="H193" s="379"/>
      <c r="I193" s="379"/>
      <c r="J193" s="379"/>
      <c r="K193" s="379"/>
      <c r="L193" s="379"/>
    </row>
    <row r="194" spans="4:12" x14ac:dyDescent="0.2">
      <c r="D194" s="379"/>
      <c r="E194" s="379"/>
      <c r="F194" s="379"/>
      <c r="G194" s="379"/>
      <c r="H194" s="379"/>
      <c r="I194" s="379"/>
      <c r="J194" s="379"/>
      <c r="K194" s="379"/>
      <c r="L194" s="379"/>
    </row>
    <row r="195" spans="4:12" x14ac:dyDescent="0.2">
      <c r="D195" s="379"/>
      <c r="E195" s="379"/>
      <c r="F195" s="379"/>
      <c r="G195" s="379"/>
      <c r="H195" s="379"/>
      <c r="I195" s="379"/>
      <c r="J195" s="379"/>
      <c r="K195" s="379"/>
      <c r="L195" s="379"/>
    </row>
    <row r="196" spans="4:12" x14ac:dyDescent="0.2">
      <c r="D196" s="379"/>
      <c r="E196" s="379"/>
      <c r="F196" s="379"/>
      <c r="G196" s="379"/>
      <c r="H196" s="379"/>
      <c r="I196" s="379"/>
      <c r="J196" s="379"/>
      <c r="K196" s="379"/>
      <c r="L196" s="379"/>
    </row>
    <row r="197" spans="4:12" x14ac:dyDescent="0.2">
      <c r="D197" s="379"/>
      <c r="E197" s="379"/>
      <c r="F197" s="379"/>
      <c r="G197" s="379"/>
      <c r="H197" s="379"/>
      <c r="I197" s="379"/>
      <c r="J197" s="379"/>
      <c r="K197" s="379"/>
      <c r="L197" s="379"/>
    </row>
    <row r="198" spans="4:12" x14ac:dyDescent="0.2">
      <c r="D198" s="379"/>
      <c r="E198" s="379"/>
      <c r="F198" s="379"/>
      <c r="G198" s="379"/>
      <c r="H198" s="379"/>
      <c r="I198" s="379"/>
      <c r="J198" s="379"/>
      <c r="K198" s="379"/>
      <c r="L198" s="379"/>
    </row>
    <row r="199" spans="4:12" x14ac:dyDescent="0.2">
      <c r="D199" s="379"/>
      <c r="E199" s="379"/>
      <c r="F199" s="379"/>
      <c r="G199" s="379"/>
      <c r="H199" s="379"/>
      <c r="I199" s="379"/>
      <c r="J199" s="379"/>
      <c r="K199" s="379"/>
      <c r="L199" s="379"/>
    </row>
    <row r="200" spans="4:12" x14ac:dyDescent="0.2">
      <c r="D200" s="379"/>
      <c r="E200" s="379"/>
      <c r="F200" s="379"/>
      <c r="G200" s="379"/>
      <c r="H200" s="379"/>
      <c r="I200" s="379"/>
      <c r="J200" s="379"/>
      <c r="K200" s="379"/>
      <c r="L200" s="379"/>
    </row>
    <row r="201" spans="4:12" x14ac:dyDescent="0.2">
      <c r="D201" s="379"/>
      <c r="E201" s="379"/>
      <c r="F201" s="379"/>
      <c r="G201" s="379"/>
      <c r="H201" s="379"/>
      <c r="I201" s="379"/>
      <c r="J201" s="379"/>
      <c r="K201" s="379"/>
      <c r="L201" s="379"/>
    </row>
    <row r="202" spans="4:12" x14ac:dyDescent="0.2">
      <c r="D202" s="379"/>
      <c r="E202" s="379"/>
      <c r="F202" s="379"/>
      <c r="G202" s="379"/>
      <c r="H202" s="379"/>
      <c r="I202" s="379"/>
      <c r="J202" s="379"/>
      <c r="K202" s="379"/>
      <c r="L202" s="379"/>
    </row>
    <row r="203" spans="4:12" x14ac:dyDescent="0.2">
      <c r="D203" s="379"/>
      <c r="E203" s="379"/>
      <c r="F203" s="379"/>
      <c r="G203" s="379"/>
      <c r="H203" s="379"/>
      <c r="I203" s="379"/>
      <c r="J203" s="379"/>
      <c r="K203" s="379"/>
      <c r="L203" s="379"/>
    </row>
    <row r="204" spans="4:12" x14ac:dyDescent="0.2">
      <c r="D204" s="379"/>
      <c r="E204" s="379"/>
      <c r="F204" s="379"/>
      <c r="G204" s="379"/>
      <c r="H204" s="379"/>
      <c r="I204" s="379"/>
      <c r="J204" s="379"/>
      <c r="K204" s="379"/>
      <c r="L204" s="379"/>
    </row>
    <row r="205" spans="4:12" x14ac:dyDescent="0.2">
      <c r="D205" s="379"/>
      <c r="E205" s="379"/>
      <c r="F205" s="379"/>
      <c r="G205" s="379"/>
      <c r="H205" s="379"/>
      <c r="I205" s="379"/>
      <c r="J205" s="379"/>
      <c r="K205" s="379"/>
      <c r="L205" s="379"/>
    </row>
    <row r="206" spans="4:12" x14ac:dyDescent="0.2">
      <c r="D206" s="379"/>
      <c r="E206" s="379"/>
      <c r="F206" s="379"/>
      <c r="G206" s="379"/>
      <c r="H206" s="379"/>
      <c r="I206" s="379"/>
      <c r="J206" s="379"/>
      <c r="K206" s="379"/>
      <c r="L206" s="379"/>
    </row>
    <row r="207" spans="4:12" x14ac:dyDescent="0.2">
      <c r="D207" s="379"/>
      <c r="E207" s="379"/>
      <c r="F207" s="379"/>
      <c r="G207" s="379"/>
      <c r="H207" s="379"/>
      <c r="I207" s="379"/>
      <c r="J207" s="379"/>
      <c r="K207" s="379"/>
      <c r="L207" s="379"/>
    </row>
    <row r="208" spans="4:12" x14ac:dyDescent="0.2">
      <c r="D208" s="379"/>
      <c r="E208" s="379"/>
      <c r="F208" s="379"/>
      <c r="G208" s="379"/>
      <c r="H208" s="379"/>
      <c r="I208" s="379"/>
      <c r="J208" s="379"/>
      <c r="K208" s="379"/>
      <c r="L208" s="379"/>
    </row>
    <row r="209" spans="4:12" x14ac:dyDescent="0.2">
      <c r="D209" s="379"/>
      <c r="E209" s="379"/>
      <c r="F209" s="379"/>
      <c r="G209" s="379"/>
      <c r="H209" s="379"/>
      <c r="I209" s="379"/>
      <c r="J209" s="379"/>
      <c r="K209" s="379"/>
      <c r="L209" s="379"/>
    </row>
    <row r="210" spans="4:12" x14ac:dyDescent="0.2">
      <c r="D210" s="379"/>
      <c r="E210" s="379"/>
      <c r="F210" s="379"/>
      <c r="G210" s="379"/>
      <c r="H210" s="379"/>
      <c r="I210" s="379"/>
      <c r="J210" s="379"/>
      <c r="K210" s="379"/>
      <c r="L210" s="379"/>
    </row>
    <row r="211" spans="4:12" x14ac:dyDescent="0.2">
      <c r="D211" s="379"/>
      <c r="E211" s="379"/>
      <c r="F211" s="379"/>
      <c r="G211" s="379"/>
      <c r="H211" s="379"/>
      <c r="I211" s="379"/>
      <c r="J211" s="379"/>
      <c r="K211" s="379"/>
      <c r="L211" s="379"/>
    </row>
    <row r="212" spans="4:12" x14ac:dyDescent="0.2">
      <c r="D212" s="379"/>
      <c r="E212" s="379"/>
      <c r="F212" s="379"/>
      <c r="G212" s="379"/>
      <c r="H212" s="379"/>
      <c r="I212" s="379"/>
      <c r="J212" s="379"/>
      <c r="K212" s="379"/>
      <c r="L212" s="379"/>
    </row>
    <row r="213" spans="4:12" x14ac:dyDescent="0.2">
      <c r="D213" s="379"/>
      <c r="E213" s="379"/>
      <c r="F213" s="379"/>
      <c r="G213" s="379"/>
      <c r="H213" s="379"/>
      <c r="I213" s="379"/>
      <c r="J213" s="379"/>
      <c r="K213" s="379"/>
      <c r="L213" s="379"/>
    </row>
    <row r="214" spans="4:12" x14ac:dyDescent="0.2">
      <c r="D214" s="379"/>
      <c r="E214" s="379"/>
      <c r="F214" s="379"/>
      <c r="G214" s="379"/>
      <c r="H214" s="379"/>
      <c r="I214" s="379"/>
      <c r="J214" s="379"/>
      <c r="K214" s="379"/>
      <c r="L214" s="379"/>
    </row>
    <row r="215" spans="4:12" x14ac:dyDescent="0.2">
      <c r="D215" s="379"/>
      <c r="E215" s="379"/>
      <c r="F215" s="379"/>
      <c r="G215" s="379"/>
      <c r="H215" s="379"/>
      <c r="I215" s="379"/>
      <c r="J215" s="379"/>
      <c r="K215" s="379"/>
      <c r="L215" s="379"/>
    </row>
    <row r="216" spans="4:12" x14ac:dyDescent="0.2">
      <c r="D216" s="379"/>
      <c r="E216" s="379"/>
      <c r="F216" s="379"/>
      <c r="G216" s="379"/>
      <c r="H216" s="379"/>
      <c r="I216" s="379"/>
      <c r="J216" s="379"/>
      <c r="K216" s="379"/>
      <c r="L216" s="379"/>
    </row>
    <row r="217" spans="4:12" x14ac:dyDescent="0.2">
      <c r="D217" s="379"/>
      <c r="E217" s="379"/>
      <c r="F217" s="379"/>
      <c r="G217" s="379"/>
      <c r="H217" s="379"/>
      <c r="I217" s="379"/>
      <c r="J217" s="379"/>
      <c r="K217" s="379"/>
      <c r="L217" s="379"/>
    </row>
    <row r="218" spans="4:12" x14ac:dyDescent="0.2">
      <c r="D218" s="379"/>
      <c r="E218" s="379"/>
      <c r="F218" s="379"/>
      <c r="G218" s="379"/>
      <c r="H218" s="379"/>
      <c r="I218" s="379"/>
      <c r="J218" s="379"/>
      <c r="K218" s="379"/>
      <c r="L218" s="379"/>
    </row>
    <row r="219" spans="4:12" x14ac:dyDescent="0.2">
      <c r="D219" s="379"/>
      <c r="E219" s="379"/>
      <c r="F219" s="379"/>
      <c r="G219" s="379"/>
      <c r="H219" s="379"/>
      <c r="I219" s="379"/>
      <c r="J219" s="379"/>
      <c r="K219" s="379"/>
      <c r="L219" s="379"/>
    </row>
    <row r="220" spans="4:12" x14ac:dyDescent="0.2">
      <c r="D220" s="379"/>
      <c r="E220" s="379"/>
      <c r="F220" s="379"/>
      <c r="G220" s="379"/>
      <c r="H220" s="379"/>
      <c r="I220" s="379"/>
      <c r="J220" s="379"/>
      <c r="K220" s="379"/>
      <c r="L220" s="379"/>
    </row>
    <row r="221" spans="4:12" x14ac:dyDescent="0.2">
      <c r="D221" s="379"/>
      <c r="E221" s="379"/>
      <c r="F221" s="379"/>
      <c r="G221" s="379"/>
      <c r="H221" s="379"/>
      <c r="I221" s="379"/>
      <c r="J221" s="379"/>
      <c r="K221" s="379"/>
      <c r="L221" s="379"/>
    </row>
    <row r="222" spans="4:12" x14ac:dyDescent="0.2">
      <c r="D222" s="379"/>
      <c r="E222" s="379"/>
      <c r="F222" s="379"/>
      <c r="G222" s="379"/>
      <c r="H222" s="379"/>
      <c r="I222" s="379"/>
      <c r="J222" s="379"/>
      <c r="K222" s="379"/>
      <c r="L222" s="379"/>
    </row>
    <row r="223" spans="4:12" x14ac:dyDescent="0.2">
      <c r="D223" s="379"/>
      <c r="E223" s="379"/>
      <c r="F223" s="379"/>
      <c r="G223" s="379"/>
      <c r="H223" s="379"/>
      <c r="I223" s="379"/>
      <c r="J223" s="379"/>
      <c r="K223" s="379"/>
      <c r="L223" s="379"/>
    </row>
    <row r="224" spans="4:12" x14ac:dyDescent="0.2">
      <c r="D224" s="379"/>
      <c r="E224" s="379"/>
      <c r="F224" s="379"/>
      <c r="G224" s="379"/>
      <c r="H224" s="379"/>
      <c r="I224" s="379"/>
      <c r="J224" s="379"/>
      <c r="K224" s="379"/>
      <c r="L224" s="379"/>
    </row>
    <row r="225" spans="4:12" x14ac:dyDescent="0.2">
      <c r="D225" s="379"/>
      <c r="E225" s="379"/>
      <c r="F225" s="379"/>
      <c r="G225" s="379"/>
      <c r="H225" s="379"/>
      <c r="I225" s="379"/>
      <c r="J225" s="379"/>
      <c r="K225" s="379"/>
      <c r="L225" s="379"/>
    </row>
    <row r="226" spans="4:12" x14ac:dyDescent="0.2">
      <c r="D226" s="379"/>
      <c r="E226" s="379"/>
      <c r="F226" s="379"/>
      <c r="G226" s="379"/>
      <c r="H226" s="379"/>
      <c r="I226" s="379"/>
      <c r="J226" s="379"/>
      <c r="K226" s="379"/>
      <c r="L226" s="379"/>
    </row>
    <row r="227" spans="4:12" x14ac:dyDescent="0.2">
      <c r="D227" s="379"/>
      <c r="E227" s="379"/>
      <c r="F227" s="379"/>
      <c r="G227" s="379"/>
      <c r="H227" s="379"/>
      <c r="I227" s="379"/>
      <c r="J227" s="379"/>
      <c r="K227" s="379"/>
      <c r="L227" s="379"/>
    </row>
    <row r="228" spans="4:12" x14ac:dyDescent="0.2">
      <c r="D228" s="379"/>
      <c r="E228" s="379"/>
      <c r="F228" s="379"/>
      <c r="G228" s="379"/>
      <c r="H228" s="379"/>
      <c r="I228" s="379"/>
      <c r="J228" s="379"/>
      <c r="K228" s="379"/>
      <c r="L228" s="379"/>
    </row>
    <row r="229" spans="4:12" x14ac:dyDescent="0.2">
      <c r="D229" s="379"/>
      <c r="E229" s="379"/>
      <c r="F229" s="379"/>
      <c r="G229" s="379"/>
      <c r="H229" s="379"/>
      <c r="I229" s="379"/>
      <c r="J229" s="379"/>
      <c r="K229" s="379"/>
      <c r="L229" s="379"/>
    </row>
    <row r="230" spans="4:12" x14ac:dyDescent="0.2">
      <c r="D230" s="379"/>
      <c r="E230" s="379"/>
      <c r="F230" s="379"/>
      <c r="G230" s="379"/>
      <c r="H230" s="379"/>
      <c r="I230" s="379"/>
      <c r="J230" s="379"/>
      <c r="K230" s="379"/>
      <c r="L230" s="379"/>
    </row>
    <row r="231" spans="4:12" x14ac:dyDescent="0.2">
      <c r="D231" s="379"/>
      <c r="E231" s="379"/>
      <c r="F231" s="379"/>
      <c r="G231" s="379"/>
      <c r="H231" s="379"/>
      <c r="I231" s="379"/>
      <c r="J231" s="379"/>
      <c r="K231" s="379"/>
      <c r="L231" s="379"/>
    </row>
    <row r="232" spans="4:12" x14ac:dyDescent="0.2">
      <c r="D232" s="379"/>
      <c r="E232" s="379"/>
      <c r="F232" s="379"/>
      <c r="G232" s="379"/>
      <c r="H232" s="379"/>
      <c r="I232" s="379"/>
      <c r="J232" s="379"/>
      <c r="K232" s="379"/>
      <c r="L232" s="379"/>
    </row>
    <row r="233" spans="4:12" x14ac:dyDescent="0.2">
      <c r="D233" s="379"/>
      <c r="E233" s="379"/>
      <c r="F233" s="379"/>
      <c r="G233" s="379"/>
      <c r="H233" s="379"/>
      <c r="I233" s="379"/>
      <c r="J233" s="379"/>
      <c r="K233" s="379"/>
      <c r="L233" s="379"/>
    </row>
    <row r="234" spans="4:12" x14ac:dyDescent="0.2">
      <c r="D234" s="379"/>
      <c r="E234" s="379"/>
      <c r="F234" s="379"/>
      <c r="G234" s="379"/>
      <c r="H234" s="379"/>
      <c r="I234" s="379"/>
      <c r="J234" s="379"/>
      <c r="K234" s="379"/>
      <c r="L234" s="379"/>
    </row>
    <row r="235" spans="4:12" x14ac:dyDescent="0.2">
      <c r="D235" s="379"/>
      <c r="E235" s="379"/>
      <c r="F235" s="379"/>
      <c r="G235" s="379"/>
      <c r="H235" s="379"/>
      <c r="I235" s="379"/>
      <c r="J235" s="379"/>
      <c r="K235" s="379"/>
      <c r="L235" s="379"/>
    </row>
    <row r="236" spans="4:12" x14ac:dyDescent="0.2">
      <c r="D236" s="379"/>
      <c r="E236" s="379"/>
      <c r="F236" s="379"/>
      <c r="G236" s="379"/>
      <c r="H236" s="379"/>
      <c r="I236" s="379"/>
      <c r="J236" s="379"/>
      <c r="K236" s="379"/>
      <c r="L236" s="379"/>
    </row>
    <row r="237" spans="4:12" x14ac:dyDescent="0.2">
      <c r="D237" s="379"/>
      <c r="E237" s="379"/>
      <c r="F237" s="379"/>
      <c r="G237" s="379"/>
      <c r="H237" s="379"/>
      <c r="I237" s="379"/>
      <c r="J237" s="379"/>
      <c r="K237" s="379"/>
      <c r="L237" s="379"/>
    </row>
    <row r="238" spans="4:12" x14ac:dyDescent="0.2">
      <c r="D238" s="379"/>
      <c r="E238" s="379"/>
      <c r="F238" s="379"/>
      <c r="G238" s="379"/>
      <c r="H238" s="379"/>
      <c r="I238" s="379"/>
      <c r="J238" s="379"/>
      <c r="K238" s="379"/>
      <c r="L238" s="379"/>
    </row>
    <row r="239" spans="4:12" x14ac:dyDescent="0.2">
      <c r="D239" s="379"/>
      <c r="E239" s="379"/>
      <c r="F239" s="379"/>
      <c r="G239" s="379"/>
      <c r="H239" s="379"/>
      <c r="I239" s="379"/>
      <c r="J239" s="379"/>
      <c r="K239" s="379"/>
      <c r="L239" s="379"/>
    </row>
    <row r="240" spans="4:12" x14ac:dyDescent="0.2">
      <c r="D240" s="379"/>
      <c r="E240" s="379"/>
      <c r="F240" s="379"/>
      <c r="G240" s="379"/>
      <c r="H240" s="379"/>
      <c r="I240" s="379"/>
      <c r="J240" s="379"/>
      <c r="K240" s="379"/>
      <c r="L240" s="379"/>
    </row>
    <row r="241" spans="4:12" x14ac:dyDescent="0.2">
      <c r="D241" s="379"/>
      <c r="E241" s="379"/>
      <c r="F241" s="379"/>
      <c r="G241" s="379"/>
      <c r="H241" s="379"/>
      <c r="I241" s="379"/>
      <c r="J241" s="379"/>
      <c r="K241" s="379"/>
      <c r="L241" s="379"/>
    </row>
    <row r="242" spans="4:12" x14ac:dyDescent="0.2">
      <c r="D242" s="379"/>
      <c r="E242" s="379"/>
      <c r="F242" s="379"/>
      <c r="G242" s="379"/>
      <c r="H242" s="379"/>
      <c r="I242" s="379"/>
      <c r="J242" s="379"/>
      <c r="K242" s="379"/>
      <c r="L242" s="379"/>
    </row>
    <row r="243" spans="4:12" x14ac:dyDescent="0.2">
      <c r="D243" s="379"/>
      <c r="E243" s="379"/>
      <c r="F243" s="379"/>
      <c r="G243" s="379"/>
      <c r="H243" s="379"/>
      <c r="I243" s="379"/>
      <c r="J243" s="379"/>
      <c r="K243" s="379"/>
      <c r="L243" s="379"/>
    </row>
    <row r="244" spans="4:12" x14ac:dyDescent="0.2">
      <c r="D244" s="379"/>
      <c r="E244" s="379"/>
      <c r="F244" s="379"/>
      <c r="G244" s="379"/>
      <c r="H244" s="379"/>
      <c r="I244" s="379"/>
      <c r="J244" s="379"/>
      <c r="K244" s="379"/>
      <c r="L244" s="379"/>
    </row>
    <row r="245" spans="4:12" x14ac:dyDescent="0.2">
      <c r="D245" s="379"/>
      <c r="E245" s="379"/>
      <c r="F245" s="379"/>
      <c r="G245" s="379"/>
      <c r="H245" s="379"/>
      <c r="I245" s="379"/>
      <c r="J245" s="379"/>
      <c r="K245" s="379"/>
      <c r="L245" s="379"/>
    </row>
    <row r="246" spans="4:12" x14ac:dyDescent="0.2">
      <c r="D246" s="379"/>
      <c r="E246" s="379"/>
      <c r="F246" s="379"/>
      <c r="G246" s="379"/>
      <c r="H246" s="379"/>
      <c r="I246" s="379"/>
      <c r="J246" s="379"/>
      <c r="K246" s="379"/>
      <c r="L246" s="379"/>
    </row>
    <row r="247" spans="4:12" x14ac:dyDescent="0.2">
      <c r="D247" s="379"/>
      <c r="E247" s="379"/>
      <c r="F247" s="379"/>
      <c r="G247" s="379"/>
      <c r="H247" s="379"/>
      <c r="I247" s="379"/>
      <c r="J247" s="379"/>
      <c r="K247" s="379"/>
      <c r="L247" s="379"/>
    </row>
    <row r="248" spans="4:12" x14ac:dyDescent="0.2">
      <c r="D248" s="379"/>
      <c r="E248" s="379"/>
      <c r="F248" s="379"/>
      <c r="G248" s="379"/>
      <c r="H248" s="379"/>
      <c r="I248" s="379"/>
      <c r="J248" s="379"/>
      <c r="K248" s="379"/>
      <c r="L248" s="379"/>
    </row>
    <row r="249" spans="4:12" x14ac:dyDescent="0.2">
      <c r="D249" s="379"/>
      <c r="E249" s="379"/>
      <c r="F249" s="379"/>
      <c r="G249" s="379"/>
      <c r="H249" s="379"/>
      <c r="I249" s="379"/>
      <c r="J249" s="379"/>
      <c r="K249" s="379"/>
      <c r="L249" s="379"/>
    </row>
    <row r="250" spans="4:12" x14ac:dyDescent="0.2">
      <c r="D250" s="379"/>
      <c r="E250" s="379"/>
      <c r="F250" s="379"/>
      <c r="G250" s="379"/>
      <c r="H250" s="379"/>
      <c r="I250" s="379"/>
      <c r="J250" s="379"/>
      <c r="K250" s="379"/>
      <c r="L250" s="379"/>
    </row>
    <row r="251" spans="4:12" x14ac:dyDescent="0.2">
      <c r="D251" s="379"/>
      <c r="E251" s="379"/>
      <c r="F251" s="379"/>
      <c r="G251" s="379"/>
      <c r="H251" s="379"/>
      <c r="I251" s="379"/>
      <c r="J251" s="379"/>
      <c r="K251" s="379"/>
      <c r="L251" s="379"/>
    </row>
    <row r="252" spans="4:12" x14ac:dyDescent="0.2">
      <c r="D252" s="379"/>
      <c r="E252" s="379"/>
      <c r="F252" s="379"/>
      <c r="G252" s="379"/>
      <c r="H252" s="379"/>
      <c r="I252" s="379"/>
      <c r="J252" s="379"/>
      <c r="K252" s="379"/>
      <c r="L252" s="379"/>
    </row>
    <row r="253" spans="4:12" x14ac:dyDescent="0.2">
      <c r="D253" s="379"/>
      <c r="E253" s="379"/>
      <c r="F253" s="379"/>
      <c r="G253" s="379"/>
      <c r="H253" s="379"/>
      <c r="I253" s="379"/>
      <c r="J253" s="379"/>
      <c r="K253" s="379"/>
      <c r="L253" s="379"/>
    </row>
    <row r="254" spans="4:12" x14ac:dyDescent="0.2">
      <c r="D254" s="379"/>
      <c r="E254" s="379"/>
      <c r="F254" s="379"/>
      <c r="G254" s="379"/>
      <c r="H254" s="379"/>
      <c r="I254" s="379"/>
      <c r="J254" s="379"/>
      <c r="K254" s="379"/>
      <c r="L254" s="379"/>
    </row>
    <row r="255" spans="4:12" x14ac:dyDescent="0.2">
      <c r="D255" s="379"/>
      <c r="E255" s="379"/>
      <c r="F255" s="379"/>
      <c r="G255" s="379"/>
      <c r="H255" s="379"/>
      <c r="I255" s="379"/>
      <c r="J255" s="379"/>
      <c r="K255" s="379"/>
      <c r="L255" s="379"/>
    </row>
    <row r="256" spans="4:12" x14ac:dyDescent="0.2">
      <c r="D256" s="379"/>
      <c r="E256" s="379"/>
      <c r="F256" s="379"/>
      <c r="G256" s="379"/>
      <c r="H256" s="379"/>
      <c r="I256" s="379"/>
      <c r="J256" s="379"/>
      <c r="K256" s="379"/>
      <c r="L256" s="379"/>
    </row>
    <row r="257" spans="4:12" x14ac:dyDescent="0.2">
      <c r="D257" s="379"/>
      <c r="E257" s="379"/>
      <c r="F257" s="379"/>
      <c r="G257" s="379"/>
      <c r="H257" s="379"/>
      <c r="I257" s="379"/>
      <c r="J257" s="379"/>
      <c r="K257" s="379"/>
      <c r="L257" s="379"/>
    </row>
    <row r="258" spans="4:12" x14ac:dyDescent="0.2">
      <c r="D258" s="379"/>
      <c r="E258" s="379"/>
      <c r="F258" s="379"/>
      <c r="G258" s="379"/>
      <c r="H258" s="379"/>
      <c r="I258" s="379"/>
      <c r="J258" s="379"/>
      <c r="K258" s="379"/>
      <c r="L258" s="379"/>
    </row>
    <row r="259" spans="4:12" x14ac:dyDescent="0.2">
      <c r="D259" s="379"/>
      <c r="E259" s="379"/>
      <c r="F259" s="379"/>
      <c r="G259" s="379"/>
      <c r="H259" s="379"/>
      <c r="I259" s="379"/>
      <c r="J259" s="379"/>
      <c r="K259" s="379"/>
      <c r="L259" s="379"/>
    </row>
    <row r="260" spans="4:12" x14ac:dyDescent="0.2">
      <c r="D260" s="379"/>
      <c r="E260" s="379"/>
      <c r="F260" s="379"/>
      <c r="G260" s="379"/>
      <c r="H260" s="379"/>
      <c r="I260" s="379"/>
      <c r="J260" s="379"/>
      <c r="K260" s="379"/>
      <c r="L260" s="379"/>
    </row>
    <row r="261" spans="4:12" x14ac:dyDescent="0.2">
      <c r="D261" s="379"/>
      <c r="E261" s="379"/>
      <c r="F261" s="379"/>
      <c r="G261" s="379"/>
      <c r="H261" s="379"/>
      <c r="I261" s="379"/>
      <c r="J261" s="379"/>
      <c r="K261" s="379"/>
      <c r="L261" s="379"/>
    </row>
    <row r="262" spans="4:12" x14ac:dyDescent="0.2">
      <c r="D262" s="379"/>
      <c r="E262" s="379"/>
      <c r="F262" s="379"/>
      <c r="G262" s="379"/>
      <c r="H262" s="379"/>
      <c r="I262" s="379"/>
      <c r="J262" s="379"/>
      <c r="K262" s="379"/>
      <c r="L262" s="379"/>
    </row>
    <row r="263" spans="4:12" x14ac:dyDescent="0.2">
      <c r="D263" s="379"/>
      <c r="E263" s="379"/>
      <c r="F263" s="379"/>
      <c r="G263" s="379"/>
      <c r="H263" s="379"/>
      <c r="I263" s="379"/>
      <c r="J263" s="379"/>
      <c r="K263" s="379"/>
      <c r="L263" s="379"/>
    </row>
    <row r="264" spans="4:12" x14ac:dyDescent="0.2">
      <c r="D264" s="379"/>
      <c r="E264" s="379"/>
      <c r="F264" s="379"/>
      <c r="G264" s="379"/>
      <c r="H264" s="379"/>
      <c r="I264" s="379"/>
      <c r="J264" s="379"/>
      <c r="K264" s="379"/>
      <c r="L264" s="379"/>
    </row>
    <row r="265" spans="4:12" x14ac:dyDescent="0.2">
      <c r="D265" s="379"/>
      <c r="E265" s="379"/>
      <c r="F265" s="379"/>
      <c r="G265" s="379"/>
      <c r="H265" s="379"/>
      <c r="I265" s="379"/>
      <c r="J265" s="379"/>
      <c r="K265" s="379"/>
      <c r="L265" s="379"/>
    </row>
    <row r="266" spans="4:12" x14ac:dyDescent="0.2">
      <c r="D266" s="379"/>
      <c r="E266" s="379"/>
      <c r="F266" s="379"/>
      <c r="G266" s="379"/>
      <c r="H266" s="379"/>
      <c r="I266" s="379"/>
      <c r="J266" s="379"/>
      <c r="K266" s="379"/>
      <c r="L266" s="379"/>
    </row>
    <row r="267" spans="4:12" x14ac:dyDescent="0.2">
      <c r="D267" s="379"/>
      <c r="E267" s="379"/>
      <c r="F267" s="379"/>
      <c r="G267" s="379"/>
      <c r="H267" s="379"/>
      <c r="I267" s="379"/>
      <c r="J267" s="379"/>
      <c r="K267" s="379"/>
      <c r="L267" s="379"/>
    </row>
    <row r="268" spans="4:12" x14ac:dyDescent="0.2">
      <c r="D268" s="379"/>
      <c r="E268" s="379"/>
      <c r="F268" s="379"/>
      <c r="G268" s="379"/>
      <c r="H268" s="379"/>
      <c r="I268" s="379"/>
      <c r="J268" s="379"/>
      <c r="K268" s="379"/>
      <c r="L268" s="379"/>
    </row>
    <row r="269" spans="4:12" x14ac:dyDescent="0.2">
      <c r="D269" s="379"/>
      <c r="E269" s="379"/>
      <c r="F269" s="379"/>
      <c r="G269" s="379"/>
      <c r="H269" s="379"/>
      <c r="I269" s="379"/>
      <c r="J269" s="379"/>
      <c r="K269" s="379"/>
      <c r="L269" s="379"/>
    </row>
    <row r="270" spans="4:12" x14ac:dyDescent="0.2">
      <c r="D270" s="379"/>
      <c r="E270" s="379"/>
      <c r="F270" s="379"/>
      <c r="G270" s="379"/>
      <c r="H270" s="379"/>
      <c r="I270" s="379"/>
      <c r="J270" s="379"/>
      <c r="K270" s="379"/>
      <c r="L270" s="379"/>
    </row>
    <row r="271" spans="4:12" x14ac:dyDescent="0.2">
      <c r="D271" s="379"/>
      <c r="E271" s="379"/>
      <c r="F271" s="379"/>
      <c r="G271" s="379"/>
      <c r="H271" s="379"/>
      <c r="I271" s="379"/>
      <c r="J271" s="379"/>
      <c r="K271" s="379"/>
      <c r="L271" s="379"/>
    </row>
    <row r="272" spans="4:12" x14ac:dyDescent="0.2">
      <c r="D272" s="379"/>
      <c r="E272" s="379"/>
      <c r="F272" s="379"/>
      <c r="G272" s="379"/>
      <c r="H272" s="379"/>
      <c r="I272" s="379"/>
      <c r="J272" s="379"/>
      <c r="K272" s="379"/>
      <c r="L272" s="379"/>
    </row>
    <row r="273" spans="4:12" x14ac:dyDescent="0.2">
      <c r="D273" s="379"/>
      <c r="E273" s="379"/>
      <c r="F273" s="379"/>
      <c r="G273" s="379"/>
      <c r="H273" s="379"/>
      <c r="I273" s="379"/>
      <c r="J273" s="379"/>
      <c r="K273" s="379"/>
      <c r="L273" s="379"/>
    </row>
    <row r="274" spans="4:12" x14ac:dyDescent="0.2">
      <c r="D274" s="379"/>
      <c r="E274" s="379"/>
      <c r="F274" s="379"/>
      <c r="G274" s="379"/>
      <c r="H274" s="379"/>
      <c r="I274" s="379"/>
      <c r="J274" s="379"/>
      <c r="K274" s="379"/>
      <c r="L274" s="379"/>
    </row>
    <row r="275" spans="4:12" x14ac:dyDescent="0.2">
      <c r="D275" s="379"/>
      <c r="E275" s="379"/>
      <c r="F275" s="379"/>
      <c r="G275" s="379"/>
      <c r="H275" s="379"/>
      <c r="I275" s="379"/>
      <c r="J275" s="379"/>
      <c r="K275" s="379"/>
      <c r="L275" s="379"/>
    </row>
    <row r="276" spans="4:12" x14ac:dyDescent="0.2">
      <c r="D276" s="379"/>
      <c r="E276" s="379"/>
      <c r="F276" s="379"/>
      <c r="G276" s="379"/>
      <c r="H276" s="379"/>
      <c r="I276" s="379"/>
      <c r="J276" s="379"/>
      <c r="K276" s="379"/>
      <c r="L276" s="379"/>
    </row>
    <row r="277" spans="4:12" x14ac:dyDescent="0.2">
      <c r="D277" s="379"/>
      <c r="E277" s="379"/>
      <c r="F277" s="379"/>
      <c r="G277" s="379"/>
      <c r="H277" s="379"/>
      <c r="I277" s="379"/>
      <c r="J277" s="379"/>
      <c r="K277" s="379"/>
      <c r="L277" s="379"/>
    </row>
    <row r="278" spans="4:12" x14ac:dyDescent="0.2">
      <c r="D278" s="379"/>
      <c r="E278" s="379"/>
      <c r="F278" s="379"/>
      <c r="G278" s="379"/>
      <c r="H278" s="379"/>
      <c r="I278" s="379"/>
      <c r="J278" s="379"/>
      <c r="K278" s="379"/>
      <c r="L278" s="379"/>
    </row>
    <row r="279" spans="4:12" x14ac:dyDescent="0.2">
      <c r="D279" s="379"/>
      <c r="E279" s="379"/>
      <c r="F279" s="379"/>
      <c r="G279" s="379"/>
      <c r="H279" s="379"/>
      <c r="I279" s="379"/>
      <c r="J279" s="379"/>
      <c r="K279" s="379"/>
      <c r="L279" s="379"/>
    </row>
    <row r="280" spans="4:12" x14ac:dyDescent="0.2">
      <c r="D280" s="379"/>
      <c r="E280" s="379"/>
      <c r="F280" s="379"/>
      <c r="G280" s="379"/>
      <c r="H280" s="379"/>
      <c r="I280" s="379"/>
      <c r="J280" s="379"/>
      <c r="K280" s="379"/>
      <c r="L280" s="379"/>
    </row>
    <row r="281" spans="4:12" x14ac:dyDescent="0.2">
      <c r="D281" s="379"/>
      <c r="E281" s="379"/>
      <c r="F281" s="379"/>
      <c r="G281" s="379"/>
      <c r="H281" s="379"/>
      <c r="I281" s="379"/>
      <c r="J281" s="379"/>
      <c r="K281" s="379"/>
      <c r="L281" s="379"/>
    </row>
    <row r="282" spans="4:12" x14ac:dyDescent="0.2">
      <c r="D282" s="379"/>
      <c r="E282" s="379"/>
      <c r="F282" s="379"/>
      <c r="G282" s="379"/>
      <c r="H282" s="379"/>
      <c r="I282" s="379"/>
      <c r="J282" s="379"/>
      <c r="K282" s="379"/>
      <c r="L282" s="379"/>
    </row>
    <row r="283" spans="4:12" x14ac:dyDescent="0.2">
      <c r="D283" s="379"/>
      <c r="E283" s="379"/>
      <c r="F283" s="379"/>
      <c r="G283" s="379"/>
      <c r="H283" s="379"/>
      <c r="I283" s="379"/>
      <c r="J283" s="379"/>
      <c r="K283" s="379"/>
      <c r="L283" s="379"/>
    </row>
    <row r="284" spans="4:12" x14ac:dyDescent="0.2">
      <c r="D284" s="379"/>
      <c r="E284" s="379"/>
      <c r="F284" s="379"/>
      <c r="G284" s="379"/>
      <c r="H284" s="379"/>
      <c r="I284" s="379"/>
      <c r="J284" s="379"/>
      <c r="K284" s="379"/>
      <c r="L284" s="379"/>
    </row>
    <row r="285" spans="4:12" x14ac:dyDescent="0.2">
      <c r="D285" s="379"/>
      <c r="E285" s="379"/>
      <c r="F285" s="379"/>
      <c r="G285" s="379"/>
      <c r="H285" s="379"/>
      <c r="I285" s="379"/>
      <c r="J285" s="379"/>
      <c r="K285" s="379"/>
      <c r="L285" s="379"/>
    </row>
    <row r="286" spans="4:12" x14ac:dyDescent="0.2">
      <c r="D286" s="379"/>
      <c r="E286" s="379"/>
      <c r="F286" s="379"/>
      <c r="G286" s="379"/>
      <c r="H286" s="379"/>
      <c r="I286" s="379"/>
      <c r="J286" s="379"/>
      <c r="K286" s="379"/>
      <c r="L286" s="379"/>
    </row>
    <row r="287" spans="4:12" x14ac:dyDescent="0.2">
      <c r="D287" s="379"/>
      <c r="E287" s="379"/>
      <c r="F287" s="379"/>
      <c r="G287" s="379"/>
      <c r="H287" s="379"/>
      <c r="I287" s="379"/>
      <c r="J287" s="379"/>
      <c r="K287" s="379"/>
      <c r="L287" s="379"/>
    </row>
    <row r="288" spans="4:12" x14ac:dyDescent="0.2">
      <c r="D288" s="379"/>
      <c r="E288" s="379"/>
      <c r="F288" s="379"/>
      <c r="G288" s="379"/>
      <c r="H288" s="379"/>
      <c r="I288" s="379"/>
      <c r="J288" s="379"/>
      <c r="K288" s="379"/>
      <c r="L288" s="379"/>
    </row>
    <row r="289" spans="4:12" x14ac:dyDescent="0.2">
      <c r="D289" s="379"/>
      <c r="E289" s="379"/>
      <c r="F289" s="379"/>
      <c r="G289" s="379"/>
      <c r="H289" s="379"/>
      <c r="I289" s="379"/>
      <c r="J289" s="379"/>
      <c r="K289" s="379"/>
      <c r="L289" s="379"/>
    </row>
    <row r="290" spans="4:12" x14ac:dyDescent="0.2">
      <c r="D290" s="379"/>
      <c r="E290" s="379"/>
      <c r="F290" s="379"/>
      <c r="G290" s="379"/>
      <c r="H290" s="379"/>
      <c r="I290" s="379"/>
      <c r="J290" s="379"/>
      <c r="K290" s="379"/>
      <c r="L290" s="379"/>
    </row>
  </sheetData>
  <mergeCells count="2">
    <mergeCell ref="B3:L3"/>
    <mergeCell ref="B91:C91"/>
  </mergeCells>
  <printOptions horizontalCentered="1"/>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162C1-AB11-4446-8C55-CE84095BC57D}">
  <sheetPr>
    <tabColor theme="9" tint="-0.249977111117893"/>
    <pageSetUpPr fitToPage="1"/>
  </sheetPr>
  <dimension ref="A1:Y32"/>
  <sheetViews>
    <sheetView zoomScale="85" zoomScaleNormal="85" zoomScaleSheetLayoutView="90" workbookViewId="0">
      <pane ySplit="5" topLeftCell="A15" activePane="bottomLeft" state="frozen"/>
      <selection pane="bottomLeft" sqref="A1:N28"/>
    </sheetView>
  </sheetViews>
  <sheetFormatPr baseColWidth="10" defaultColWidth="11.42578125" defaultRowHeight="14.25" x14ac:dyDescent="0.2"/>
  <cols>
    <col min="1" max="1" width="52" style="305" customWidth="1"/>
    <col min="2" max="2" width="11.42578125" style="305" customWidth="1"/>
    <col min="3" max="3" width="16.28515625" style="305" customWidth="1"/>
    <col min="4" max="5" width="15" style="305" customWidth="1"/>
    <col min="6" max="6" width="19" style="305" customWidth="1"/>
    <col min="7" max="7" width="15.42578125" style="305" customWidth="1"/>
    <col min="8" max="8" width="27.7109375" style="305" customWidth="1"/>
    <col min="9" max="9" width="16.140625" style="305" customWidth="1"/>
    <col min="10" max="10" width="15.5703125" style="305" customWidth="1"/>
    <col min="11" max="11" width="14.28515625" style="305" customWidth="1"/>
    <col min="12" max="12" width="15.140625" style="305" customWidth="1"/>
    <col min="13" max="13" width="15" style="305" customWidth="1"/>
    <col min="14" max="14" width="16.5703125" style="305" customWidth="1"/>
    <col min="15" max="16384" width="11.42578125" style="305"/>
  </cols>
  <sheetData>
    <row r="1" spans="1:25" ht="15.75" customHeight="1" x14ac:dyDescent="0.2">
      <c r="A1" s="304" t="s">
        <v>604</v>
      </c>
      <c r="B1" s="304"/>
      <c r="C1" s="304"/>
      <c r="D1" s="304"/>
      <c r="E1" s="304"/>
      <c r="F1" s="304"/>
      <c r="G1" s="304"/>
      <c r="H1" s="304"/>
      <c r="I1" s="304"/>
      <c r="J1" s="304"/>
      <c r="K1" s="304"/>
      <c r="L1" s="304"/>
      <c r="M1" s="304"/>
      <c r="N1" s="304"/>
    </row>
    <row r="2" spans="1:25" ht="15" x14ac:dyDescent="0.2">
      <c r="A2" s="304" t="s">
        <v>107</v>
      </c>
      <c r="B2" s="304"/>
      <c r="C2" s="304"/>
      <c r="D2" s="304"/>
      <c r="E2" s="304"/>
      <c r="F2" s="304"/>
      <c r="G2" s="304"/>
      <c r="H2" s="304"/>
      <c r="I2" s="304"/>
      <c r="J2" s="304"/>
      <c r="K2" s="304"/>
      <c r="L2" s="304"/>
      <c r="M2" s="304"/>
      <c r="N2" s="304"/>
      <c r="O2" s="304"/>
      <c r="P2" s="304"/>
      <c r="Q2" s="304"/>
      <c r="R2" s="304"/>
      <c r="S2" s="304"/>
      <c r="T2" s="304"/>
      <c r="U2" s="304"/>
      <c r="V2" s="304"/>
      <c r="W2" s="304"/>
      <c r="X2" s="304"/>
      <c r="Y2" s="304"/>
    </row>
    <row r="3" spans="1:25" x14ac:dyDescent="0.2">
      <c r="B3" s="306"/>
      <c r="G3" s="306"/>
      <c r="H3" s="306"/>
    </row>
    <row r="4" spans="1:25" ht="13.5" hidden="1" customHeight="1" x14ac:dyDescent="0.2">
      <c r="A4" s="307" t="s">
        <v>605</v>
      </c>
      <c r="B4" s="307"/>
      <c r="C4" s="308"/>
      <c r="D4" s="308"/>
      <c r="E4" s="308"/>
      <c r="F4" s="308"/>
      <c r="G4" s="308"/>
      <c r="H4" s="308"/>
      <c r="I4" s="308"/>
      <c r="J4" s="308"/>
      <c r="K4" s="308"/>
      <c r="L4" s="308"/>
      <c r="M4" s="308"/>
      <c r="N4" s="308"/>
    </row>
    <row r="5" spans="1:25" ht="62.25" customHeight="1" x14ac:dyDescent="0.2">
      <c r="A5" s="309" t="s">
        <v>606</v>
      </c>
      <c r="B5" s="310" t="s">
        <v>607</v>
      </c>
      <c r="C5" s="310" t="s">
        <v>608</v>
      </c>
      <c r="D5" s="310" t="s">
        <v>609</v>
      </c>
      <c r="E5" s="310" t="s">
        <v>610</v>
      </c>
      <c r="F5" s="310" t="s">
        <v>611</v>
      </c>
      <c r="G5" s="310" t="s">
        <v>612</v>
      </c>
      <c r="H5" s="310" t="s">
        <v>613</v>
      </c>
      <c r="I5" s="310" t="s">
        <v>614</v>
      </c>
      <c r="J5" s="310" t="s">
        <v>615</v>
      </c>
      <c r="K5" s="310" t="s">
        <v>616</v>
      </c>
      <c r="L5" s="310" t="s">
        <v>617</v>
      </c>
      <c r="M5" s="310" t="s">
        <v>618</v>
      </c>
      <c r="N5" s="310" t="s">
        <v>619</v>
      </c>
    </row>
    <row r="6" spans="1:25" ht="101.25" customHeight="1" x14ac:dyDescent="0.2">
      <c r="A6" s="311" t="s">
        <v>620</v>
      </c>
      <c r="B6" s="311">
        <v>2445723</v>
      </c>
      <c r="C6" s="311" t="s">
        <v>621</v>
      </c>
      <c r="D6" s="311" t="s">
        <v>622</v>
      </c>
      <c r="E6" s="311" t="s">
        <v>623</v>
      </c>
      <c r="F6" s="312">
        <v>140024.24</v>
      </c>
      <c r="G6" s="313">
        <v>44027</v>
      </c>
      <c r="H6" s="311" t="s">
        <v>624</v>
      </c>
      <c r="I6" s="311" t="s">
        <v>625</v>
      </c>
      <c r="J6" s="311" t="s">
        <v>626</v>
      </c>
      <c r="K6" s="311">
        <v>0</v>
      </c>
      <c r="L6" s="313">
        <v>44058</v>
      </c>
      <c r="M6" s="311" t="s">
        <v>626</v>
      </c>
      <c r="N6" s="311" t="s">
        <v>626</v>
      </c>
    </row>
    <row r="7" spans="1:25" ht="105.75" customHeight="1" x14ac:dyDescent="0.2">
      <c r="A7" s="311" t="s">
        <v>627</v>
      </c>
      <c r="B7" s="311">
        <v>378618</v>
      </c>
      <c r="C7" s="311" t="s">
        <v>628</v>
      </c>
      <c r="D7" s="311" t="s">
        <v>622</v>
      </c>
      <c r="E7" s="311" t="s">
        <v>629</v>
      </c>
      <c r="F7" s="312">
        <v>2048872.12</v>
      </c>
      <c r="G7" s="313">
        <v>44076</v>
      </c>
      <c r="H7" s="311" t="s">
        <v>630</v>
      </c>
      <c r="I7" s="311" t="s">
        <v>631</v>
      </c>
      <c r="J7" s="311" t="s">
        <v>626</v>
      </c>
      <c r="K7" s="311">
        <v>0</v>
      </c>
      <c r="L7" s="311" t="s">
        <v>626</v>
      </c>
      <c r="M7" s="311" t="s">
        <v>626</v>
      </c>
      <c r="N7" s="311" t="s">
        <v>626</v>
      </c>
    </row>
    <row r="8" spans="1:25" ht="114.75" customHeight="1" x14ac:dyDescent="0.2">
      <c r="A8" s="311" t="s">
        <v>632</v>
      </c>
      <c r="B8" s="311">
        <v>2477098</v>
      </c>
      <c r="C8" s="311" t="s">
        <v>621</v>
      </c>
      <c r="D8" s="311" t="s">
        <v>622</v>
      </c>
      <c r="E8" s="311" t="s">
        <v>633</v>
      </c>
      <c r="F8" s="312">
        <v>645000</v>
      </c>
      <c r="G8" s="313">
        <v>44068</v>
      </c>
      <c r="H8" s="311" t="s">
        <v>634</v>
      </c>
      <c r="I8" s="311" t="s">
        <v>635</v>
      </c>
      <c r="J8" s="311" t="s">
        <v>626</v>
      </c>
      <c r="K8" s="311">
        <v>0</v>
      </c>
      <c r="L8" s="313">
        <v>44148</v>
      </c>
      <c r="M8" s="311" t="s">
        <v>626</v>
      </c>
      <c r="N8" s="311" t="s">
        <v>626</v>
      </c>
    </row>
    <row r="9" spans="1:25" ht="155.25" customHeight="1" x14ac:dyDescent="0.2">
      <c r="A9" s="311" t="s">
        <v>636</v>
      </c>
      <c r="B9" s="311">
        <v>2487624</v>
      </c>
      <c r="C9" s="311" t="s">
        <v>637</v>
      </c>
      <c r="D9" s="311" t="s">
        <v>622</v>
      </c>
      <c r="E9" s="311" t="s">
        <v>638</v>
      </c>
      <c r="F9" s="312">
        <v>841302.78</v>
      </c>
      <c r="G9" s="313">
        <v>44001</v>
      </c>
      <c r="H9" s="311" t="s">
        <v>639</v>
      </c>
      <c r="I9" s="311" t="s">
        <v>640</v>
      </c>
      <c r="J9" s="311" t="s">
        <v>626</v>
      </c>
      <c r="K9" s="311">
        <v>0</v>
      </c>
      <c r="L9" s="311" t="s">
        <v>626</v>
      </c>
      <c r="M9" s="311" t="s">
        <v>626</v>
      </c>
      <c r="N9" s="311" t="s">
        <v>626</v>
      </c>
    </row>
    <row r="10" spans="1:25" ht="147.75" customHeight="1" x14ac:dyDescent="0.2">
      <c r="A10" s="314" t="s">
        <v>641</v>
      </c>
      <c r="B10" s="314">
        <v>2487630</v>
      </c>
      <c r="C10" s="311" t="s">
        <v>637</v>
      </c>
      <c r="D10" s="311" t="s">
        <v>622</v>
      </c>
      <c r="E10" s="311" t="s">
        <v>642</v>
      </c>
      <c r="F10" s="315">
        <v>460000</v>
      </c>
      <c r="G10" s="316">
        <v>44001</v>
      </c>
      <c r="H10" s="311" t="s">
        <v>643</v>
      </c>
      <c r="I10" s="311" t="s">
        <v>640</v>
      </c>
      <c r="J10" s="311" t="s">
        <v>626</v>
      </c>
      <c r="K10" s="311">
        <v>0</v>
      </c>
      <c r="L10" s="311" t="s">
        <v>626</v>
      </c>
      <c r="M10" s="311" t="s">
        <v>626</v>
      </c>
      <c r="N10" s="311" t="s">
        <v>626</v>
      </c>
    </row>
    <row r="11" spans="1:25" ht="140.25" customHeight="1" x14ac:dyDescent="0.2">
      <c r="A11" s="314" t="s">
        <v>644</v>
      </c>
      <c r="B11" s="314">
        <v>2487623</v>
      </c>
      <c r="C11" s="311" t="s">
        <v>637</v>
      </c>
      <c r="D11" s="311" t="s">
        <v>622</v>
      </c>
      <c r="E11" s="311" t="s">
        <v>645</v>
      </c>
      <c r="F11" s="315">
        <v>917503.94</v>
      </c>
      <c r="G11" s="316">
        <v>44001</v>
      </c>
      <c r="H11" s="314" t="s">
        <v>646</v>
      </c>
      <c r="I11" s="311" t="s">
        <v>647</v>
      </c>
      <c r="J11" s="311" t="s">
        <v>626</v>
      </c>
      <c r="K11" s="311">
        <v>0</v>
      </c>
      <c r="L11" s="311" t="s">
        <v>626</v>
      </c>
      <c r="M11" s="311" t="s">
        <v>626</v>
      </c>
      <c r="N11" s="311" t="s">
        <v>626</v>
      </c>
    </row>
    <row r="12" spans="1:25" ht="97.5" customHeight="1" x14ac:dyDescent="0.2">
      <c r="A12" s="314" t="s">
        <v>648</v>
      </c>
      <c r="B12" s="314" t="s">
        <v>649</v>
      </c>
      <c r="C12" s="311" t="s">
        <v>637</v>
      </c>
      <c r="D12" s="311" t="s">
        <v>622</v>
      </c>
      <c r="E12" s="311" t="s">
        <v>650</v>
      </c>
      <c r="F12" s="317">
        <v>660000</v>
      </c>
      <c r="G12" s="316">
        <v>44074</v>
      </c>
      <c r="H12" s="314" t="s">
        <v>651</v>
      </c>
      <c r="I12" s="311" t="s">
        <v>652</v>
      </c>
      <c r="J12" s="311" t="s">
        <v>626</v>
      </c>
      <c r="K12" s="311">
        <v>0</v>
      </c>
      <c r="L12" s="311" t="s">
        <v>626</v>
      </c>
      <c r="M12" s="311" t="s">
        <v>626</v>
      </c>
      <c r="N12" s="311" t="s">
        <v>626</v>
      </c>
    </row>
    <row r="13" spans="1:25" ht="153.75" customHeight="1" x14ac:dyDescent="0.2">
      <c r="A13" s="314" t="s">
        <v>653</v>
      </c>
      <c r="B13" s="314" t="s">
        <v>649</v>
      </c>
      <c r="C13" s="311" t="s">
        <v>637</v>
      </c>
      <c r="D13" s="311" t="s">
        <v>622</v>
      </c>
      <c r="E13" s="311" t="s">
        <v>654</v>
      </c>
      <c r="F13" s="317">
        <v>584782.99</v>
      </c>
      <c r="G13" s="316">
        <v>44081</v>
      </c>
      <c r="H13" s="314" t="s">
        <v>655</v>
      </c>
      <c r="I13" s="311" t="s">
        <v>652</v>
      </c>
      <c r="J13" s="311" t="s">
        <v>626</v>
      </c>
      <c r="K13" s="311">
        <v>0</v>
      </c>
      <c r="L13" s="311" t="s">
        <v>626</v>
      </c>
      <c r="M13" s="311" t="s">
        <v>626</v>
      </c>
      <c r="N13" s="311" t="s">
        <v>626</v>
      </c>
    </row>
    <row r="14" spans="1:25" ht="102.75" customHeight="1" x14ac:dyDescent="0.2">
      <c r="A14" s="314" t="s">
        <v>656</v>
      </c>
      <c r="B14" s="314" t="s">
        <v>649</v>
      </c>
      <c r="C14" s="311" t="s">
        <v>637</v>
      </c>
      <c r="D14" s="311" t="s">
        <v>622</v>
      </c>
      <c r="E14" s="311" t="s">
        <v>657</v>
      </c>
      <c r="F14" s="317">
        <v>554858.31999999995</v>
      </c>
      <c r="G14" s="316">
        <v>44077</v>
      </c>
      <c r="H14" s="314" t="s">
        <v>658</v>
      </c>
      <c r="I14" s="311" t="s">
        <v>647</v>
      </c>
      <c r="J14" s="311" t="s">
        <v>626</v>
      </c>
      <c r="K14" s="311">
        <v>0</v>
      </c>
      <c r="L14" s="316">
        <v>44140</v>
      </c>
      <c r="M14" s="311" t="s">
        <v>626</v>
      </c>
      <c r="N14" s="311" t="s">
        <v>626</v>
      </c>
    </row>
    <row r="15" spans="1:25" ht="110.25" customHeight="1" x14ac:dyDescent="0.2">
      <c r="A15" s="314" t="s">
        <v>659</v>
      </c>
      <c r="B15" s="314" t="s">
        <v>649</v>
      </c>
      <c r="C15" s="311" t="s">
        <v>637</v>
      </c>
      <c r="D15" s="311" t="s">
        <v>622</v>
      </c>
      <c r="E15" s="311" t="s">
        <v>660</v>
      </c>
      <c r="F15" s="317">
        <v>330791.42</v>
      </c>
      <c r="G15" s="316">
        <v>44081</v>
      </c>
      <c r="H15" s="314" t="s">
        <v>661</v>
      </c>
      <c r="I15" s="311" t="s">
        <v>647</v>
      </c>
      <c r="J15" s="311" t="s">
        <v>626</v>
      </c>
      <c r="K15" s="311">
        <v>0</v>
      </c>
      <c r="L15" s="311" t="s">
        <v>626</v>
      </c>
      <c r="M15" s="311" t="s">
        <v>626</v>
      </c>
      <c r="N15" s="311" t="s">
        <v>626</v>
      </c>
    </row>
    <row r="16" spans="1:25" ht="152.25" customHeight="1" x14ac:dyDescent="0.2">
      <c r="A16" s="314" t="s">
        <v>662</v>
      </c>
      <c r="B16" s="314" t="s">
        <v>649</v>
      </c>
      <c r="C16" s="311" t="s">
        <v>637</v>
      </c>
      <c r="D16" s="311" t="s">
        <v>622</v>
      </c>
      <c r="E16" s="311" t="s">
        <v>663</v>
      </c>
      <c r="F16" s="315">
        <v>425005.02</v>
      </c>
      <c r="G16" s="316">
        <v>44081</v>
      </c>
      <c r="H16" s="314" t="s">
        <v>664</v>
      </c>
      <c r="I16" s="311" t="s">
        <v>647</v>
      </c>
      <c r="J16" s="311" t="s">
        <v>626</v>
      </c>
      <c r="K16" s="311">
        <v>0</v>
      </c>
      <c r="L16" s="311" t="s">
        <v>626</v>
      </c>
      <c r="M16" s="311" t="s">
        <v>626</v>
      </c>
      <c r="N16" s="311" t="s">
        <v>626</v>
      </c>
    </row>
    <row r="17" spans="1:14" ht="88.5" customHeight="1" x14ac:dyDescent="0.2">
      <c r="A17" s="314" t="s">
        <v>665</v>
      </c>
      <c r="B17" s="314" t="s">
        <v>649</v>
      </c>
      <c r="C17" s="311" t="s">
        <v>637</v>
      </c>
      <c r="D17" s="311" t="s">
        <v>622</v>
      </c>
      <c r="E17" s="311" t="s">
        <v>666</v>
      </c>
      <c r="F17" s="315">
        <v>85039.31</v>
      </c>
      <c r="G17" s="316">
        <v>44081</v>
      </c>
      <c r="H17" s="314" t="s">
        <v>667</v>
      </c>
      <c r="I17" s="311" t="s">
        <v>647</v>
      </c>
      <c r="J17" s="311" t="s">
        <v>626</v>
      </c>
      <c r="K17" s="311">
        <v>0</v>
      </c>
      <c r="L17" s="311" t="s">
        <v>626</v>
      </c>
      <c r="M17" s="311" t="s">
        <v>626</v>
      </c>
      <c r="N17" s="311" t="s">
        <v>626</v>
      </c>
    </row>
    <row r="18" spans="1:14" ht="145.5" customHeight="1" x14ac:dyDescent="0.2">
      <c r="A18" s="314" t="s">
        <v>668</v>
      </c>
      <c r="B18" s="314" t="s">
        <v>669</v>
      </c>
      <c r="C18" s="311" t="s">
        <v>637</v>
      </c>
      <c r="D18" s="311" t="s">
        <v>622</v>
      </c>
      <c r="E18" s="311" t="s">
        <v>670</v>
      </c>
      <c r="F18" s="315">
        <v>150756.78</v>
      </c>
      <c r="G18" s="316">
        <v>44081</v>
      </c>
      <c r="H18" s="314" t="s">
        <v>671</v>
      </c>
      <c r="I18" s="311" t="s">
        <v>647</v>
      </c>
      <c r="J18" s="311" t="s">
        <v>626</v>
      </c>
      <c r="K18" s="311">
        <v>0</v>
      </c>
      <c r="L18" s="311" t="s">
        <v>626</v>
      </c>
      <c r="M18" s="311" t="s">
        <v>626</v>
      </c>
      <c r="N18" s="311" t="s">
        <v>626</v>
      </c>
    </row>
    <row r="19" spans="1:14" ht="102" customHeight="1" x14ac:dyDescent="0.2">
      <c r="A19" s="314" t="s">
        <v>672</v>
      </c>
      <c r="B19" s="314" t="s">
        <v>669</v>
      </c>
      <c r="C19" s="311" t="s">
        <v>637</v>
      </c>
      <c r="D19" s="311" t="s">
        <v>622</v>
      </c>
      <c r="E19" s="311" t="s">
        <v>673</v>
      </c>
      <c r="F19" s="315">
        <v>46643.33</v>
      </c>
      <c r="G19" s="316">
        <v>44113</v>
      </c>
      <c r="H19" s="314" t="s">
        <v>674</v>
      </c>
      <c r="I19" s="311" t="s">
        <v>675</v>
      </c>
      <c r="J19" s="311" t="s">
        <v>626</v>
      </c>
      <c r="K19" s="311">
        <v>0</v>
      </c>
      <c r="L19" s="311" t="s">
        <v>626</v>
      </c>
      <c r="M19" s="311" t="s">
        <v>626</v>
      </c>
      <c r="N19" s="311" t="s">
        <v>626</v>
      </c>
    </row>
    <row r="20" spans="1:14" ht="150" customHeight="1" x14ac:dyDescent="0.2">
      <c r="A20" s="314" t="s">
        <v>676</v>
      </c>
      <c r="B20" s="314">
        <v>2460268</v>
      </c>
      <c r="C20" s="311" t="s">
        <v>637</v>
      </c>
      <c r="D20" s="311" t="s">
        <v>622</v>
      </c>
      <c r="E20" s="311" t="s">
        <v>677</v>
      </c>
      <c r="F20" s="315">
        <v>539054.25</v>
      </c>
      <c r="G20" s="316">
        <v>44077</v>
      </c>
      <c r="H20" s="314" t="s">
        <v>678</v>
      </c>
      <c r="I20" s="311" t="s">
        <v>647</v>
      </c>
      <c r="J20" s="311" t="s">
        <v>626</v>
      </c>
      <c r="K20" s="311">
        <v>0</v>
      </c>
      <c r="L20" s="311" t="s">
        <v>626</v>
      </c>
      <c r="M20" s="311" t="s">
        <v>626</v>
      </c>
      <c r="N20" s="311" t="s">
        <v>626</v>
      </c>
    </row>
    <row r="21" spans="1:14" ht="128.25" customHeight="1" x14ac:dyDescent="0.2">
      <c r="A21" s="314" t="s">
        <v>679</v>
      </c>
      <c r="B21" s="314" t="s">
        <v>680</v>
      </c>
      <c r="C21" s="311" t="s">
        <v>637</v>
      </c>
      <c r="D21" s="311" t="s">
        <v>622</v>
      </c>
      <c r="E21" s="311" t="s">
        <v>681</v>
      </c>
      <c r="F21" s="314" t="s">
        <v>682</v>
      </c>
      <c r="G21" s="316">
        <v>44054</v>
      </c>
      <c r="H21" s="314" t="s">
        <v>683</v>
      </c>
      <c r="I21" s="311" t="s">
        <v>647</v>
      </c>
      <c r="J21" s="311" t="s">
        <v>626</v>
      </c>
      <c r="K21" s="311">
        <v>0</v>
      </c>
      <c r="L21" s="313">
        <v>44144</v>
      </c>
      <c r="M21" s="311" t="s">
        <v>626</v>
      </c>
      <c r="N21" s="311" t="s">
        <v>626</v>
      </c>
    </row>
    <row r="22" spans="1:14" ht="120" customHeight="1" x14ac:dyDescent="0.2">
      <c r="A22" s="314" t="s">
        <v>684</v>
      </c>
      <c r="B22" s="314">
        <v>2453800</v>
      </c>
      <c r="C22" s="314" t="s">
        <v>628</v>
      </c>
      <c r="D22" s="311" t="s">
        <v>622</v>
      </c>
      <c r="E22" s="311" t="s">
        <v>633</v>
      </c>
      <c r="F22" s="314" t="s">
        <v>685</v>
      </c>
      <c r="G22" s="316">
        <v>44172</v>
      </c>
      <c r="H22" s="314" t="s">
        <v>686</v>
      </c>
      <c r="I22" s="311" t="s">
        <v>631</v>
      </c>
      <c r="J22" s="311" t="s">
        <v>626</v>
      </c>
      <c r="K22" s="311">
        <v>0</v>
      </c>
      <c r="L22" s="311" t="s">
        <v>626</v>
      </c>
      <c r="M22" s="311" t="s">
        <v>626</v>
      </c>
      <c r="N22" s="311" t="s">
        <v>626</v>
      </c>
    </row>
    <row r="23" spans="1:14" ht="129" customHeight="1" x14ac:dyDescent="0.2">
      <c r="A23" s="314" t="s">
        <v>687</v>
      </c>
      <c r="B23" s="314">
        <v>131550</v>
      </c>
      <c r="C23" s="314" t="s">
        <v>621</v>
      </c>
      <c r="D23" s="311" t="s">
        <v>622</v>
      </c>
      <c r="E23" s="311" t="s">
        <v>688</v>
      </c>
      <c r="F23" s="315">
        <v>217066.86</v>
      </c>
      <c r="G23" s="316">
        <v>44154</v>
      </c>
      <c r="H23" s="314" t="s">
        <v>689</v>
      </c>
      <c r="I23" s="311" t="s">
        <v>640</v>
      </c>
      <c r="J23" s="311" t="s">
        <v>626</v>
      </c>
      <c r="K23" s="311">
        <v>0</v>
      </c>
      <c r="L23" s="311" t="s">
        <v>626</v>
      </c>
      <c r="M23" s="311" t="s">
        <v>626</v>
      </c>
      <c r="N23" s="311" t="s">
        <v>626</v>
      </c>
    </row>
    <row r="24" spans="1:14" ht="108.75" customHeight="1" x14ac:dyDescent="0.2">
      <c r="A24" s="314" t="s">
        <v>690</v>
      </c>
      <c r="B24" s="314">
        <v>310885</v>
      </c>
      <c r="C24" s="314" t="s">
        <v>628</v>
      </c>
      <c r="D24" s="311" t="s">
        <v>622</v>
      </c>
      <c r="E24" s="311" t="s">
        <v>691</v>
      </c>
      <c r="F24" s="314" t="s">
        <v>692</v>
      </c>
      <c r="G24" s="316">
        <v>44225</v>
      </c>
      <c r="H24" s="314" t="s">
        <v>693</v>
      </c>
      <c r="I24" s="311" t="s">
        <v>694</v>
      </c>
      <c r="J24" s="311" t="s">
        <v>626</v>
      </c>
      <c r="K24" s="311">
        <v>0</v>
      </c>
      <c r="L24" s="311" t="s">
        <v>626</v>
      </c>
      <c r="M24" s="311" t="s">
        <v>626</v>
      </c>
      <c r="N24" s="311" t="s">
        <v>626</v>
      </c>
    </row>
    <row r="25" spans="1:14" ht="160.5" customHeight="1" x14ac:dyDescent="0.2">
      <c r="A25" s="314" t="s">
        <v>695</v>
      </c>
      <c r="B25" s="314">
        <v>2516794</v>
      </c>
      <c r="C25" s="314" t="s">
        <v>621</v>
      </c>
      <c r="D25" s="311" t="s">
        <v>622</v>
      </c>
      <c r="E25" s="311" t="s">
        <v>696</v>
      </c>
      <c r="F25" s="315">
        <v>493000</v>
      </c>
      <c r="G25" s="316">
        <v>44369</v>
      </c>
      <c r="H25" s="314" t="s">
        <v>697</v>
      </c>
      <c r="I25" s="311" t="s">
        <v>640</v>
      </c>
      <c r="J25" s="311" t="s">
        <v>626</v>
      </c>
      <c r="K25" s="311">
        <v>0</v>
      </c>
      <c r="L25" s="311" t="s">
        <v>626</v>
      </c>
      <c r="M25" s="311" t="s">
        <v>626</v>
      </c>
      <c r="N25" s="311" t="s">
        <v>626</v>
      </c>
    </row>
    <row r="26" spans="1:14" ht="15" x14ac:dyDescent="0.2">
      <c r="A26" s="318" t="s">
        <v>698</v>
      </c>
      <c r="B26" s="319"/>
      <c r="C26" s="320"/>
      <c r="D26" s="320"/>
      <c r="E26" s="320"/>
      <c r="F26" s="320"/>
      <c r="G26" s="320"/>
      <c r="H26" s="320"/>
      <c r="I26" s="320"/>
      <c r="J26" s="320"/>
      <c r="K26" s="320"/>
      <c r="L26" s="320"/>
      <c r="M26" s="320"/>
      <c r="N26" s="320"/>
    </row>
    <row r="27" spans="1:14" ht="15" x14ac:dyDescent="0.2">
      <c r="A27" s="321" t="s">
        <v>0</v>
      </c>
      <c r="B27" s="321"/>
      <c r="C27" s="322"/>
      <c r="D27" s="322"/>
      <c r="E27" s="322"/>
      <c r="F27" s="322"/>
      <c r="G27" s="322"/>
      <c r="H27" s="322"/>
      <c r="I27" s="322"/>
      <c r="J27" s="322"/>
      <c r="K27" s="322"/>
      <c r="L27" s="322"/>
      <c r="M27" s="322"/>
      <c r="N27" s="322"/>
    </row>
    <row r="28" spans="1:14" ht="15" x14ac:dyDescent="0.2">
      <c r="A28" s="323" t="s">
        <v>699</v>
      </c>
      <c r="B28" s="304"/>
      <c r="C28" s="304"/>
      <c r="D28" s="304"/>
      <c r="E28" s="304"/>
      <c r="F28" s="304"/>
      <c r="G28" s="304"/>
      <c r="H28" s="304"/>
      <c r="I28" s="304"/>
      <c r="J28" s="304"/>
      <c r="K28" s="304"/>
      <c r="L28" s="304"/>
    </row>
    <row r="29" spans="1:14" x14ac:dyDescent="0.2">
      <c r="A29" s="324"/>
      <c r="B29" s="324"/>
    </row>
    <row r="30" spans="1:14" x14ac:dyDescent="0.2">
      <c r="A30" s="324"/>
    </row>
    <row r="31" spans="1:14" x14ac:dyDescent="0.2">
      <c r="A31" s="324"/>
    </row>
    <row r="32" spans="1:14" x14ac:dyDescent="0.2">
      <c r="A32" s="324"/>
    </row>
  </sheetData>
  <printOptions horizontalCentered="1"/>
  <pageMargins left="0.47244094488188981" right="0.47244094488188981" top="0.7" bottom="1.1299999999999999" header="0.42" footer="0.84"/>
  <pageSetup paperSize="9" scale="53" fitToHeight="0" orientation="landscape" r:id="rId1"/>
  <headerFooter alignWithMargins="0">
    <oddHeader xml:space="preserve">&amp;C&amp;"Arial,Negrita"&amp;18PROYECTO DE PRESUPUESTO 2022
</oddHeader>
    <oddFooter>&amp;L&amp;"Arial,Negrita"&amp;8PROYECTO DE PRESUPUESTO PARA EL AÑO FISCAL 2020
INFORMACIÓN PARA LA COMISIÓN DE PRESUPUESTO Y CUENTA GENERAL DE LA REPÚBLICA DEL CONGRESO DE LA REPÚBLICA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47"/>
  <sheetViews>
    <sheetView topLeftCell="D1" zoomScale="110" zoomScaleNormal="110" zoomScaleSheetLayoutView="100" workbookViewId="0">
      <selection activeCell="F15" sqref="F15"/>
    </sheetView>
  </sheetViews>
  <sheetFormatPr baseColWidth="10" defaultColWidth="2" defaultRowHeight="12.75" x14ac:dyDescent="0.2"/>
  <cols>
    <col min="1" max="1" width="31.5703125" style="34" customWidth="1"/>
    <col min="2" max="2" width="14.5703125" style="20" customWidth="1"/>
    <col min="3" max="3" width="50" style="35" customWidth="1"/>
    <col min="4" max="4" width="54" style="39" customWidth="1"/>
    <col min="5" max="5" width="11.5703125" style="67" customWidth="1"/>
    <col min="6" max="6" width="8" style="67" customWidth="1"/>
    <col min="7" max="7" width="38.85546875" style="20" customWidth="1"/>
    <col min="8" max="8" width="36.7109375" style="20" customWidth="1"/>
    <col min="9" max="9" width="8" style="34" customWidth="1"/>
    <col min="10" max="10" width="10" style="34" customWidth="1"/>
    <col min="11" max="11" width="10.5703125" style="34" customWidth="1"/>
    <col min="12" max="12" width="11.42578125" style="34" customWidth="1"/>
    <col min="13" max="13" width="10.85546875" style="20" bestFit="1" customWidth="1"/>
    <col min="14" max="14" width="10.5703125" style="20" customWidth="1"/>
    <col min="15" max="16384" width="2" style="34"/>
  </cols>
  <sheetData>
    <row r="1" spans="1:14" s="23" customFormat="1" x14ac:dyDescent="0.2">
      <c r="A1" s="22" t="s">
        <v>253</v>
      </c>
      <c r="B1" s="20"/>
      <c r="C1" s="22"/>
      <c r="D1" s="38"/>
      <c r="E1" s="67"/>
      <c r="F1" s="67"/>
      <c r="G1" s="20"/>
      <c r="H1" s="20"/>
      <c r="M1" s="20"/>
      <c r="N1" s="20"/>
    </row>
    <row r="2" spans="1:14" s="23" customFormat="1" x14ac:dyDescent="0.2">
      <c r="A2" s="24" t="s">
        <v>272</v>
      </c>
      <c r="B2" s="25"/>
      <c r="C2" s="24"/>
      <c r="D2" s="38"/>
      <c r="E2" s="67"/>
      <c r="F2" s="67"/>
      <c r="G2" s="20"/>
      <c r="H2" s="20"/>
      <c r="M2" s="20"/>
      <c r="N2" s="20"/>
    </row>
    <row r="3" spans="1:14" s="23" customFormat="1" x14ac:dyDescent="0.2">
      <c r="A3" s="24"/>
      <c r="B3" s="25"/>
      <c r="C3" s="24"/>
      <c r="D3" s="38"/>
      <c r="E3" s="67"/>
      <c r="F3" s="67"/>
      <c r="G3" s="20"/>
      <c r="H3" s="20"/>
      <c r="M3" s="20"/>
      <c r="N3" s="20"/>
    </row>
    <row r="4" spans="1:14" s="26" customFormat="1" ht="34.5" customHeight="1" x14ac:dyDescent="0.2">
      <c r="A4" s="484" t="s">
        <v>88</v>
      </c>
      <c r="B4" s="484" t="s">
        <v>91</v>
      </c>
      <c r="C4" s="487" t="s">
        <v>90</v>
      </c>
      <c r="D4" s="487" t="s">
        <v>89</v>
      </c>
      <c r="E4" s="484" t="s">
        <v>69</v>
      </c>
      <c r="F4" s="484" t="s">
        <v>276</v>
      </c>
      <c r="G4" s="484" t="s">
        <v>28</v>
      </c>
      <c r="H4" s="484" t="s">
        <v>71</v>
      </c>
      <c r="I4" s="21">
        <v>2021</v>
      </c>
      <c r="J4" s="484" t="s">
        <v>72</v>
      </c>
      <c r="K4" s="21">
        <v>2022</v>
      </c>
      <c r="L4" s="484" t="s">
        <v>73</v>
      </c>
      <c r="M4" s="21">
        <v>2023</v>
      </c>
      <c r="N4" s="21">
        <v>2024</v>
      </c>
    </row>
    <row r="5" spans="1:14" s="26" customFormat="1" ht="26.25" customHeight="1" x14ac:dyDescent="0.2">
      <c r="A5" s="485"/>
      <c r="B5" s="485"/>
      <c r="C5" s="489"/>
      <c r="D5" s="489"/>
      <c r="E5" s="485"/>
      <c r="F5" s="485"/>
      <c r="G5" s="485"/>
      <c r="H5" s="485"/>
      <c r="I5" s="43" t="s">
        <v>74</v>
      </c>
      <c r="J5" s="485"/>
      <c r="K5" s="43" t="s">
        <v>74</v>
      </c>
      <c r="L5" s="485"/>
      <c r="M5" s="43" t="s">
        <v>74</v>
      </c>
      <c r="N5" s="43" t="s">
        <v>74</v>
      </c>
    </row>
    <row r="6" spans="1:14" s="30" customFormat="1" ht="25.5" x14ac:dyDescent="0.2">
      <c r="A6" s="27" t="s">
        <v>151</v>
      </c>
      <c r="B6" s="48" t="s">
        <v>152</v>
      </c>
      <c r="C6" s="49" t="s">
        <v>254</v>
      </c>
      <c r="D6" s="50" t="s">
        <v>172</v>
      </c>
      <c r="E6" s="29" t="s">
        <v>278</v>
      </c>
      <c r="F6" s="29">
        <v>2017</v>
      </c>
      <c r="G6" s="51" t="s">
        <v>174</v>
      </c>
      <c r="H6" s="63" t="s">
        <v>175</v>
      </c>
      <c r="I6" s="52">
        <v>10.6</v>
      </c>
      <c r="J6" s="29" t="s">
        <v>273</v>
      </c>
      <c r="K6" s="52">
        <v>10.4</v>
      </c>
      <c r="L6" s="52">
        <v>10.4</v>
      </c>
      <c r="M6" s="52">
        <v>10.3</v>
      </c>
      <c r="N6" s="52">
        <v>10.1</v>
      </c>
    </row>
    <row r="7" spans="1:14" s="30" customFormat="1" ht="31.5" customHeight="1" x14ac:dyDescent="0.2">
      <c r="A7" s="27" t="s">
        <v>151</v>
      </c>
      <c r="B7" s="48" t="s">
        <v>153</v>
      </c>
      <c r="C7" s="50" t="s">
        <v>255</v>
      </c>
      <c r="D7" s="50" t="s">
        <v>177</v>
      </c>
      <c r="E7" s="70">
        <v>0.154</v>
      </c>
      <c r="F7" s="29">
        <v>2018</v>
      </c>
      <c r="G7" s="51" t="s">
        <v>169</v>
      </c>
      <c r="H7" s="63" t="s">
        <v>179</v>
      </c>
      <c r="I7" s="52">
        <v>15.8</v>
      </c>
      <c r="J7" s="29" t="s">
        <v>273</v>
      </c>
      <c r="K7" s="52">
        <v>16</v>
      </c>
      <c r="L7" s="52">
        <v>16</v>
      </c>
      <c r="M7" s="52">
        <v>16.5</v>
      </c>
      <c r="N7" s="52">
        <v>17</v>
      </c>
    </row>
    <row r="8" spans="1:14" s="30" customFormat="1" ht="25.5" x14ac:dyDescent="0.2">
      <c r="A8" s="27" t="s">
        <v>151</v>
      </c>
      <c r="B8" s="48" t="s">
        <v>154</v>
      </c>
      <c r="C8" s="50" t="s">
        <v>256</v>
      </c>
      <c r="D8" s="50" t="s">
        <v>181</v>
      </c>
      <c r="E8" s="29">
        <v>36</v>
      </c>
      <c r="F8" s="29">
        <v>2017</v>
      </c>
      <c r="G8" s="51" t="s">
        <v>183</v>
      </c>
      <c r="H8" s="63" t="s">
        <v>184</v>
      </c>
      <c r="I8" s="52">
        <v>39</v>
      </c>
      <c r="J8" s="29" t="s">
        <v>273</v>
      </c>
      <c r="K8" s="52">
        <v>40.5</v>
      </c>
      <c r="L8" s="52">
        <v>40.5</v>
      </c>
      <c r="M8" s="52">
        <v>42</v>
      </c>
      <c r="N8" s="52">
        <v>43.5</v>
      </c>
    </row>
    <row r="9" spans="1:14" s="30" customFormat="1" ht="25.5" x14ac:dyDescent="0.2">
      <c r="A9" s="27" t="s">
        <v>151</v>
      </c>
      <c r="B9" s="48" t="s">
        <v>155</v>
      </c>
      <c r="C9" s="50" t="s">
        <v>257</v>
      </c>
      <c r="D9" s="50" t="s">
        <v>186</v>
      </c>
      <c r="E9" s="69">
        <v>1</v>
      </c>
      <c r="F9" s="29">
        <v>2018</v>
      </c>
      <c r="G9" s="41" t="s">
        <v>188</v>
      </c>
      <c r="H9" s="64" t="s">
        <v>189</v>
      </c>
      <c r="I9" s="53">
        <v>0.9</v>
      </c>
      <c r="J9" s="29" t="s">
        <v>273</v>
      </c>
      <c r="K9" s="53">
        <v>0.8</v>
      </c>
      <c r="L9" s="53">
        <v>0.8</v>
      </c>
      <c r="M9" s="53">
        <v>0.7</v>
      </c>
      <c r="N9" s="53">
        <v>0.6</v>
      </c>
    </row>
    <row r="10" spans="1:14" s="30" customFormat="1" x14ac:dyDescent="0.2">
      <c r="A10" s="479" t="s">
        <v>151</v>
      </c>
      <c r="B10" s="478" t="s">
        <v>156</v>
      </c>
      <c r="C10" s="477" t="s">
        <v>258</v>
      </c>
      <c r="D10" s="50" t="s">
        <v>191</v>
      </c>
      <c r="E10" s="70">
        <v>0.105</v>
      </c>
      <c r="F10" s="29">
        <v>2018</v>
      </c>
      <c r="G10" s="41" t="s">
        <v>193</v>
      </c>
      <c r="H10" s="64" t="s">
        <v>189</v>
      </c>
      <c r="I10" s="54">
        <v>8.5000000000000006E-2</v>
      </c>
      <c r="J10" s="29" t="s">
        <v>273</v>
      </c>
      <c r="K10" s="54">
        <v>0.08</v>
      </c>
      <c r="L10" s="54">
        <v>0.08</v>
      </c>
      <c r="M10" s="54">
        <v>7.4999999999999997E-2</v>
      </c>
      <c r="N10" s="54">
        <v>7.0000000000000007E-2</v>
      </c>
    </row>
    <row r="11" spans="1:14" s="30" customFormat="1" x14ac:dyDescent="0.2">
      <c r="A11" s="479"/>
      <c r="B11" s="478"/>
      <c r="C11" s="477"/>
      <c r="D11" s="50" t="s">
        <v>194</v>
      </c>
      <c r="E11" s="70">
        <v>0.501</v>
      </c>
      <c r="F11" s="29">
        <v>2018</v>
      </c>
      <c r="G11" s="41" t="s">
        <v>193</v>
      </c>
      <c r="H11" s="64" t="s">
        <v>189</v>
      </c>
      <c r="I11" s="55">
        <v>0.4</v>
      </c>
      <c r="J11" s="29" t="s">
        <v>273</v>
      </c>
      <c r="K11" s="55">
        <v>0.35</v>
      </c>
      <c r="L11" s="55">
        <v>0.35</v>
      </c>
      <c r="M11" s="55">
        <v>0.3</v>
      </c>
      <c r="N11" s="55">
        <v>0.25</v>
      </c>
    </row>
    <row r="12" spans="1:14" s="30" customFormat="1" ht="25.5" x14ac:dyDescent="0.2">
      <c r="A12" s="479" t="s">
        <v>151</v>
      </c>
      <c r="B12" s="478" t="s">
        <v>157</v>
      </c>
      <c r="C12" s="477" t="s">
        <v>259</v>
      </c>
      <c r="D12" s="50" t="s">
        <v>197</v>
      </c>
      <c r="E12" s="69">
        <v>0.16</v>
      </c>
      <c r="F12" s="29">
        <v>2016</v>
      </c>
      <c r="G12" s="51" t="s">
        <v>199</v>
      </c>
      <c r="H12" s="64" t="s">
        <v>200</v>
      </c>
      <c r="I12" s="56">
        <v>29</v>
      </c>
      <c r="J12" s="29" t="s">
        <v>273</v>
      </c>
      <c r="K12" s="56">
        <v>32</v>
      </c>
      <c r="L12" s="56">
        <v>32</v>
      </c>
      <c r="M12" s="56">
        <v>35</v>
      </c>
      <c r="N12" s="56">
        <v>38</v>
      </c>
    </row>
    <row r="13" spans="1:14" s="30" customFormat="1" ht="25.5" x14ac:dyDescent="0.2">
      <c r="A13" s="479"/>
      <c r="B13" s="478"/>
      <c r="C13" s="477"/>
      <c r="D13" s="50" t="s">
        <v>201</v>
      </c>
      <c r="E13" s="70">
        <v>0.20799999999999999</v>
      </c>
      <c r="F13" s="29">
        <v>2016</v>
      </c>
      <c r="G13" s="51" t="s">
        <v>199</v>
      </c>
      <c r="H13" s="65" t="s">
        <v>200</v>
      </c>
      <c r="I13" s="52">
        <v>36</v>
      </c>
      <c r="J13" s="29" t="s">
        <v>273</v>
      </c>
      <c r="K13" s="52">
        <v>39</v>
      </c>
      <c r="L13" s="52">
        <v>39</v>
      </c>
      <c r="M13" s="52">
        <v>42</v>
      </c>
      <c r="N13" s="52">
        <v>45</v>
      </c>
    </row>
    <row r="14" spans="1:14" s="30" customFormat="1" ht="25.5" x14ac:dyDescent="0.2">
      <c r="A14" s="27" t="s">
        <v>151</v>
      </c>
      <c r="B14" s="48" t="s">
        <v>158</v>
      </c>
      <c r="C14" s="50" t="s">
        <v>260</v>
      </c>
      <c r="D14" s="50" t="s">
        <v>204</v>
      </c>
      <c r="E14" s="70">
        <v>6.4500000000000002E-2</v>
      </c>
      <c r="F14" s="29">
        <v>2017</v>
      </c>
      <c r="G14" s="51" t="s">
        <v>206</v>
      </c>
      <c r="H14" s="65" t="s">
        <v>200</v>
      </c>
      <c r="I14" s="57">
        <v>12.903225806451612</v>
      </c>
      <c r="J14" s="29" t="s">
        <v>273</v>
      </c>
      <c r="K14" s="57">
        <v>16.129032258064516</v>
      </c>
      <c r="L14" s="57">
        <v>16.129032258064516</v>
      </c>
      <c r="M14" s="57">
        <v>48.387096774193552</v>
      </c>
      <c r="N14" s="57">
        <v>54.838709677419352</v>
      </c>
    </row>
    <row r="15" spans="1:14" s="30" customFormat="1" ht="25.5" x14ac:dyDescent="0.2">
      <c r="A15" s="27" t="s">
        <v>151</v>
      </c>
      <c r="B15" s="48" t="s">
        <v>159</v>
      </c>
      <c r="C15" s="50" t="s">
        <v>261</v>
      </c>
      <c r="D15" s="50" t="s">
        <v>208</v>
      </c>
      <c r="E15" s="29" t="s">
        <v>277</v>
      </c>
      <c r="F15" s="29">
        <v>2011</v>
      </c>
      <c r="G15" s="51" t="s">
        <v>210</v>
      </c>
      <c r="H15" s="63" t="s">
        <v>211</v>
      </c>
      <c r="I15" s="58">
        <v>12.120000000000118</v>
      </c>
      <c r="J15" s="29" t="s">
        <v>273</v>
      </c>
      <c r="K15" s="58">
        <v>11.290000000000191</v>
      </c>
      <c r="L15" s="58">
        <v>11.290000000000191</v>
      </c>
      <c r="M15" s="58">
        <v>10.460000000000036</v>
      </c>
      <c r="N15" s="58">
        <v>9.6300000000001091</v>
      </c>
    </row>
    <row r="16" spans="1:14" s="30" customFormat="1" ht="25.5" x14ac:dyDescent="0.2">
      <c r="A16" s="37" t="s">
        <v>151</v>
      </c>
      <c r="B16" s="48" t="s">
        <v>160</v>
      </c>
      <c r="C16" s="66" t="s">
        <v>262</v>
      </c>
      <c r="D16" s="50" t="s">
        <v>213</v>
      </c>
      <c r="E16" s="70">
        <v>0.27900000000000003</v>
      </c>
      <c r="F16" s="29">
        <v>2018</v>
      </c>
      <c r="G16" s="41" t="s">
        <v>215</v>
      </c>
      <c r="H16" s="64" t="s">
        <v>216</v>
      </c>
      <c r="I16" s="52">
        <v>37</v>
      </c>
      <c r="J16" s="29" t="s">
        <v>273</v>
      </c>
      <c r="K16" s="52">
        <v>40</v>
      </c>
      <c r="L16" s="52">
        <v>40</v>
      </c>
      <c r="M16" s="52">
        <v>42</v>
      </c>
      <c r="N16" s="52">
        <v>45</v>
      </c>
    </row>
    <row r="17" spans="1:14" s="30" customFormat="1" ht="25.5" x14ac:dyDescent="0.2">
      <c r="A17" s="27" t="s">
        <v>151</v>
      </c>
      <c r="B17" s="48" t="s">
        <v>161</v>
      </c>
      <c r="C17" s="50" t="s">
        <v>263</v>
      </c>
      <c r="D17" s="50" t="s">
        <v>218</v>
      </c>
      <c r="E17" s="70">
        <v>0.30930000000000002</v>
      </c>
      <c r="F17" s="29">
        <v>2018</v>
      </c>
      <c r="G17" s="51" t="s">
        <v>220</v>
      </c>
      <c r="H17" s="64" t="s">
        <v>221</v>
      </c>
      <c r="I17" s="59">
        <v>24.226537587387437</v>
      </c>
      <c r="J17" s="29" t="s">
        <v>273</v>
      </c>
      <c r="K17" s="59">
        <v>25.808584950379988</v>
      </c>
      <c r="L17" s="59">
        <v>25.808584950379988</v>
      </c>
      <c r="M17" s="59">
        <v>27.844944253859346</v>
      </c>
      <c r="N17" s="59">
        <v>24.600202383727709</v>
      </c>
    </row>
    <row r="18" spans="1:14" s="30" customFormat="1" ht="25.5" x14ac:dyDescent="0.2">
      <c r="A18" s="27" t="s">
        <v>151</v>
      </c>
      <c r="B18" s="48" t="s">
        <v>162</v>
      </c>
      <c r="C18" s="50" t="s">
        <v>264</v>
      </c>
      <c r="D18" s="50" t="s">
        <v>223</v>
      </c>
      <c r="E18" s="29">
        <v>15.9</v>
      </c>
      <c r="F18" s="29">
        <v>2018</v>
      </c>
      <c r="G18" s="51" t="s">
        <v>225</v>
      </c>
      <c r="H18" s="63" t="s">
        <v>226</v>
      </c>
      <c r="I18" s="52">
        <v>0.84</v>
      </c>
      <c r="J18" s="29" t="s">
        <v>273</v>
      </c>
      <c r="K18" s="52">
        <v>1.54</v>
      </c>
      <c r="L18" s="52">
        <v>1.54</v>
      </c>
      <c r="M18" s="52">
        <v>3.03</v>
      </c>
      <c r="N18" s="52">
        <v>4.5599999999999996</v>
      </c>
    </row>
    <row r="19" spans="1:14" s="30" customFormat="1" ht="25.5" x14ac:dyDescent="0.2">
      <c r="A19" s="27" t="s">
        <v>151</v>
      </c>
      <c r="B19" s="48" t="s">
        <v>163</v>
      </c>
      <c r="C19" s="50" t="s">
        <v>265</v>
      </c>
      <c r="D19" s="50" t="s">
        <v>228</v>
      </c>
      <c r="E19" s="29">
        <v>45</v>
      </c>
      <c r="F19" s="29">
        <v>2017</v>
      </c>
      <c r="G19" s="51" t="s">
        <v>169</v>
      </c>
      <c r="H19" s="63" t="s">
        <v>230</v>
      </c>
      <c r="I19" s="60">
        <v>47.918604651162923</v>
      </c>
      <c r="J19" s="29" t="s">
        <v>273</v>
      </c>
      <c r="K19" s="60">
        <v>46.953488372093261</v>
      </c>
      <c r="L19" s="60">
        <v>46.953488372093261</v>
      </c>
      <c r="M19" s="60">
        <v>45.9883720930236</v>
      </c>
      <c r="N19" s="60">
        <v>45.023255813953938</v>
      </c>
    </row>
    <row r="20" spans="1:14" s="30" customFormat="1" x14ac:dyDescent="0.2">
      <c r="A20" s="27" t="s">
        <v>151</v>
      </c>
      <c r="B20" s="48" t="s">
        <v>164</v>
      </c>
      <c r="C20" s="50" t="s">
        <v>266</v>
      </c>
      <c r="D20" s="50" t="s">
        <v>232</v>
      </c>
      <c r="E20" s="70">
        <v>0.79869999999999997</v>
      </c>
      <c r="F20" s="29">
        <v>2017</v>
      </c>
      <c r="G20" s="51" t="s">
        <v>234</v>
      </c>
      <c r="H20" s="63" t="s">
        <v>235</v>
      </c>
      <c r="I20" s="61">
        <v>0.86</v>
      </c>
      <c r="J20" s="29" t="s">
        <v>273</v>
      </c>
      <c r="K20" s="61">
        <v>0.9</v>
      </c>
      <c r="L20" s="61">
        <v>0.9</v>
      </c>
      <c r="M20" s="61">
        <v>0.93</v>
      </c>
      <c r="N20" s="61">
        <v>0.94</v>
      </c>
    </row>
    <row r="21" spans="1:14" s="30" customFormat="1" ht="25.5" x14ac:dyDescent="0.2">
      <c r="A21" s="27" t="s">
        <v>151</v>
      </c>
      <c r="B21" s="48" t="s">
        <v>165</v>
      </c>
      <c r="C21" s="50" t="s">
        <v>267</v>
      </c>
      <c r="D21" s="50" t="s">
        <v>237</v>
      </c>
      <c r="E21" s="70">
        <v>0.1074</v>
      </c>
      <c r="F21" s="29">
        <v>2018</v>
      </c>
      <c r="G21" s="51" t="s">
        <v>234</v>
      </c>
      <c r="H21" s="63" t="s">
        <v>239</v>
      </c>
      <c r="I21" s="61">
        <v>0.1158</v>
      </c>
      <c r="J21" s="29" t="s">
        <v>273</v>
      </c>
      <c r="K21" s="61">
        <v>0.1162</v>
      </c>
      <c r="L21" s="61">
        <v>0.1162</v>
      </c>
      <c r="M21" s="61">
        <v>0.1201</v>
      </c>
      <c r="N21" s="61">
        <v>0.26860000000000001</v>
      </c>
    </row>
    <row r="22" spans="1:14" ht="25.5" x14ac:dyDescent="0.2">
      <c r="A22" s="27" t="s">
        <v>151</v>
      </c>
      <c r="B22" s="48" t="s">
        <v>166</v>
      </c>
      <c r="C22" s="50" t="s">
        <v>268</v>
      </c>
      <c r="D22" s="50" t="s">
        <v>241</v>
      </c>
      <c r="E22" s="70">
        <v>0.24479999999999999</v>
      </c>
      <c r="F22" s="29">
        <v>2018</v>
      </c>
      <c r="G22" s="51" t="s">
        <v>243</v>
      </c>
      <c r="H22" s="63" t="s">
        <v>221</v>
      </c>
      <c r="I22" s="62">
        <v>21.113997993179783</v>
      </c>
      <c r="J22" s="29" t="s">
        <v>273</v>
      </c>
      <c r="K22" s="62">
        <v>21.730839998221878</v>
      </c>
      <c r="L22" s="62">
        <v>21.730839998221878</v>
      </c>
      <c r="M22" s="62">
        <v>22.442508869235166</v>
      </c>
      <c r="N22" s="62">
        <v>23.196550460434498</v>
      </c>
    </row>
    <row r="23" spans="1:14" ht="51" x14ac:dyDescent="0.2">
      <c r="A23" s="27" t="s">
        <v>151</v>
      </c>
      <c r="B23" s="48" t="s">
        <v>167</v>
      </c>
      <c r="C23" s="50" t="s">
        <v>269</v>
      </c>
      <c r="D23" s="50" t="s">
        <v>245</v>
      </c>
      <c r="E23" s="29" t="s">
        <v>279</v>
      </c>
      <c r="F23" s="29">
        <v>2018</v>
      </c>
      <c r="G23" s="51" t="s">
        <v>248</v>
      </c>
      <c r="H23" s="63" t="s">
        <v>170</v>
      </c>
      <c r="I23" s="51" t="s">
        <v>247</v>
      </c>
      <c r="J23" s="29" t="s">
        <v>273</v>
      </c>
      <c r="K23" s="51" t="s">
        <v>271</v>
      </c>
      <c r="L23" s="51" t="s">
        <v>271</v>
      </c>
      <c r="M23" s="51" t="s">
        <v>274</v>
      </c>
      <c r="N23" s="51" t="s">
        <v>275</v>
      </c>
    </row>
    <row r="24" spans="1:14" ht="25.5" x14ac:dyDescent="0.2">
      <c r="A24" s="27" t="s">
        <v>151</v>
      </c>
      <c r="B24" s="48" t="s">
        <v>168</v>
      </c>
      <c r="C24" s="50" t="s">
        <v>270</v>
      </c>
      <c r="D24" s="50" t="s">
        <v>250</v>
      </c>
      <c r="E24" s="29">
        <v>3834</v>
      </c>
      <c r="F24" s="29">
        <v>2011</v>
      </c>
      <c r="G24" s="51" t="s">
        <v>252</v>
      </c>
      <c r="H24" s="63" t="s">
        <v>211</v>
      </c>
      <c r="I24" s="41">
        <v>850</v>
      </c>
      <c r="J24" s="29" t="s">
        <v>273</v>
      </c>
      <c r="K24" s="41">
        <v>840</v>
      </c>
      <c r="L24" s="41">
        <v>840</v>
      </c>
      <c r="M24" s="41">
        <v>830</v>
      </c>
      <c r="N24" s="41">
        <v>820</v>
      </c>
    </row>
    <row r="25" spans="1:14" ht="13.5" hidden="1" thickBot="1" x14ac:dyDescent="0.25">
      <c r="M25" s="68">
        <v>3.03</v>
      </c>
      <c r="N25" s="68">
        <v>4.5599999999999996</v>
      </c>
    </row>
    <row r="26" spans="1:14" ht="13.5" hidden="1" thickBot="1" x14ac:dyDescent="0.25">
      <c r="M26" s="47">
        <v>45.9883720930236</v>
      </c>
      <c r="N26" s="47">
        <v>45.023255813953938</v>
      </c>
    </row>
    <row r="27" spans="1:14" ht="13.5" hidden="1" thickBot="1" x14ac:dyDescent="0.25">
      <c r="A27" s="484" t="s">
        <v>88</v>
      </c>
      <c r="B27" s="484" t="s">
        <v>91</v>
      </c>
      <c r="C27" s="487" t="s">
        <v>90</v>
      </c>
      <c r="D27" s="487" t="s">
        <v>89</v>
      </c>
      <c r="E27" s="484" t="s">
        <v>69</v>
      </c>
      <c r="F27" s="484" t="s">
        <v>70</v>
      </c>
      <c r="G27" s="484" t="s">
        <v>28</v>
      </c>
      <c r="H27" s="484" t="s">
        <v>71</v>
      </c>
      <c r="I27" s="21">
        <v>2021</v>
      </c>
      <c r="J27" s="484" t="s">
        <v>72</v>
      </c>
      <c r="K27" s="21">
        <v>2022</v>
      </c>
      <c r="L27" s="484" t="s">
        <v>73</v>
      </c>
      <c r="M27" s="45">
        <v>0.93</v>
      </c>
      <c r="N27" s="45">
        <v>0.94</v>
      </c>
    </row>
    <row r="28" spans="1:14" ht="13.5" hidden="1" thickBot="1" x14ac:dyDescent="0.25">
      <c r="A28" s="486"/>
      <c r="B28" s="486"/>
      <c r="C28" s="488"/>
      <c r="D28" s="488"/>
      <c r="E28" s="486"/>
      <c r="F28" s="486"/>
      <c r="G28" s="486"/>
      <c r="H28" s="486"/>
      <c r="I28" s="21" t="s">
        <v>74</v>
      </c>
      <c r="J28" s="486"/>
      <c r="K28" s="21" t="s">
        <v>74</v>
      </c>
      <c r="L28" s="486"/>
      <c r="M28" s="45">
        <v>0.1201</v>
      </c>
      <c r="N28" s="45">
        <v>0.26860000000000001</v>
      </c>
    </row>
    <row r="29" spans="1:14" ht="26.25" hidden="1" thickBot="1" x14ac:dyDescent="0.25">
      <c r="A29" s="31" t="s">
        <v>151</v>
      </c>
      <c r="B29" s="32" t="s">
        <v>152</v>
      </c>
      <c r="C29" s="36" t="s">
        <v>171</v>
      </c>
      <c r="D29" s="40" t="s">
        <v>172</v>
      </c>
      <c r="E29" s="29" t="s">
        <v>173</v>
      </c>
      <c r="F29" s="28">
        <v>10.6</v>
      </c>
      <c r="G29" s="32" t="s">
        <v>174</v>
      </c>
      <c r="H29" s="33" t="s">
        <v>175</v>
      </c>
      <c r="I29" s="31"/>
      <c r="J29" s="32">
        <v>10.6</v>
      </c>
      <c r="K29" s="31"/>
      <c r="L29" s="31"/>
      <c r="M29" s="46">
        <v>22.442508869235166</v>
      </c>
      <c r="N29" s="46">
        <v>23.196550460434498</v>
      </c>
    </row>
    <row r="30" spans="1:14" ht="26.25" hidden="1" thickBot="1" x14ac:dyDescent="0.25">
      <c r="A30" s="31" t="s">
        <v>151</v>
      </c>
      <c r="B30" s="32" t="s">
        <v>153</v>
      </c>
      <c r="C30" s="36" t="s">
        <v>176</v>
      </c>
      <c r="D30" s="40" t="s">
        <v>177</v>
      </c>
      <c r="E30" s="29" t="s">
        <v>178</v>
      </c>
      <c r="F30" s="28">
        <v>15.8</v>
      </c>
      <c r="G30" s="32" t="s">
        <v>169</v>
      </c>
      <c r="H30" s="33" t="s">
        <v>179</v>
      </c>
      <c r="I30" s="31"/>
      <c r="J30" s="32">
        <v>15.8</v>
      </c>
      <c r="K30" s="31"/>
      <c r="L30" s="31"/>
      <c r="M30" s="44" t="s">
        <v>274</v>
      </c>
      <c r="N30" s="44" t="s">
        <v>275</v>
      </c>
    </row>
    <row r="31" spans="1:14" ht="25.5" hidden="1" x14ac:dyDescent="0.2">
      <c r="A31" s="31" t="s">
        <v>151</v>
      </c>
      <c r="B31" s="28" t="s">
        <v>154</v>
      </c>
      <c r="C31" s="37" t="s">
        <v>180</v>
      </c>
      <c r="D31" s="40" t="s">
        <v>181</v>
      </c>
      <c r="E31" s="29" t="s">
        <v>182</v>
      </c>
      <c r="F31" s="28">
        <v>39</v>
      </c>
      <c r="G31" s="32" t="s">
        <v>183</v>
      </c>
      <c r="H31" s="33" t="s">
        <v>184</v>
      </c>
      <c r="I31" s="31"/>
      <c r="J31" s="32">
        <v>39</v>
      </c>
      <c r="K31" s="31"/>
      <c r="L31" s="31"/>
      <c r="M31" s="32">
        <v>39</v>
      </c>
      <c r="N31" s="32"/>
    </row>
    <row r="32" spans="1:14" ht="25.5" hidden="1" x14ac:dyDescent="0.2">
      <c r="A32" s="31" t="s">
        <v>151</v>
      </c>
      <c r="B32" s="28" t="s">
        <v>155</v>
      </c>
      <c r="C32" s="37" t="s">
        <v>185</v>
      </c>
      <c r="D32" s="40" t="s">
        <v>186</v>
      </c>
      <c r="E32" s="29" t="s">
        <v>187</v>
      </c>
      <c r="F32" s="28">
        <v>0.9</v>
      </c>
      <c r="G32" s="32" t="s">
        <v>188</v>
      </c>
      <c r="H32" s="33" t="s">
        <v>189</v>
      </c>
      <c r="I32" s="31"/>
      <c r="J32" s="32">
        <v>0.9</v>
      </c>
      <c r="K32" s="31"/>
      <c r="L32" s="31"/>
      <c r="M32" s="32">
        <v>0.9</v>
      </c>
      <c r="N32" s="32"/>
    </row>
    <row r="33" spans="1:14" ht="25.5" hidden="1" x14ac:dyDescent="0.2">
      <c r="A33" s="31" t="s">
        <v>151</v>
      </c>
      <c r="B33" s="480" t="s">
        <v>156</v>
      </c>
      <c r="C33" s="482" t="s">
        <v>190</v>
      </c>
      <c r="D33" s="40" t="s">
        <v>191</v>
      </c>
      <c r="E33" s="29" t="s">
        <v>192</v>
      </c>
      <c r="F33" s="28">
        <v>8.5000000000000006E-2</v>
      </c>
      <c r="G33" s="32" t="s">
        <v>193</v>
      </c>
      <c r="H33" s="33" t="s">
        <v>189</v>
      </c>
      <c r="I33" s="31"/>
      <c r="J33" s="32">
        <v>8.5000000000000006E-2</v>
      </c>
      <c r="K33" s="31"/>
      <c r="L33" s="31"/>
      <c r="M33" s="32">
        <v>8.5000000000000006E-2</v>
      </c>
      <c r="N33" s="32"/>
    </row>
    <row r="34" spans="1:14" ht="25.5" hidden="1" x14ac:dyDescent="0.2">
      <c r="A34" s="31" t="s">
        <v>151</v>
      </c>
      <c r="B34" s="481"/>
      <c r="C34" s="483"/>
      <c r="D34" s="40" t="s">
        <v>194</v>
      </c>
      <c r="E34" s="29" t="s">
        <v>195</v>
      </c>
      <c r="F34" s="28">
        <v>0.4</v>
      </c>
      <c r="G34" s="32" t="s">
        <v>193</v>
      </c>
      <c r="H34" s="33" t="s">
        <v>189</v>
      </c>
      <c r="I34" s="31"/>
      <c r="J34" s="32">
        <v>0.4</v>
      </c>
      <c r="K34" s="31"/>
      <c r="L34" s="31"/>
      <c r="M34" s="32">
        <v>0.4</v>
      </c>
      <c r="N34" s="32"/>
    </row>
    <row r="35" spans="1:14" ht="25.5" hidden="1" x14ac:dyDescent="0.2">
      <c r="A35" s="31" t="s">
        <v>151</v>
      </c>
      <c r="B35" s="480" t="s">
        <v>157</v>
      </c>
      <c r="C35" s="482" t="s">
        <v>196</v>
      </c>
      <c r="D35" s="40" t="s">
        <v>197</v>
      </c>
      <c r="E35" s="29" t="s">
        <v>198</v>
      </c>
      <c r="F35" s="28">
        <v>29</v>
      </c>
      <c r="G35" s="32" t="s">
        <v>199</v>
      </c>
      <c r="H35" s="33" t="s">
        <v>200</v>
      </c>
      <c r="I35" s="31"/>
      <c r="J35" s="32">
        <v>29</v>
      </c>
      <c r="K35" s="31"/>
      <c r="L35" s="31"/>
      <c r="M35" s="32">
        <v>29</v>
      </c>
      <c r="N35" s="32"/>
    </row>
    <row r="36" spans="1:14" ht="25.5" hidden="1" x14ac:dyDescent="0.2">
      <c r="A36" s="31" t="s">
        <v>151</v>
      </c>
      <c r="B36" s="481"/>
      <c r="C36" s="483"/>
      <c r="D36" s="40" t="s">
        <v>201</v>
      </c>
      <c r="E36" s="29" t="s">
        <v>202</v>
      </c>
      <c r="F36" s="28">
        <v>36</v>
      </c>
      <c r="G36" s="32" t="s">
        <v>199</v>
      </c>
      <c r="H36" s="33" t="s">
        <v>200</v>
      </c>
      <c r="I36" s="31"/>
      <c r="J36" s="32">
        <v>36</v>
      </c>
      <c r="K36" s="31"/>
      <c r="L36" s="31"/>
      <c r="M36" s="32">
        <v>36</v>
      </c>
      <c r="N36" s="32"/>
    </row>
    <row r="37" spans="1:14" ht="38.25" hidden="1" x14ac:dyDescent="0.2">
      <c r="A37" s="31" t="s">
        <v>151</v>
      </c>
      <c r="B37" s="28" t="s">
        <v>158</v>
      </c>
      <c r="C37" s="37" t="s">
        <v>203</v>
      </c>
      <c r="D37" s="40" t="s">
        <v>204</v>
      </c>
      <c r="E37" s="29" t="s">
        <v>205</v>
      </c>
      <c r="F37" s="28">
        <v>12.903225806451612</v>
      </c>
      <c r="G37" s="32" t="s">
        <v>206</v>
      </c>
      <c r="H37" s="33" t="s">
        <v>200</v>
      </c>
      <c r="I37" s="31"/>
      <c r="J37" s="32">
        <v>12.903225806451612</v>
      </c>
      <c r="K37" s="31"/>
      <c r="L37" s="31"/>
      <c r="M37" s="32">
        <v>12.903225806451612</v>
      </c>
      <c r="N37" s="32"/>
    </row>
    <row r="38" spans="1:14" ht="25.5" hidden="1" x14ac:dyDescent="0.2">
      <c r="A38" s="31" t="s">
        <v>151</v>
      </c>
      <c r="B38" s="28" t="s">
        <v>159</v>
      </c>
      <c r="C38" s="37" t="s">
        <v>207</v>
      </c>
      <c r="D38" s="40" t="s">
        <v>208</v>
      </c>
      <c r="E38" s="29" t="s">
        <v>209</v>
      </c>
      <c r="F38" s="28">
        <v>12.120000000000118</v>
      </c>
      <c r="G38" s="32" t="s">
        <v>210</v>
      </c>
      <c r="H38" s="33" t="s">
        <v>211</v>
      </c>
      <c r="I38" s="31"/>
      <c r="J38" s="32">
        <v>12.120000000000118</v>
      </c>
      <c r="K38" s="31"/>
      <c r="L38" s="31"/>
      <c r="M38" s="32">
        <v>12.120000000000118</v>
      </c>
      <c r="N38" s="32"/>
    </row>
    <row r="39" spans="1:14" ht="25.5" hidden="1" x14ac:dyDescent="0.2">
      <c r="A39" s="31" t="s">
        <v>151</v>
      </c>
      <c r="B39" s="28" t="s">
        <v>160</v>
      </c>
      <c r="C39" s="37" t="s">
        <v>212</v>
      </c>
      <c r="D39" s="40" t="s">
        <v>213</v>
      </c>
      <c r="E39" s="29" t="s">
        <v>214</v>
      </c>
      <c r="F39" s="28">
        <v>37</v>
      </c>
      <c r="G39" s="32" t="s">
        <v>215</v>
      </c>
      <c r="H39" s="33" t="s">
        <v>216</v>
      </c>
      <c r="I39" s="31"/>
      <c r="J39" s="32">
        <v>37</v>
      </c>
      <c r="K39" s="31"/>
      <c r="L39" s="31"/>
      <c r="M39" s="32">
        <v>37</v>
      </c>
      <c r="N39" s="32"/>
    </row>
    <row r="40" spans="1:14" ht="38.25" hidden="1" x14ac:dyDescent="0.2">
      <c r="A40" s="31" t="s">
        <v>151</v>
      </c>
      <c r="B40" s="28" t="s">
        <v>161</v>
      </c>
      <c r="C40" s="37" t="s">
        <v>217</v>
      </c>
      <c r="D40" s="40" t="s">
        <v>218</v>
      </c>
      <c r="E40" s="29" t="s">
        <v>219</v>
      </c>
      <c r="F40" s="28">
        <v>24.226537587387437</v>
      </c>
      <c r="G40" s="32" t="s">
        <v>220</v>
      </c>
      <c r="H40" s="33" t="s">
        <v>221</v>
      </c>
      <c r="I40" s="31"/>
      <c r="J40" s="32">
        <v>24.226537587387437</v>
      </c>
      <c r="K40" s="31"/>
      <c r="L40" s="31"/>
      <c r="M40" s="32">
        <v>24.226537587387437</v>
      </c>
      <c r="N40" s="32"/>
    </row>
    <row r="41" spans="1:14" ht="25.5" hidden="1" x14ac:dyDescent="0.2">
      <c r="A41" s="31" t="s">
        <v>151</v>
      </c>
      <c r="B41" s="32" t="s">
        <v>162</v>
      </c>
      <c r="C41" s="36" t="s">
        <v>222</v>
      </c>
      <c r="D41" s="40" t="s">
        <v>223</v>
      </c>
      <c r="E41" s="29" t="s">
        <v>224</v>
      </c>
      <c r="F41" s="28">
        <v>0.84</v>
      </c>
      <c r="G41" s="32" t="s">
        <v>225</v>
      </c>
      <c r="H41" s="33" t="s">
        <v>226</v>
      </c>
      <c r="I41" s="31"/>
      <c r="J41" s="32">
        <v>0.84</v>
      </c>
      <c r="K41" s="31"/>
      <c r="L41" s="31"/>
      <c r="M41" s="32">
        <v>0.84</v>
      </c>
      <c r="N41" s="32"/>
    </row>
    <row r="42" spans="1:14" ht="25.5" hidden="1" x14ac:dyDescent="0.2">
      <c r="A42" s="31" t="s">
        <v>151</v>
      </c>
      <c r="B42" s="32" t="s">
        <v>163</v>
      </c>
      <c r="C42" s="36" t="s">
        <v>227</v>
      </c>
      <c r="D42" s="40" t="s">
        <v>228</v>
      </c>
      <c r="E42" s="29" t="s">
        <v>229</v>
      </c>
      <c r="F42" s="28">
        <v>47.918604651162923</v>
      </c>
      <c r="G42" s="32" t="s">
        <v>169</v>
      </c>
      <c r="H42" s="33" t="s">
        <v>230</v>
      </c>
      <c r="I42" s="31"/>
      <c r="J42" s="32">
        <v>47.918604651162923</v>
      </c>
      <c r="K42" s="31"/>
      <c r="L42" s="31"/>
      <c r="M42" s="32">
        <v>47.918604651162923</v>
      </c>
      <c r="N42" s="32"/>
    </row>
    <row r="43" spans="1:14" ht="25.5" hidden="1" x14ac:dyDescent="0.2">
      <c r="A43" s="31" t="s">
        <v>151</v>
      </c>
      <c r="B43" s="32" t="s">
        <v>164</v>
      </c>
      <c r="C43" s="36" t="s">
        <v>231</v>
      </c>
      <c r="D43" s="40" t="s">
        <v>232</v>
      </c>
      <c r="E43" s="29" t="s">
        <v>233</v>
      </c>
      <c r="F43" s="28">
        <v>0.86</v>
      </c>
      <c r="G43" s="32" t="s">
        <v>234</v>
      </c>
      <c r="H43" s="33" t="s">
        <v>235</v>
      </c>
      <c r="I43" s="31"/>
      <c r="J43" s="32">
        <v>0.86</v>
      </c>
      <c r="K43" s="31"/>
      <c r="L43" s="31"/>
      <c r="M43" s="32">
        <v>0.86</v>
      </c>
      <c r="N43" s="32"/>
    </row>
    <row r="44" spans="1:14" ht="25.5" hidden="1" x14ac:dyDescent="0.2">
      <c r="A44" s="31" t="s">
        <v>151</v>
      </c>
      <c r="B44" s="32" t="s">
        <v>165</v>
      </c>
      <c r="C44" s="36" t="s">
        <v>236</v>
      </c>
      <c r="D44" s="40" t="s">
        <v>237</v>
      </c>
      <c r="E44" s="29" t="s">
        <v>238</v>
      </c>
      <c r="F44" s="28">
        <v>0.1158</v>
      </c>
      <c r="G44" s="32" t="s">
        <v>234</v>
      </c>
      <c r="H44" s="33" t="s">
        <v>239</v>
      </c>
      <c r="I44" s="31"/>
      <c r="J44" s="32">
        <v>0.1158</v>
      </c>
      <c r="K44" s="31"/>
      <c r="L44" s="31"/>
      <c r="M44" s="32">
        <v>0.1158</v>
      </c>
      <c r="N44" s="32"/>
    </row>
    <row r="45" spans="1:14" ht="38.25" hidden="1" x14ac:dyDescent="0.2">
      <c r="A45" s="31" t="s">
        <v>151</v>
      </c>
      <c r="B45" s="32" t="s">
        <v>166</v>
      </c>
      <c r="C45" s="36" t="s">
        <v>240</v>
      </c>
      <c r="D45" s="40" t="s">
        <v>241</v>
      </c>
      <c r="E45" s="29" t="s">
        <v>242</v>
      </c>
      <c r="F45" s="28">
        <v>21.113997993179783</v>
      </c>
      <c r="G45" s="32" t="s">
        <v>243</v>
      </c>
      <c r="H45" s="33" t="s">
        <v>221</v>
      </c>
      <c r="I45" s="31"/>
      <c r="J45" s="32">
        <v>21.113997993179783</v>
      </c>
      <c r="K45" s="31"/>
      <c r="L45" s="31"/>
      <c r="M45" s="32">
        <v>21.113997993179783</v>
      </c>
      <c r="N45" s="32"/>
    </row>
    <row r="46" spans="1:14" s="39" customFormat="1" ht="38.25" hidden="1" x14ac:dyDescent="0.2">
      <c r="A46" s="42" t="s">
        <v>151</v>
      </c>
      <c r="B46" s="28" t="s">
        <v>167</v>
      </c>
      <c r="C46" s="37" t="s">
        <v>244</v>
      </c>
      <c r="D46" s="40" t="s">
        <v>245</v>
      </c>
      <c r="E46" s="29" t="s">
        <v>246</v>
      </c>
      <c r="F46" s="29" t="s">
        <v>247</v>
      </c>
      <c r="G46" s="28" t="s">
        <v>248</v>
      </c>
      <c r="H46" s="29" t="s">
        <v>170</v>
      </c>
      <c r="I46" s="42"/>
      <c r="J46" s="29" t="s">
        <v>247</v>
      </c>
      <c r="K46" s="42"/>
      <c r="L46" s="42"/>
      <c r="M46" s="29" t="s">
        <v>247</v>
      </c>
      <c r="N46" s="29"/>
    </row>
    <row r="47" spans="1:14" ht="25.5" hidden="1" x14ac:dyDescent="0.2">
      <c r="A47" s="31" t="s">
        <v>151</v>
      </c>
      <c r="B47" s="32" t="s">
        <v>168</v>
      </c>
      <c r="C47" s="36" t="s">
        <v>249</v>
      </c>
      <c r="D47" s="40" t="s">
        <v>250</v>
      </c>
      <c r="E47" s="29" t="s">
        <v>251</v>
      </c>
      <c r="F47" s="28">
        <v>850</v>
      </c>
      <c r="G47" s="32" t="s">
        <v>252</v>
      </c>
      <c r="H47" s="33" t="s">
        <v>211</v>
      </c>
      <c r="I47" s="31"/>
      <c r="J47" s="32">
        <v>850</v>
      </c>
      <c r="K47" s="31"/>
      <c r="L47" s="31"/>
      <c r="M47" s="32">
        <v>850</v>
      </c>
      <c r="N47" s="32"/>
    </row>
  </sheetData>
  <mergeCells count="30">
    <mergeCell ref="D4:D5"/>
    <mergeCell ref="E4:E5"/>
    <mergeCell ref="F4:F5"/>
    <mergeCell ref="G4:G5"/>
    <mergeCell ref="H4:H5"/>
    <mergeCell ref="L4:L5"/>
    <mergeCell ref="J4:J5"/>
    <mergeCell ref="A27:A28"/>
    <mergeCell ref="B27:B28"/>
    <mergeCell ref="C27:C28"/>
    <mergeCell ref="D27:D28"/>
    <mergeCell ref="E27:E28"/>
    <mergeCell ref="F27:F28"/>
    <mergeCell ref="G27:G28"/>
    <mergeCell ref="H27:H28"/>
    <mergeCell ref="J27:J28"/>
    <mergeCell ref="L27:L28"/>
    <mergeCell ref="A12:A13"/>
    <mergeCell ref="C4:C5"/>
    <mergeCell ref="B4:B5"/>
    <mergeCell ref="A4:A5"/>
    <mergeCell ref="C10:C11"/>
    <mergeCell ref="B10:B11"/>
    <mergeCell ref="A10:A11"/>
    <mergeCell ref="B33:B34"/>
    <mergeCell ref="B35:B36"/>
    <mergeCell ref="C33:C34"/>
    <mergeCell ref="C35:C36"/>
    <mergeCell ref="C12:C13"/>
    <mergeCell ref="B12:B13"/>
  </mergeCells>
  <printOptions horizontalCentered="1"/>
  <pageMargins left="0.23622047244094491" right="0.23622047244094491" top="0.74803149606299213" bottom="0.74803149606299213" header="0.31496062992125984" footer="0.31496062992125984"/>
  <pageSetup paperSize="9" scale="49" fitToHeight="0"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9C2AB-60E3-4336-AD1F-8332A0224DE5}">
  <sheetPr>
    <tabColor theme="9" tint="-0.249977111117893"/>
    <pageSetUpPr fitToPage="1"/>
  </sheetPr>
  <dimension ref="A1:Y98"/>
  <sheetViews>
    <sheetView zoomScale="85" zoomScaleNormal="85" zoomScaleSheetLayoutView="100" workbookViewId="0">
      <pane ySplit="5" topLeftCell="A76" activePane="bottomLeft" state="frozen"/>
      <selection pane="bottomLeft" sqref="A1:J93"/>
    </sheetView>
  </sheetViews>
  <sheetFormatPr baseColWidth="10" defaultColWidth="11.42578125" defaultRowHeight="14.25" x14ac:dyDescent="0.2"/>
  <cols>
    <col min="1" max="1" width="45.7109375" style="305" customWidth="1"/>
    <col min="2" max="2" width="20.28515625" style="305" customWidth="1"/>
    <col min="3" max="3" width="15.5703125" style="305" customWidth="1"/>
    <col min="4" max="5" width="17.7109375" style="305" customWidth="1"/>
    <col min="6" max="6" width="33.7109375" style="305" customWidth="1"/>
    <col min="7" max="7" width="15.5703125" style="305" customWidth="1"/>
    <col min="8" max="8" width="17.7109375" style="305" customWidth="1"/>
    <col min="9" max="9" width="18.5703125" style="305" customWidth="1"/>
    <col min="10" max="10" width="20.28515625" style="305" customWidth="1"/>
    <col min="11" max="16384" width="11.42578125" style="305"/>
  </cols>
  <sheetData>
    <row r="1" spans="1:25" ht="15.75" customHeight="1" x14ac:dyDescent="0.2">
      <c r="A1" s="304" t="s">
        <v>700</v>
      </c>
      <c r="B1" s="304"/>
      <c r="C1" s="304"/>
      <c r="D1" s="304"/>
      <c r="E1" s="304"/>
      <c r="F1" s="304"/>
      <c r="G1" s="304"/>
      <c r="H1" s="304"/>
      <c r="I1" s="304"/>
      <c r="J1" s="304"/>
    </row>
    <row r="2" spans="1:25" ht="15" x14ac:dyDescent="0.2">
      <c r="A2" s="304" t="s">
        <v>33</v>
      </c>
      <c r="B2" s="304"/>
      <c r="C2" s="304"/>
      <c r="D2" s="304"/>
      <c r="E2" s="304"/>
      <c r="F2" s="304"/>
      <c r="G2" s="304"/>
      <c r="H2" s="304"/>
      <c r="I2" s="304"/>
      <c r="J2" s="304"/>
      <c r="K2" s="304"/>
      <c r="L2" s="304"/>
      <c r="M2" s="304"/>
      <c r="N2" s="304"/>
      <c r="O2" s="304"/>
      <c r="P2" s="304"/>
      <c r="Q2" s="304"/>
      <c r="R2" s="304"/>
      <c r="S2" s="304"/>
      <c r="T2" s="304"/>
      <c r="U2" s="304"/>
      <c r="V2" s="304"/>
      <c r="W2" s="304"/>
      <c r="X2" s="304"/>
      <c r="Y2" s="304"/>
    </row>
    <row r="3" spans="1:25" ht="14.25" customHeight="1" x14ac:dyDescent="0.25">
      <c r="A3" s="325"/>
      <c r="B3" s="325"/>
      <c r="C3" s="325"/>
      <c r="D3" s="325"/>
      <c r="E3" s="325"/>
      <c r="F3" s="325"/>
      <c r="G3" s="326"/>
    </row>
    <row r="4" spans="1:25" ht="13.5" hidden="1" customHeight="1" x14ac:dyDescent="0.2">
      <c r="A4" s="307" t="s">
        <v>605</v>
      </c>
      <c r="B4" s="307"/>
      <c r="C4" s="307"/>
      <c r="D4" s="308"/>
      <c r="E4" s="308"/>
      <c r="F4" s="308"/>
      <c r="G4" s="308" t="s">
        <v>701</v>
      </c>
      <c r="H4" s="308" t="s">
        <v>702</v>
      </c>
      <c r="I4" s="308"/>
      <c r="J4" s="308"/>
    </row>
    <row r="5" spans="1:25" ht="68.25" customHeight="1" x14ac:dyDescent="0.2">
      <c r="A5" s="309" t="s">
        <v>703</v>
      </c>
      <c r="B5" s="310" t="s">
        <v>608</v>
      </c>
      <c r="C5" s="310" t="s">
        <v>609</v>
      </c>
      <c r="D5" s="310" t="s">
        <v>610</v>
      </c>
      <c r="E5" s="310" t="s">
        <v>704</v>
      </c>
      <c r="F5" s="310" t="s">
        <v>613</v>
      </c>
      <c r="G5" s="310" t="s">
        <v>705</v>
      </c>
      <c r="H5" s="310" t="s">
        <v>612</v>
      </c>
      <c r="I5" s="310" t="s">
        <v>618</v>
      </c>
      <c r="J5" s="310" t="s">
        <v>706</v>
      </c>
    </row>
    <row r="6" spans="1:25" ht="94.5" customHeight="1" x14ac:dyDescent="0.2">
      <c r="A6" s="314" t="s">
        <v>707</v>
      </c>
      <c r="B6" s="314" t="s">
        <v>621</v>
      </c>
      <c r="C6" s="314" t="s">
        <v>622</v>
      </c>
      <c r="D6" s="314" t="s">
        <v>708</v>
      </c>
      <c r="E6" s="315">
        <v>234800</v>
      </c>
      <c r="F6" s="314" t="s">
        <v>709</v>
      </c>
      <c r="G6" s="314" t="s">
        <v>710</v>
      </c>
      <c r="H6" s="316">
        <v>44083</v>
      </c>
      <c r="I6" s="314" t="s">
        <v>711</v>
      </c>
      <c r="J6" s="314" t="s">
        <v>712</v>
      </c>
    </row>
    <row r="7" spans="1:25" ht="56.25" customHeight="1" x14ac:dyDescent="0.2">
      <c r="A7" s="314" t="s">
        <v>713</v>
      </c>
      <c r="B7" s="314" t="s">
        <v>621</v>
      </c>
      <c r="C7" s="314" t="s">
        <v>622</v>
      </c>
      <c r="D7" s="314" t="s">
        <v>714</v>
      </c>
      <c r="E7" s="315">
        <v>167235.75</v>
      </c>
      <c r="F7" s="314" t="s">
        <v>715</v>
      </c>
      <c r="G7" s="314" t="s">
        <v>710</v>
      </c>
      <c r="H7" s="316">
        <v>44007</v>
      </c>
      <c r="I7" s="314" t="s">
        <v>711</v>
      </c>
      <c r="J7" s="314" t="s">
        <v>712</v>
      </c>
    </row>
    <row r="8" spans="1:25" ht="53.25" customHeight="1" x14ac:dyDescent="0.2">
      <c r="A8" s="314" t="s">
        <v>716</v>
      </c>
      <c r="B8" s="314" t="s">
        <v>621</v>
      </c>
      <c r="C8" s="314" t="s">
        <v>622</v>
      </c>
      <c r="D8" s="314" t="s">
        <v>717</v>
      </c>
      <c r="E8" s="315">
        <v>49000</v>
      </c>
      <c r="F8" s="314" t="s">
        <v>718</v>
      </c>
      <c r="G8" s="314" t="s">
        <v>710</v>
      </c>
      <c r="H8" s="316">
        <v>44091</v>
      </c>
      <c r="I8" s="314" t="s">
        <v>711</v>
      </c>
      <c r="J8" s="314" t="s">
        <v>712</v>
      </c>
    </row>
    <row r="9" spans="1:25" ht="85.5" customHeight="1" x14ac:dyDescent="0.2">
      <c r="A9" s="314" t="s">
        <v>719</v>
      </c>
      <c r="B9" s="314" t="s">
        <v>621</v>
      </c>
      <c r="C9" s="314" t="s">
        <v>622</v>
      </c>
      <c r="D9" s="314" t="s">
        <v>720</v>
      </c>
      <c r="E9" s="315">
        <v>144000</v>
      </c>
      <c r="F9" s="314" t="s">
        <v>718</v>
      </c>
      <c r="G9" s="314" t="s">
        <v>710</v>
      </c>
      <c r="H9" s="316">
        <v>44147</v>
      </c>
      <c r="I9" s="314" t="s">
        <v>711</v>
      </c>
      <c r="J9" s="314" t="s">
        <v>712</v>
      </c>
    </row>
    <row r="10" spans="1:25" ht="82.5" customHeight="1" x14ac:dyDescent="0.2">
      <c r="A10" s="314" t="s">
        <v>721</v>
      </c>
      <c r="B10" s="314" t="s">
        <v>621</v>
      </c>
      <c r="C10" s="314" t="s">
        <v>622</v>
      </c>
      <c r="D10" s="314" t="s">
        <v>722</v>
      </c>
      <c r="E10" s="315">
        <v>77000</v>
      </c>
      <c r="F10" s="314" t="s">
        <v>718</v>
      </c>
      <c r="G10" s="314" t="s">
        <v>710</v>
      </c>
      <c r="H10" s="316">
        <v>44091</v>
      </c>
      <c r="I10" s="314" t="s">
        <v>711</v>
      </c>
      <c r="J10" s="314" t="s">
        <v>712</v>
      </c>
    </row>
    <row r="11" spans="1:25" ht="78" customHeight="1" x14ac:dyDescent="0.2">
      <c r="A11" s="314" t="s">
        <v>723</v>
      </c>
      <c r="B11" s="314" t="s">
        <v>621</v>
      </c>
      <c r="C11" s="314" t="s">
        <v>622</v>
      </c>
      <c r="D11" s="314" t="s">
        <v>724</v>
      </c>
      <c r="E11" s="315">
        <v>166000</v>
      </c>
      <c r="F11" s="314" t="s">
        <v>718</v>
      </c>
      <c r="G11" s="314" t="s">
        <v>710</v>
      </c>
      <c r="H11" s="316">
        <v>44169</v>
      </c>
      <c r="I11" s="314" t="s">
        <v>711</v>
      </c>
      <c r="J11" s="314" t="s">
        <v>712</v>
      </c>
    </row>
    <row r="12" spans="1:25" ht="57.75" customHeight="1" x14ac:dyDescent="0.2">
      <c r="A12" s="314" t="s">
        <v>725</v>
      </c>
      <c r="B12" s="314" t="s">
        <v>621</v>
      </c>
      <c r="C12" s="314" t="s">
        <v>622</v>
      </c>
      <c r="D12" s="314" t="s">
        <v>726</v>
      </c>
      <c r="E12" s="315">
        <v>217000</v>
      </c>
      <c r="F12" s="314" t="s">
        <v>727</v>
      </c>
      <c r="G12" s="314" t="s">
        <v>710</v>
      </c>
      <c r="H12" s="316">
        <v>44147</v>
      </c>
      <c r="I12" s="314" t="s">
        <v>711</v>
      </c>
      <c r="J12" s="314" t="s">
        <v>712</v>
      </c>
    </row>
    <row r="13" spans="1:25" ht="60.75" customHeight="1" x14ac:dyDescent="0.2">
      <c r="A13" s="314" t="s">
        <v>728</v>
      </c>
      <c r="B13" s="314" t="s">
        <v>621</v>
      </c>
      <c r="C13" s="314" t="s">
        <v>622</v>
      </c>
      <c r="D13" s="314" t="s">
        <v>729</v>
      </c>
      <c r="E13" s="315">
        <v>38500</v>
      </c>
      <c r="F13" s="314" t="s">
        <v>730</v>
      </c>
      <c r="G13" s="314" t="s">
        <v>710</v>
      </c>
      <c r="H13" s="316">
        <v>44144</v>
      </c>
      <c r="I13" s="314" t="s">
        <v>711</v>
      </c>
      <c r="J13" s="314" t="s">
        <v>712</v>
      </c>
    </row>
    <row r="14" spans="1:25" ht="60.75" customHeight="1" x14ac:dyDescent="0.2">
      <c r="A14" s="314" t="s">
        <v>731</v>
      </c>
      <c r="B14" s="314" t="s">
        <v>621</v>
      </c>
      <c r="C14" s="314" t="s">
        <v>622</v>
      </c>
      <c r="D14" s="314" t="s">
        <v>732</v>
      </c>
      <c r="E14" s="315">
        <v>163740</v>
      </c>
      <c r="F14" s="314" t="s">
        <v>733</v>
      </c>
      <c r="G14" s="314" t="s">
        <v>710</v>
      </c>
      <c r="H14" s="316">
        <v>44180</v>
      </c>
      <c r="I14" s="314" t="s">
        <v>711</v>
      </c>
      <c r="J14" s="314" t="s">
        <v>712</v>
      </c>
    </row>
    <row r="15" spans="1:25" ht="63" customHeight="1" x14ac:dyDescent="0.2">
      <c r="A15" s="314" t="s">
        <v>734</v>
      </c>
      <c r="B15" s="314" t="s">
        <v>621</v>
      </c>
      <c r="C15" s="314" t="s">
        <v>622</v>
      </c>
      <c r="D15" s="314" t="s">
        <v>735</v>
      </c>
      <c r="E15" s="315">
        <v>86000</v>
      </c>
      <c r="F15" s="314" t="s">
        <v>727</v>
      </c>
      <c r="G15" s="314" t="s">
        <v>710</v>
      </c>
      <c r="H15" s="316">
        <v>44146</v>
      </c>
      <c r="I15" s="314" t="s">
        <v>711</v>
      </c>
      <c r="J15" s="314" t="s">
        <v>712</v>
      </c>
    </row>
    <row r="16" spans="1:25" ht="63" customHeight="1" x14ac:dyDescent="0.2">
      <c r="A16" s="314" t="s">
        <v>736</v>
      </c>
      <c r="B16" s="314" t="s">
        <v>621</v>
      </c>
      <c r="C16" s="314" t="s">
        <v>622</v>
      </c>
      <c r="D16" s="314" t="s">
        <v>737</v>
      </c>
      <c r="E16" s="315">
        <v>35400</v>
      </c>
      <c r="F16" s="314" t="s">
        <v>718</v>
      </c>
      <c r="G16" s="314" t="s">
        <v>710</v>
      </c>
      <c r="H16" s="316">
        <v>44091</v>
      </c>
      <c r="I16" s="314" t="s">
        <v>711</v>
      </c>
      <c r="J16" s="314" t="s">
        <v>712</v>
      </c>
    </row>
    <row r="17" spans="1:10" ht="63" customHeight="1" x14ac:dyDescent="0.2">
      <c r="A17" s="314" t="s">
        <v>738</v>
      </c>
      <c r="B17" s="314" t="s">
        <v>621</v>
      </c>
      <c r="C17" s="314" t="s">
        <v>622</v>
      </c>
      <c r="D17" s="314" t="s">
        <v>739</v>
      </c>
      <c r="E17" s="315">
        <v>340000</v>
      </c>
      <c r="F17" s="314" t="s">
        <v>733</v>
      </c>
      <c r="G17" s="314" t="s">
        <v>710</v>
      </c>
      <c r="H17" s="316">
        <v>44180</v>
      </c>
      <c r="I17" s="314" t="s">
        <v>711</v>
      </c>
      <c r="J17" s="314" t="s">
        <v>712</v>
      </c>
    </row>
    <row r="18" spans="1:10" ht="108.75" customHeight="1" x14ac:dyDescent="0.2">
      <c r="A18" s="314" t="s">
        <v>740</v>
      </c>
      <c r="B18" s="314" t="s">
        <v>621</v>
      </c>
      <c r="C18" s="314" t="s">
        <v>622</v>
      </c>
      <c r="D18" s="314" t="s">
        <v>741</v>
      </c>
      <c r="E18" s="315">
        <v>189504</v>
      </c>
      <c r="F18" s="314" t="s">
        <v>733</v>
      </c>
      <c r="G18" s="314" t="s">
        <v>710</v>
      </c>
      <c r="H18" s="316">
        <v>44180</v>
      </c>
      <c r="I18" s="314" t="s">
        <v>711</v>
      </c>
      <c r="J18" s="314" t="s">
        <v>712</v>
      </c>
    </row>
    <row r="19" spans="1:10" ht="108.75" customHeight="1" x14ac:dyDescent="0.2">
      <c r="A19" s="314" t="s">
        <v>742</v>
      </c>
      <c r="B19" s="314" t="s">
        <v>621</v>
      </c>
      <c r="C19" s="314" t="s">
        <v>622</v>
      </c>
      <c r="D19" s="314" t="s">
        <v>743</v>
      </c>
      <c r="E19" s="315">
        <v>103740</v>
      </c>
      <c r="F19" s="314" t="s">
        <v>744</v>
      </c>
      <c r="G19" s="314" t="s">
        <v>710</v>
      </c>
      <c r="H19" s="316">
        <v>44120</v>
      </c>
      <c r="I19" s="314" t="s">
        <v>711</v>
      </c>
      <c r="J19" s="314" t="s">
        <v>712</v>
      </c>
    </row>
    <row r="20" spans="1:10" ht="64.5" customHeight="1" x14ac:dyDescent="0.2">
      <c r="A20" s="314" t="s">
        <v>745</v>
      </c>
      <c r="B20" s="314" t="s">
        <v>621</v>
      </c>
      <c r="C20" s="314" t="s">
        <v>622</v>
      </c>
      <c r="D20" s="314" t="s">
        <v>746</v>
      </c>
      <c r="E20" s="315">
        <v>1122000</v>
      </c>
      <c r="F20" s="314" t="s">
        <v>747</v>
      </c>
      <c r="G20" s="314" t="s">
        <v>748</v>
      </c>
      <c r="H20" s="316">
        <v>44153</v>
      </c>
      <c r="I20" s="314" t="s">
        <v>711</v>
      </c>
      <c r="J20" s="314" t="s">
        <v>712</v>
      </c>
    </row>
    <row r="21" spans="1:10" ht="81" customHeight="1" x14ac:dyDescent="0.2">
      <c r="A21" s="314" t="s">
        <v>749</v>
      </c>
      <c r="B21" s="314" t="s">
        <v>621</v>
      </c>
      <c r="C21" s="314" t="s">
        <v>622</v>
      </c>
      <c r="D21" s="314" t="s">
        <v>750</v>
      </c>
      <c r="E21" s="315">
        <v>143000</v>
      </c>
      <c r="F21" s="314" t="s">
        <v>733</v>
      </c>
      <c r="G21" s="314" t="s">
        <v>710</v>
      </c>
      <c r="H21" s="316">
        <v>44193</v>
      </c>
      <c r="I21" s="314" t="s">
        <v>711</v>
      </c>
      <c r="J21" s="314" t="s">
        <v>712</v>
      </c>
    </row>
    <row r="22" spans="1:10" ht="114" customHeight="1" x14ac:dyDescent="0.2">
      <c r="A22" s="314" t="s">
        <v>751</v>
      </c>
      <c r="B22" s="314" t="s">
        <v>621</v>
      </c>
      <c r="C22" s="314" t="s">
        <v>622</v>
      </c>
      <c r="D22" s="314" t="s">
        <v>752</v>
      </c>
      <c r="E22" s="315">
        <v>141250</v>
      </c>
      <c r="F22" s="314" t="s">
        <v>753</v>
      </c>
      <c r="G22" s="314" t="s">
        <v>710</v>
      </c>
      <c r="H22" s="316">
        <v>44132</v>
      </c>
      <c r="I22" s="314" t="s">
        <v>711</v>
      </c>
      <c r="J22" s="314" t="s">
        <v>712</v>
      </c>
    </row>
    <row r="23" spans="1:10" ht="81" customHeight="1" x14ac:dyDescent="0.2">
      <c r="A23" s="314" t="s">
        <v>754</v>
      </c>
      <c r="B23" s="314" t="s">
        <v>621</v>
      </c>
      <c r="C23" s="314" t="s">
        <v>622</v>
      </c>
      <c r="D23" s="314" t="s">
        <v>755</v>
      </c>
      <c r="E23" s="315">
        <v>115000</v>
      </c>
      <c r="F23" s="314" t="s">
        <v>756</v>
      </c>
      <c r="G23" s="314" t="s">
        <v>710</v>
      </c>
      <c r="H23" s="316">
        <v>44168</v>
      </c>
      <c r="I23" s="314" t="s">
        <v>711</v>
      </c>
      <c r="J23" s="314" t="s">
        <v>712</v>
      </c>
    </row>
    <row r="24" spans="1:10" ht="68.25" customHeight="1" x14ac:dyDescent="0.2">
      <c r="A24" s="314" t="s">
        <v>757</v>
      </c>
      <c r="B24" s="314" t="s">
        <v>621</v>
      </c>
      <c r="C24" s="314" t="s">
        <v>622</v>
      </c>
      <c r="D24" s="314" t="s">
        <v>758</v>
      </c>
      <c r="E24" s="315">
        <v>56500</v>
      </c>
      <c r="F24" s="314" t="s">
        <v>759</v>
      </c>
      <c r="G24" s="314" t="s">
        <v>710</v>
      </c>
      <c r="H24" s="316">
        <v>44181</v>
      </c>
      <c r="I24" s="314" t="s">
        <v>711</v>
      </c>
      <c r="J24" s="314" t="s">
        <v>712</v>
      </c>
    </row>
    <row r="25" spans="1:10" ht="150.75" customHeight="1" x14ac:dyDescent="0.2">
      <c r="A25" s="314" t="s">
        <v>760</v>
      </c>
      <c r="B25" s="314" t="s">
        <v>621</v>
      </c>
      <c r="C25" s="314" t="s">
        <v>622</v>
      </c>
      <c r="D25" s="314" t="s">
        <v>761</v>
      </c>
      <c r="E25" s="315">
        <v>113400</v>
      </c>
      <c r="F25" s="314" t="s">
        <v>762</v>
      </c>
      <c r="G25" s="314" t="s">
        <v>710</v>
      </c>
      <c r="H25" s="316">
        <v>44169</v>
      </c>
      <c r="I25" s="314" t="s">
        <v>711</v>
      </c>
      <c r="J25" s="314" t="s">
        <v>712</v>
      </c>
    </row>
    <row r="26" spans="1:10" ht="112.5" customHeight="1" x14ac:dyDescent="0.2">
      <c r="A26" s="314" t="s">
        <v>763</v>
      </c>
      <c r="B26" s="314" t="s">
        <v>621</v>
      </c>
      <c r="C26" s="314" t="s">
        <v>622</v>
      </c>
      <c r="D26" s="314" t="s">
        <v>764</v>
      </c>
      <c r="E26" s="315">
        <v>233796.32</v>
      </c>
      <c r="F26" s="314" t="s">
        <v>765</v>
      </c>
      <c r="G26" s="314" t="s">
        <v>710</v>
      </c>
      <c r="H26" s="316">
        <v>44180</v>
      </c>
      <c r="I26" s="314" t="s">
        <v>711</v>
      </c>
      <c r="J26" s="314" t="s">
        <v>712</v>
      </c>
    </row>
    <row r="27" spans="1:10" ht="167.25" customHeight="1" x14ac:dyDescent="0.2">
      <c r="A27" s="314" t="s">
        <v>766</v>
      </c>
      <c r="B27" s="314" t="s">
        <v>621</v>
      </c>
      <c r="C27" s="314" t="s">
        <v>622</v>
      </c>
      <c r="D27" s="314" t="s">
        <v>767</v>
      </c>
      <c r="E27" s="315">
        <v>59000</v>
      </c>
      <c r="F27" s="314" t="s">
        <v>768</v>
      </c>
      <c r="G27" s="314" t="s">
        <v>710</v>
      </c>
      <c r="H27" s="316">
        <v>44236</v>
      </c>
      <c r="I27" s="314" t="s">
        <v>711</v>
      </c>
      <c r="J27" s="314" t="s">
        <v>712</v>
      </c>
    </row>
    <row r="28" spans="1:10" ht="149.25" customHeight="1" x14ac:dyDescent="0.2">
      <c r="A28" s="314" t="s">
        <v>769</v>
      </c>
      <c r="B28" s="314" t="s">
        <v>621</v>
      </c>
      <c r="C28" s="314" t="s">
        <v>622</v>
      </c>
      <c r="D28" s="314" t="s">
        <v>770</v>
      </c>
      <c r="E28" s="315">
        <v>146000</v>
      </c>
      <c r="F28" s="314" t="s">
        <v>771</v>
      </c>
      <c r="G28" s="314" t="s">
        <v>710</v>
      </c>
      <c r="H28" s="316">
        <v>44258</v>
      </c>
      <c r="I28" s="314" t="s">
        <v>711</v>
      </c>
      <c r="J28" s="314" t="s">
        <v>712</v>
      </c>
    </row>
    <row r="29" spans="1:10" ht="101.25" customHeight="1" x14ac:dyDescent="0.2">
      <c r="A29" s="314" t="s">
        <v>772</v>
      </c>
      <c r="B29" s="314" t="s">
        <v>621</v>
      </c>
      <c r="C29" s="314" t="s">
        <v>622</v>
      </c>
      <c r="D29" s="314" t="s">
        <v>773</v>
      </c>
      <c r="E29" s="315">
        <v>225040</v>
      </c>
      <c r="F29" s="314" t="s">
        <v>709</v>
      </c>
      <c r="G29" s="314" t="s">
        <v>748</v>
      </c>
      <c r="H29" s="316">
        <v>44228</v>
      </c>
      <c r="I29" s="314" t="s">
        <v>711</v>
      </c>
      <c r="J29" s="314" t="s">
        <v>712</v>
      </c>
    </row>
    <row r="30" spans="1:10" ht="92.25" customHeight="1" x14ac:dyDescent="0.2">
      <c r="A30" s="314" t="s">
        <v>774</v>
      </c>
      <c r="B30" s="314" t="s">
        <v>621</v>
      </c>
      <c r="C30" s="314" t="s">
        <v>622</v>
      </c>
      <c r="D30" s="314" t="s">
        <v>775</v>
      </c>
      <c r="E30" s="315">
        <v>124000</v>
      </c>
      <c r="F30" s="314" t="s">
        <v>756</v>
      </c>
      <c r="G30" s="314" t="s">
        <v>710</v>
      </c>
      <c r="H30" s="316">
        <v>44251</v>
      </c>
      <c r="I30" s="314" t="s">
        <v>711</v>
      </c>
      <c r="J30" s="314" t="s">
        <v>712</v>
      </c>
    </row>
    <row r="31" spans="1:10" ht="80.25" customHeight="1" x14ac:dyDescent="0.2">
      <c r="A31" s="314" t="s">
        <v>776</v>
      </c>
      <c r="B31" s="314" t="s">
        <v>621</v>
      </c>
      <c r="C31" s="314" t="s">
        <v>622</v>
      </c>
      <c r="D31" s="314" t="s">
        <v>777</v>
      </c>
      <c r="E31" s="315">
        <v>136800</v>
      </c>
      <c r="F31" s="314" t="s">
        <v>778</v>
      </c>
      <c r="G31" s="314" t="s">
        <v>710</v>
      </c>
      <c r="H31" s="316">
        <v>44278</v>
      </c>
      <c r="I31" s="314" t="s">
        <v>711</v>
      </c>
      <c r="J31" s="314" t="s">
        <v>712</v>
      </c>
    </row>
    <row r="32" spans="1:10" ht="80.25" customHeight="1" x14ac:dyDescent="0.2">
      <c r="A32" s="314" t="s">
        <v>779</v>
      </c>
      <c r="B32" s="314" t="s">
        <v>780</v>
      </c>
      <c r="C32" s="314" t="s">
        <v>622</v>
      </c>
      <c r="D32" s="314" t="s">
        <v>781</v>
      </c>
      <c r="E32" s="315">
        <v>347150.8</v>
      </c>
      <c r="F32" s="314" t="s">
        <v>782</v>
      </c>
      <c r="G32" s="314" t="s">
        <v>748</v>
      </c>
      <c r="H32" s="316">
        <v>44047</v>
      </c>
      <c r="I32" s="314" t="s">
        <v>711</v>
      </c>
      <c r="J32" s="314" t="s">
        <v>712</v>
      </c>
    </row>
    <row r="33" spans="1:10" ht="83.25" customHeight="1" x14ac:dyDescent="0.2">
      <c r="A33" s="314" t="s">
        <v>783</v>
      </c>
      <c r="B33" s="314" t="s">
        <v>780</v>
      </c>
      <c r="C33" s="314" t="s">
        <v>622</v>
      </c>
      <c r="D33" s="314" t="s">
        <v>784</v>
      </c>
      <c r="E33" s="315">
        <v>136931.5</v>
      </c>
      <c r="F33" s="314" t="s">
        <v>785</v>
      </c>
      <c r="G33" s="314" t="s">
        <v>748</v>
      </c>
      <c r="H33" s="316">
        <v>44055</v>
      </c>
      <c r="I33" s="314" t="s">
        <v>711</v>
      </c>
      <c r="J33" s="314" t="s">
        <v>712</v>
      </c>
    </row>
    <row r="34" spans="1:10" ht="95.25" customHeight="1" x14ac:dyDescent="0.2">
      <c r="A34" s="314" t="s">
        <v>786</v>
      </c>
      <c r="B34" s="314" t="s">
        <v>637</v>
      </c>
      <c r="C34" s="314" t="s">
        <v>622</v>
      </c>
      <c r="D34" s="314" t="s">
        <v>787</v>
      </c>
      <c r="E34" s="315">
        <v>92830.86</v>
      </c>
      <c r="F34" s="314" t="s">
        <v>788</v>
      </c>
      <c r="G34" s="314" t="s">
        <v>710</v>
      </c>
      <c r="H34" s="316">
        <v>43938</v>
      </c>
      <c r="I34" s="314" t="s">
        <v>711</v>
      </c>
      <c r="J34" s="314" t="s">
        <v>712</v>
      </c>
    </row>
    <row r="35" spans="1:10" ht="75.75" customHeight="1" x14ac:dyDescent="0.2">
      <c r="A35" s="314" t="s">
        <v>789</v>
      </c>
      <c r="B35" s="314" t="s">
        <v>637</v>
      </c>
      <c r="C35" s="314" t="s">
        <v>622</v>
      </c>
      <c r="D35" s="314" t="s">
        <v>790</v>
      </c>
      <c r="E35" s="315">
        <v>42000</v>
      </c>
      <c r="F35" s="314" t="s">
        <v>791</v>
      </c>
      <c r="G35" s="314" t="s">
        <v>710</v>
      </c>
      <c r="H35" s="316">
        <v>44007</v>
      </c>
      <c r="I35" s="314" t="s">
        <v>711</v>
      </c>
      <c r="J35" s="314" t="s">
        <v>712</v>
      </c>
    </row>
    <row r="36" spans="1:10" ht="80.25" customHeight="1" x14ac:dyDescent="0.2">
      <c r="A36" s="314" t="s">
        <v>792</v>
      </c>
      <c r="B36" s="314" t="s">
        <v>637</v>
      </c>
      <c r="C36" s="314" t="s">
        <v>622</v>
      </c>
      <c r="D36" s="314" t="s">
        <v>793</v>
      </c>
      <c r="E36" s="315">
        <v>270480</v>
      </c>
      <c r="F36" s="314" t="s">
        <v>791</v>
      </c>
      <c r="G36" s="314" t="s">
        <v>710</v>
      </c>
      <c r="H36" s="316">
        <v>44007</v>
      </c>
      <c r="I36" s="314" t="s">
        <v>711</v>
      </c>
      <c r="J36" s="314" t="s">
        <v>712</v>
      </c>
    </row>
    <row r="37" spans="1:10" ht="123" customHeight="1" x14ac:dyDescent="0.2">
      <c r="A37" s="314" t="s">
        <v>794</v>
      </c>
      <c r="B37" s="314" t="s">
        <v>637</v>
      </c>
      <c r="C37" s="314" t="s">
        <v>622</v>
      </c>
      <c r="D37" s="314" t="s">
        <v>795</v>
      </c>
      <c r="E37" s="315">
        <v>672000</v>
      </c>
      <c r="F37" s="314" t="s">
        <v>791</v>
      </c>
      <c r="G37" s="314" t="s">
        <v>710</v>
      </c>
      <c r="H37" s="316">
        <v>44007</v>
      </c>
      <c r="I37" s="314" t="s">
        <v>711</v>
      </c>
      <c r="J37" s="314" t="s">
        <v>712</v>
      </c>
    </row>
    <row r="38" spans="1:10" ht="123" customHeight="1" x14ac:dyDescent="0.2">
      <c r="A38" s="314" t="s">
        <v>796</v>
      </c>
      <c r="B38" s="314" t="s">
        <v>637</v>
      </c>
      <c r="C38" s="314" t="s">
        <v>622</v>
      </c>
      <c r="D38" s="314" t="s">
        <v>797</v>
      </c>
      <c r="E38" s="315">
        <v>1885000</v>
      </c>
      <c r="F38" s="314" t="s">
        <v>798</v>
      </c>
      <c r="G38" s="314" t="s">
        <v>710</v>
      </c>
      <c r="H38" s="316">
        <v>44041</v>
      </c>
      <c r="I38" s="314" t="s">
        <v>711</v>
      </c>
      <c r="J38" s="314" t="s">
        <v>712</v>
      </c>
    </row>
    <row r="39" spans="1:10" ht="134.25" customHeight="1" x14ac:dyDescent="0.2">
      <c r="A39" s="314" t="s">
        <v>799</v>
      </c>
      <c r="B39" s="314" t="s">
        <v>637</v>
      </c>
      <c r="C39" s="314" t="s">
        <v>622</v>
      </c>
      <c r="D39" s="314" t="s">
        <v>800</v>
      </c>
      <c r="E39" s="315">
        <v>53120</v>
      </c>
      <c r="F39" s="314" t="s">
        <v>801</v>
      </c>
      <c r="G39" s="314" t="s">
        <v>710</v>
      </c>
      <c r="H39" s="316">
        <v>43941</v>
      </c>
      <c r="I39" s="314" t="s">
        <v>711</v>
      </c>
      <c r="J39" s="314" t="s">
        <v>712</v>
      </c>
    </row>
    <row r="40" spans="1:10" ht="134.25" customHeight="1" x14ac:dyDescent="0.2">
      <c r="A40" s="314" t="s">
        <v>802</v>
      </c>
      <c r="B40" s="314" t="s">
        <v>637</v>
      </c>
      <c r="C40" s="314" t="s">
        <v>622</v>
      </c>
      <c r="D40" s="314" t="s">
        <v>803</v>
      </c>
      <c r="E40" s="315">
        <v>124950</v>
      </c>
      <c r="F40" s="314" t="s">
        <v>804</v>
      </c>
      <c r="G40" s="314" t="s">
        <v>710</v>
      </c>
      <c r="H40" s="316">
        <v>43943</v>
      </c>
      <c r="I40" s="314" t="s">
        <v>711</v>
      </c>
      <c r="J40" s="314" t="s">
        <v>712</v>
      </c>
    </row>
    <row r="41" spans="1:10" ht="80.25" customHeight="1" x14ac:dyDescent="0.2">
      <c r="A41" s="314" t="s">
        <v>805</v>
      </c>
      <c r="B41" s="314" t="s">
        <v>637</v>
      </c>
      <c r="C41" s="314" t="s">
        <v>622</v>
      </c>
      <c r="D41" s="314" t="s">
        <v>806</v>
      </c>
      <c r="E41" s="315">
        <v>161999.76</v>
      </c>
      <c r="F41" s="314" t="s">
        <v>807</v>
      </c>
      <c r="G41" s="314" t="s">
        <v>710</v>
      </c>
      <c r="H41" s="316">
        <v>43994</v>
      </c>
      <c r="I41" s="314" t="s">
        <v>711</v>
      </c>
      <c r="J41" s="314" t="s">
        <v>712</v>
      </c>
    </row>
    <row r="42" spans="1:10" ht="124.5" customHeight="1" x14ac:dyDescent="0.2">
      <c r="A42" s="314" t="s">
        <v>808</v>
      </c>
      <c r="B42" s="314" t="s">
        <v>637</v>
      </c>
      <c r="C42" s="314" t="s">
        <v>622</v>
      </c>
      <c r="D42" s="314" t="s">
        <v>809</v>
      </c>
      <c r="E42" s="315">
        <v>46900</v>
      </c>
      <c r="F42" s="314" t="s">
        <v>810</v>
      </c>
      <c r="G42" s="314" t="s">
        <v>710</v>
      </c>
      <c r="H42" s="316">
        <v>43945</v>
      </c>
      <c r="I42" s="314" t="s">
        <v>711</v>
      </c>
      <c r="J42" s="314" t="s">
        <v>712</v>
      </c>
    </row>
    <row r="43" spans="1:10" ht="101.25" customHeight="1" x14ac:dyDescent="0.2">
      <c r="A43" s="314" t="s">
        <v>811</v>
      </c>
      <c r="B43" s="314" t="s">
        <v>637</v>
      </c>
      <c r="C43" s="314" t="s">
        <v>622</v>
      </c>
      <c r="D43" s="314" t="s">
        <v>812</v>
      </c>
      <c r="E43" s="315">
        <v>35280</v>
      </c>
      <c r="F43" s="314" t="s">
        <v>813</v>
      </c>
      <c r="G43" s="314" t="s">
        <v>710</v>
      </c>
      <c r="H43" s="316">
        <v>43949</v>
      </c>
      <c r="I43" s="314" t="s">
        <v>711</v>
      </c>
      <c r="J43" s="314" t="s">
        <v>712</v>
      </c>
    </row>
    <row r="44" spans="1:10" ht="101.25" customHeight="1" x14ac:dyDescent="0.2">
      <c r="A44" s="314" t="s">
        <v>814</v>
      </c>
      <c r="B44" s="314" t="s">
        <v>637</v>
      </c>
      <c r="C44" s="314" t="s">
        <v>622</v>
      </c>
      <c r="D44" s="314" t="s">
        <v>815</v>
      </c>
      <c r="E44" s="315">
        <v>32130</v>
      </c>
      <c r="F44" s="314" t="s">
        <v>816</v>
      </c>
      <c r="G44" s="314" t="s">
        <v>710</v>
      </c>
      <c r="H44" s="316">
        <v>44028</v>
      </c>
      <c r="I44" s="314" t="s">
        <v>711</v>
      </c>
      <c r="J44" s="314" t="s">
        <v>712</v>
      </c>
    </row>
    <row r="45" spans="1:10" ht="101.25" customHeight="1" x14ac:dyDescent="0.2">
      <c r="A45" s="314" t="s">
        <v>817</v>
      </c>
      <c r="B45" s="314" t="s">
        <v>637</v>
      </c>
      <c r="C45" s="314" t="s">
        <v>622</v>
      </c>
      <c r="D45" s="314" t="s">
        <v>815</v>
      </c>
      <c r="E45" s="315">
        <v>24500</v>
      </c>
      <c r="F45" s="314" t="s">
        <v>818</v>
      </c>
      <c r="G45" s="314" t="s">
        <v>710</v>
      </c>
      <c r="H45" s="316">
        <v>43951</v>
      </c>
      <c r="I45" s="314" t="s">
        <v>711</v>
      </c>
      <c r="J45" s="314" t="s">
        <v>712</v>
      </c>
    </row>
    <row r="46" spans="1:10" ht="101.25" customHeight="1" x14ac:dyDescent="0.2">
      <c r="A46" s="314" t="s">
        <v>819</v>
      </c>
      <c r="B46" s="314" t="s">
        <v>637</v>
      </c>
      <c r="C46" s="314" t="s">
        <v>622</v>
      </c>
      <c r="D46" s="314" t="s">
        <v>820</v>
      </c>
      <c r="E46" s="315">
        <v>5600</v>
      </c>
      <c r="F46" s="314" t="s">
        <v>821</v>
      </c>
      <c r="G46" s="314" t="s">
        <v>710</v>
      </c>
      <c r="H46" s="316">
        <v>43951</v>
      </c>
      <c r="I46" s="314" t="s">
        <v>711</v>
      </c>
      <c r="J46" s="314" t="s">
        <v>712</v>
      </c>
    </row>
    <row r="47" spans="1:10" ht="99" customHeight="1" x14ac:dyDescent="0.2">
      <c r="A47" s="314" t="s">
        <v>822</v>
      </c>
      <c r="B47" s="314" t="s">
        <v>637</v>
      </c>
      <c r="C47" s="314" t="s">
        <v>622</v>
      </c>
      <c r="D47" s="314" t="s">
        <v>820</v>
      </c>
      <c r="E47" s="315">
        <v>33390</v>
      </c>
      <c r="F47" s="314" t="s">
        <v>823</v>
      </c>
      <c r="G47" s="314" t="s">
        <v>710</v>
      </c>
      <c r="H47" s="316">
        <v>43951</v>
      </c>
      <c r="I47" s="314" t="s">
        <v>711</v>
      </c>
      <c r="J47" s="314" t="s">
        <v>712</v>
      </c>
    </row>
    <row r="48" spans="1:10" ht="95.25" customHeight="1" x14ac:dyDescent="0.2">
      <c r="A48" s="314" t="s">
        <v>824</v>
      </c>
      <c r="B48" s="314" t="s">
        <v>637</v>
      </c>
      <c r="C48" s="314" t="s">
        <v>622</v>
      </c>
      <c r="D48" s="314" t="s">
        <v>825</v>
      </c>
      <c r="E48" s="315">
        <v>17640</v>
      </c>
      <c r="F48" s="314" t="s">
        <v>826</v>
      </c>
      <c r="G48" s="314" t="s">
        <v>710</v>
      </c>
      <c r="H48" s="316">
        <v>43977</v>
      </c>
      <c r="I48" s="314" t="s">
        <v>711</v>
      </c>
      <c r="J48" s="314" t="s">
        <v>712</v>
      </c>
    </row>
    <row r="49" spans="1:10" ht="95.25" customHeight="1" x14ac:dyDescent="0.2">
      <c r="A49" s="314" t="s">
        <v>827</v>
      </c>
      <c r="B49" s="314" t="s">
        <v>637</v>
      </c>
      <c r="C49" s="314" t="s">
        <v>622</v>
      </c>
      <c r="D49" s="314" t="s">
        <v>825</v>
      </c>
      <c r="E49" s="315">
        <v>13773.06</v>
      </c>
      <c r="F49" s="314" t="s">
        <v>828</v>
      </c>
      <c r="G49" s="314" t="s">
        <v>710</v>
      </c>
      <c r="H49" s="316">
        <v>43977</v>
      </c>
      <c r="I49" s="314" t="s">
        <v>711</v>
      </c>
      <c r="J49" s="314" t="s">
        <v>712</v>
      </c>
    </row>
    <row r="50" spans="1:10" ht="95.25" customHeight="1" x14ac:dyDescent="0.2">
      <c r="A50" s="314" t="s">
        <v>829</v>
      </c>
      <c r="B50" s="314" t="s">
        <v>637</v>
      </c>
      <c r="C50" s="314" t="s">
        <v>622</v>
      </c>
      <c r="D50" s="314" t="s">
        <v>825</v>
      </c>
      <c r="E50" s="315">
        <v>12390</v>
      </c>
      <c r="F50" s="314" t="s">
        <v>830</v>
      </c>
      <c r="G50" s="314" t="s">
        <v>710</v>
      </c>
      <c r="H50" s="316">
        <v>43977</v>
      </c>
      <c r="I50" s="314" t="s">
        <v>711</v>
      </c>
      <c r="J50" s="314" t="s">
        <v>712</v>
      </c>
    </row>
    <row r="51" spans="1:10" ht="145.5" customHeight="1" x14ac:dyDescent="0.2">
      <c r="A51" s="314" t="s">
        <v>831</v>
      </c>
      <c r="B51" s="314" t="s">
        <v>637</v>
      </c>
      <c r="C51" s="314" t="s">
        <v>622</v>
      </c>
      <c r="D51" s="314" t="s">
        <v>832</v>
      </c>
      <c r="E51" s="315">
        <v>38106.75</v>
      </c>
      <c r="F51" s="314" t="s">
        <v>826</v>
      </c>
      <c r="G51" s="314" t="s">
        <v>710</v>
      </c>
      <c r="H51" s="316">
        <v>43977</v>
      </c>
      <c r="I51" s="314" t="s">
        <v>711</v>
      </c>
      <c r="J51" s="314" t="s">
        <v>712</v>
      </c>
    </row>
    <row r="52" spans="1:10" ht="154.5" customHeight="1" x14ac:dyDescent="0.2">
      <c r="A52" s="314" t="s">
        <v>833</v>
      </c>
      <c r="B52" s="314" t="s">
        <v>637</v>
      </c>
      <c r="C52" s="314" t="s">
        <v>622</v>
      </c>
      <c r="D52" s="314" t="s">
        <v>834</v>
      </c>
      <c r="E52" s="315">
        <v>58830</v>
      </c>
      <c r="F52" s="314" t="s">
        <v>835</v>
      </c>
      <c r="G52" s="314" t="s">
        <v>710</v>
      </c>
      <c r="H52" s="316">
        <v>43977</v>
      </c>
      <c r="I52" s="314" t="s">
        <v>711</v>
      </c>
      <c r="J52" s="314" t="s">
        <v>712</v>
      </c>
    </row>
    <row r="53" spans="1:10" ht="96" customHeight="1" x14ac:dyDescent="0.2">
      <c r="A53" s="314" t="s">
        <v>836</v>
      </c>
      <c r="B53" s="314" t="s">
        <v>637</v>
      </c>
      <c r="C53" s="314" t="s">
        <v>622</v>
      </c>
      <c r="D53" s="314" t="s">
        <v>837</v>
      </c>
      <c r="E53" s="315">
        <v>85400</v>
      </c>
      <c r="F53" s="314" t="s">
        <v>838</v>
      </c>
      <c r="G53" s="314" t="s">
        <v>710</v>
      </c>
      <c r="H53" s="316">
        <v>43972</v>
      </c>
      <c r="I53" s="314" t="s">
        <v>711</v>
      </c>
      <c r="J53" s="314" t="s">
        <v>712</v>
      </c>
    </row>
    <row r="54" spans="1:10" ht="99.75" customHeight="1" x14ac:dyDescent="0.2">
      <c r="A54" s="314" t="s">
        <v>839</v>
      </c>
      <c r="B54" s="314" t="s">
        <v>637</v>
      </c>
      <c r="C54" s="314" t="s">
        <v>622</v>
      </c>
      <c r="D54" s="314" t="s">
        <v>840</v>
      </c>
      <c r="E54" s="315">
        <v>18900</v>
      </c>
      <c r="F54" s="314" t="s">
        <v>841</v>
      </c>
      <c r="G54" s="314" t="s">
        <v>710</v>
      </c>
      <c r="H54" s="316">
        <v>43965</v>
      </c>
      <c r="I54" s="314" t="s">
        <v>711</v>
      </c>
      <c r="J54" s="314" t="s">
        <v>712</v>
      </c>
    </row>
    <row r="55" spans="1:10" ht="107.25" customHeight="1" x14ac:dyDescent="0.2">
      <c r="A55" s="314" t="s">
        <v>842</v>
      </c>
      <c r="B55" s="314" t="s">
        <v>637</v>
      </c>
      <c r="C55" s="314" t="s">
        <v>622</v>
      </c>
      <c r="D55" s="314" t="s">
        <v>840</v>
      </c>
      <c r="E55" s="315">
        <v>60534</v>
      </c>
      <c r="F55" s="314" t="s">
        <v>843</v>
      </c>
      <c r="G55" s="314" t="s">
        <v>710</v>
      </c>
      <c r="H55" s="316">
        <v>43965</v>
      </c>
      <c r="I55" s="314" t="s">
        <v>711</v>
      </c>
      <c r="J55" s="314" t="s">
        <v>712</v>
      </c>
    </row>
    <row r="56" spans="1:10" ht="166.5" customHeight="1" x14ac:dyDescent="0.2">
      <c r="A56" s="314" t="s">
        <v>844</v>
      </c>
      <c r="B56" s="314" t="s">
        <v>637</v>
      </c>
      <c r="C56" s="314" t="s">
        <v>622</v>
      </c>
      <c r="D56" s="314" t="s">
        <v>845</v>
      </c>
      <c r="E56" s="315">
        <v>40500</v>
      </c>
      <c r="F56" s="314" t="s">
        <v>846</v>
      </c>
      <c r="G56" s="314" t="s">
        <v>710</v>
      </c>
      <c r="H56" s="316">
        <v>43969</v>
      </c>
      <c r="I56" s="314" t="s">
        <v>711</v>
      </c>
      <c r="J56" s="314" t="s">
        <v>712</v>
      </c>
    </row>
    <row r="57" spans="1:10" ht="105.75" customHeight="1" x14ac:dyDescent="0.2">
      <c r="A57" s="314" t="s">
        <v>847</v>
      </c>
      <c r="B57" s="314" t="s">
        <v>637</v>
      </c>
      <c r="C57" s="314" t="s">
        <v>622</v>
      </c>
      <c r="D57" s="314" t="s">
        <v>848</v>
      </c>
      <c r="E57" s="315">
        <v>23100</v>
      </c>
      <c r="F57" s="314" t="s">
        <v>849</v>
      </c>
      <c r="G57" s="314" t="s">
        <v>710</v>
      </c>
      <c r="H57" s="316">
        <v>43969</v>
      </c>
      <c r="I57" s="314" t="s">
        <v>711</v>
      </c>
      <c r="J57" s="314" t="s">
        <v>712</v>
      </c>
    </row>
    <row r="58" spans="1:10" ht="105.75" customHeight="1" x14ac:dyDescent="0.2">
      <c r="A58" s="314" t="s">
        <v>850</v>
      </c>
      <c r="B58" s="314" t="s">
        <v>637</v>
      </c>
      <c r="C58" s="314" t="s">
        <v>622</v>
      </c>
      <c r="D58" s="314" t="s">
        <v>848</v>
      </c>
      <c r="E58" s="315">
        <v>13300</v>
      </c>
      <c r="F58" s="314" t="s">
        <v>851</v>
      </c>
      <c r="G58" s="314" t="s">
        <v>710</v>
      </c>
      <c r="H58" s="316">
        <v>43969</v>
      </c>
      <c r="I58" s="314" t="s">
        <v>711</v>
      </c>
      <c r="J58" s="314" t="s">
        <v>712</v>
      </c>
    </row>
    <row r="59" spans="1:10" ht="145.5" customHeight="1" x14ac:dyDescent="0.2">
      <c r="A59" s="314" t="s">
        <v>852</v>
      </c>
      <c r="B59" s="314" t="s">
        <v>637</v>
      </c>
      <c r="C59" s="314" t="s">
        <v>622</v>
      </c>
      <c r="D59" s="314" t="s">
        <v>853</v>
      </c>
      <c r="E59" s="315">
        <v>4616400</v>
      </c>
      <c r="F59" s="314" t="s">
        <v>854</v>
      </c>
      <c r="G59" s="314" t="s">
        <v>710</v>
      </c>
      <c r="H59" s="316">
        <v>44039</v>
      </c>
      <c r="I59" s="314" t="s">
        <v>711</v>
      </c>
      <c r="J59" s="314" t="s">
        <v>712</v>
      </c>
    </row>
    <row r="60" spans="1:10" ht="126.75" customHeight="1" x14ac:dyDescent="0.2">
      <c r="A60" s="314" t="s">
        <v>855</v>
      </c>
      <c r="B60" s="314" t="s">
        <v>637</v>
      </c>
      <c r="C60" s="314" t="s">
        <v>622</v>
      </c>
      <c r="D60" s="314" t="s">
        <v>856</v>
      </c>
      <c r="E60" s="315">
        <v>2812000</v>
      </c>
      <c r="F60" s="314" t="s">
        <v>854</v>
      </c>
      <c r="G60" s="314" t="s">
        <v>710</v>
      </c>
      <c r="H60" s="316">
        <v>44039</v>
      </c>
      <c r="I60" s="314" t="s">
        <v>711</v>
      </c>
      <c r="J60" s="314" t="s">
        <v>712</v>
      </c>
    </row>
    <row r="61" spans="1:10" ht="126.75" customHeight="1" x14ac:dyDescent="0.2">
      <c r="A61" s="314" t="s">
        <v>857</v>
      </c>
      <c r="B61" s="314" t="s">
        <v>637</v>
      </c>
      <c r="C61" s="314" t="s">
        <v>622</v>
      </c>
      <c r="D61" s="314" t="s">
        <v>858</v>
      </c>
      <c r="E61" s="315">
        <v>20120</v>
      </c>
      <c r="F61" s="314" t="s">
        <v>859</v>
      </c>
      <c r="G61" s="314" t="s">
        <v>710</v>
      </c>
      <c r="H61" s="316">
        <v>43979</v>
      </c>
      <c r="I61" s="314" t="s">
        <v>711</v>
      </c>
      <c r="J61" s="314" t="s">
        <v>712</v>
      </c>
    </row>
    <row r="62" spans="1:10" ht="126.75" customHeight="1" x14ac:dyDescent="0.2">
      <c r="A62" s="314" t="s">
        <v>860</v>
      </c>
      <c r="B62" s="314" t="s">
        <v>637</v>
      </c>
      <c r="C62" s="314" t="s">
        <v>622</v>
      </c>
      <c r="D62" s="314" t="s">
        <v>858</v>
      </c>
      <c r="E62" s="315">
        <v>26955</v>
      </c>
      <c r="F62" s="314" t="s">
        <v>861</v>
      </c>
      <c r="G62" s="314" t="s">
        <v>710</v>
      </c>
      <c r="H62" s="316">
        <v>43979</v>
      </c>
      <c r="I62" s="314" t="s">
        <v>711</v>
      </c>
      <c r="J62" s="314" t="s">
        <v>712</v>
      </c>
    </row>
    <row r="63" spans="1:10" ht="126.75" customHeight="1" x14ac:dyDescent="0.2">
      <c r="A63" s="314" t="s">
        <v>862</v>
      </c>
      <c r="B63" s="314" t="s">
        <v>637</v>
      </c>
      <c r="C63" s="314" t="s">
        <v>622</v>
      </c>
      <c r="D63" s="314" t="s">
        <v>863</v>
      </c>
      <c r="E63" s="315">
        <v>47500</v>
      </c>
      <c r="F63" s="314" t="s">
        <v>791</v>
      </c>
      <c r="G63" s="314" t="s">
        <v>710</v>
      </c>
      <c r="H63" s="316">
        <v>44053</v>
      </c>
      <c r="I63" s="314" t="s">
        <v>711</v>
      </c>
      <c r="J63" s="314" t="s">
        <v>712</v>
      </c>
    </row>
    <row r="64" spans="1:10" ht="126.75" customHeight="1" x14ac:dyDescent="0.2">
      <c r="A64" s="314" t="s">
        <v>864</v>
      </c>
      <c r="B64" s="314" t="s">
        <v>637</v>
      </c>
      <c r="C64" s="314" t="s">
        <v>622</v>
      </c>
      <c r="D64" s="314" t="s">
        <v>865</v>
      </c>
      <c r="E64" s="315">
        <v>546065</v>
      </c>
      <c r="F64" s="314" t="s">
        <v>727</v>
      </c>
      <c r="G64" s="314" t="s">
        <v>710</v>
      </c>
      <c r="H64" s="316">
        <v>44053</v>
      </c>
      <c r="I64" s="314" t="s">
        <v>711</v>
      </c>
      <c r="J64" s="314" t="s">
        <v>712</v>
      </c>
    </row>
    <row r="65" spans="1:10" ht="126.75" customHeight="1" x14ac:dyDescent="0.2">
      <c r="A65" s="314" t="s">
        <v>866</v>
      </c>
      <c r="B65" s="314" t="s">
        <v>637</v>
      </c>
      <c r="C65" s="314" t="s">
        <v>622</v>
      </c>
      <c r="D65" s="314" t="s">
        <v>867</v>
      </c>
      <c r="E65" s="315">
        <v>896000</v>
      </c>
      <c r="F65" s="314" t="s">
        <v>791</v>
      </c>
      <c r="G65" s="314" t="s">
        <v>710</v>
      </c>
      <c r="H65" s="316">
        <v>44053</v>
      </c>
      <c r="I65" s="314" t="s">
        <v>711</v>
      </c>
      <c r="J65" s="314" t="s">
        <v>712</v>
      </c>
    </row>
    <row r="66" spans="1:10" ht="126.75" customHeight="1" x14ac:dyDescent="0.2">
      <c r="A66" s="314" t="s">
        <v>868</v>
      </c>
      <c r="B66" s="314" t="s">
        <v>637</v>
      </c>
      <c r="C66" s="314" t="s">
        <v>622</v>
      </c>
      <c r="D66" s="314" t="s">
        <v>869</v>
      </c>
      <c r="E66" s="315">
        <v>823500</v>
      </c>
      <c r="F66" s="314" t="s">
        <v>733</v>
      </c>
      <c r="G66" s="314" t="s">
        <v>710</v>
      </c>
      <c r="H66" s="316">
        <v>44053</v>
      </c>
      <c r="I66" s="314" t="s">
        <v>711</v>
      </c>
      <c r="J66" s="314" t="s">
        <v>712</v>
      </c>
    </row>
    <row r="67" spans="1:10" ht="126.75" customHeight="1" x14ac:dyDescent="0.2">
      <c r="A67" s="314" t="s">
        <v>870</v>
      </c>
      <c r="B67" s="314" t="s">
        <v>637</v>
      </c>
      <c r="C67" s="314" t="s">
        <v>622</v>
      </c>
      <c r="D67" s="314" t="s">
        <v>871</v>
      </c>
      <c r="E67" s="315">
        <v>999600</v>
      </c>
      <c r="F67" s="314" t="s">
        <v>727</v>
      </c>
      <c r="G67" s="314" t="s">
        <v>710</v>
      </c>
      <c r="H67" s="316">
        <v>44053</v>
      </c>
      <c r="I67" s="314" t="s">
        <v>711</v>
      </c>
      <c r="J67" s="314" t="s">
        <v>712</v>
      </c>
    </row>
    <row r="68" spans="1:10" ht="126.75" customHeight="1" x14ac:dyDescent="0.2">
      <c r="A68" s="314" t="s">
        <v>872</v>
      </c>
      <c r="B68" s="314" t="s">
        <v>637</v>
      </c>
      <c r="C68" s="314" t="s">
        <v>622</v>
      </c>
      <c r="D68" s="314" t="s">
        <v>873</v>
      </c>
      <c r="E68" s="315">
        <v>1000000</v>
      </c>
      <c r="F68" s="314" t="s">
        <v>874</v>
      </c>
      <c r="G68" s="314" t="s">
        <v>710</v>
      </c>
      <c r="H68" s="316">
        <v>44053</v>
      </c>
      <c r="I68" s="314" t="s">
        <v>711</v>
      </c>
      <c r="J68" s="314" t="s">
        <v>712</v>
      </c>
    </row>
    <row r="69" spans="1:10" ht="126.75" customHeight="1" x14ac:dyDescent="0.2">
      <c r="A69" s="314" t="s">
        <v>875</v>
      </c>
      <c r="B69" s="314" t="s">
        <v>637</v>
      </c>
      <c r="C69" s="314" t="s">
        <v>622</v>
      </c>
      <c r="D69" s="314" t="s">
        <v>876</v>
      </c>
      <c r="E69" s="315">
        <v>159000</v>
      </c>
      <c r="F69" s="314" t="s">
        <v>874</v>
      </c>
      <c r="G69" s="314" t="s">
        <v>710</v>
      </c>
      <c r="H69" s="316">
        <v>44053</v>
      </c>
      <c r="I69" s="314" t="s">
        <v>711</v>
      </c>
      <c r="J69" s="314" t="s">
        <v>712</v>
      </c>
    </row>
    <row r="70" spans="1:10" ht="126.75" customHeight="1" x14ac:dyDescent="0.2">
      <c r="A70" s="314" t="s">
        <v>877</v>
      </c>
      <c r="B70" s="314" t="s">
        <v>637</v>
      </c>
      <c r="C70" s="314" t="s">
        <v>622</v>
      </c>
      <c r="D70" s="314" t="s">
        <v>878</v>
      </c>
      <c r="E70" s="315">
        <v>325000</v>
      </c>
      <c r="F70" s="314" t="s">
        <v>733</v>
      </c>
      <c r="G70" s="314" t="s">
        <v>710</v>
      </c>
      <c r="H70" s="316">
        <v>44053</v>
      </c>
      <c r="I70" s="314" t="s">
        <v>711</v>
      </c>
      <c r="J70" s="314" t="s">
        <v>712</v>
      </c>
    </row>
    <row r="71" spans="1:10" ht="126.75" customHeight="1" x14ac:dyDescent="0.2">
      <c r="A71" s="314" t="s">
        <v>879</v>
      </c>
      <c r="B71" s="314" t="s">
        <v>637</v>
      </c>
      <c r="C71" s="314" t="s">
        <v>622</v>
      </c>
      <c r="D71" s="314" t="s">
        <v>880</v>
      </c>
      <c r="E71" s="315">
        <v>76000</v>
      </c>
      <c r="F71" s="314" t="s">
        <v>881</v>
      </c>
      <c r="G71" s="314" t="s">
        <v>710</v>
      </c>
      <c r="H71" s="316">
        <v>44007</v>
      </c>
      <c r="I71" s="314" t="s">
        <v>711</v>
      </c>
      <c r="J71" s="314" t="s">
        <v>712</v>
      </c>
    </row>
    <row r="72" spans="1:10" ht="126.75" customHeight="1" x14ac:dyDescent="0.2">
      <c r="A72" s="314" t="s">
        <v>882</v>
      </c>
      <c r="B72" s="314" t="s">
        <v>637</v>
      </c>
      <c r="C72" s="314" t="s">
        <v>622</v>
      </c>
      <c r="D72" s="314" t="s">
        <v>883</v>
      </c>
      <c r="E72" s="315">
        <v>1550500</v>
      </c>
      <c r="F72" s="314" t="s">
        <v>884</v>
      </c>
      <c r="G72" s="314" t="s">
        <v>710</v>
      </c>
      <c r="H72" s="316">
        <v>44104</v>
      </c>
      <c r="I72" s="314" t="s">
        <v>711</v>
      </c>
      <c r="J72" s="314" t="s">
        <v>712</v>
      </c>
    </row>
    <row r="73" spans="1:10" ht="126.75" customHeight="1" x14ac:dyDescent="0.2">
      <c r="A73" s="314" t="s">
        <v>885</v>
      </c>
      <c r="B73" s="314" t="s">
        <v>637</v>
      </c>
      <c r="C73" s="314" t="s">
        <v>622</v>
      </c>
      <c r="D73" s="314" t="s">
        <v>886</v>
      </c>
      <c r="E73" s="315">
        <v>1200000</v>
      </c>
      <c r="F73" s="314" t="s">
        <v>887</v>
      </c>
      <c r="G73" s="314" t="s">
        <v>710</v>
      </c>
      <c r="H73" s="316">
        <v>44084</v>
      </c>
      <c r="I73" s="314" t="s">
        <v>711</v>
      </c>
      <c r="J73" s="314" t="s">
        <v>712</v>
      </c>
    </row>
    <row r="74" spans="1:10" ht="126.75" customHeight="1" x14ac:dyDescent="0.2">
      <c r="A74" s="314" t="s">
        <v>888</v>
      </c>
      <c r="B74" s="314" t="s">
        <v>637</v>
      </c>
      <c r="C74" s="314" t="s">
        <v>622</v>
      </c>
      <c r="D74" s="314" t="s">
        <v>889</v>
      </c>
      <c r="E74" s="315">
        <v>6733384.3499999996</v>
      </c>
      <c r="F74" s="314" t="s">
        <v>890</v>
      </c>
      <c r="G74" s="314" t="s">
        <v>710</v>
      </c>
      <c r="H74" s="316">
        <v>44186</v>
      </c>
      <c r="I74" s="314" t="s">
        <v>711</v>
      </c>
      <c r="J74" s="314" t="s">
        <v>712</v>
      </c>
    </row>
    <row r="75" spans="1:10" ht="126.75" customHeight="1" x14ac:dyDescent="0.2">
      <c r="A75" s="314" t="s">
        <v>891</v>
      </c>
      <c r="B75" s="314" t="s">
        <v>637</v>
      </c>
      <c r="C75" s="314" t="s">
        <v>622</v>
      </c>
      <c r="D75" s="314" t="s">
        <v>892</v>
      </c>
      <c r="E75" s="315">
        <v>464580</v>
      </c>
      <c r="F75" s="314" t="s">
        <v>893</v>
      </c>
      <c r="G75" s="314" t="s">
        <v>710</v>
      </c>
      <c r="H75" s="316">
        <v>44217</v>
      </c>
      <c r="I75" s="314" t="s">
        <v>711</v>
      </c>
      <c r="J75" s="314" t="s">
        <v>712</v>
      </c>
    </row>
    <row r="76" spans="1:10" ht="126.75" customHeight="1" x14ac:dyDescent="0.2">
      <c r="A76" s="314" t="s">
        <v>894</v>
      </c>
      <c r="B76" s="314" t="s">
        <v>637</v>
      </c>
      <c r="C76" s="314" t="s">
        <v>622</v>
      </c>
      <c r="D76" s="314" t="s">
        <v>895</v>
      </c>
      <c r="E76" s="315">
        <v>641190</v>
      </c>
      <c r="F76" s="314" t="s">
        <v>896</v>
      </c>
      <c r="G76" s="314" t="s">
        <v>710</v>
      </c>
      <c r="H76" s="316">
        <v>44211</v>
      </c>
      <c r="I76" s="314" t="s">
        <v>711</v>
      </c>
      <c r="J76" s="314" t="s">
        <v>712</v>
      </c>
    </row>
    <row r="77" spans="1:10" ht="126.75" customHeight="1" x14ac:dyDescent="0.2">
      <c r="A77" s="314" t="s">
        <v>897</v>
      </c>
      <c r="B77" s="314" t="s">
        <v>637</v>
      </c>
      <c r="C77" s="314" t="s">
        <v>622</v>
      </c>
      <c r="D77" s="314" t="s">
        <v>898</v>
      </c>
      <c r="E77" s="315">
        <v>51935</v>
      </c>
      <c r="F77" s="314" t="s">
        <v>899</v>
      </c>
      <c r="G77" s="314" t="s">
        <v>710</v>
      </c>
      <c r="H77" s="316">
        <v>44166</v>
      </c>
      <c r="I77" s="314" t="s">
        <v>711</v>
      </c>
      <c r="J77" s="314" t="s">
        <v>712</v>
      </c>
    </row>
    <row r="78" spans="1:10" ht="126.75" customHeight="1" x14ac:dyDescent="0.2">
      <c r="A78" s="314" t="s">
        <v>900</v>
      </c>
      <c r="B78" s="314" t="s">
        <v>637</v>
      </c>
      <c r="C78" s="314" t="s">
        <v>622</v>
      </c>
      <c r="D78" s="314" t="s">
        <v>901</v>
      </c>
      <c r="E78" s="315">
        <v>320595</v>
      </c>
      <c r="F78" s="314" t="s">
        <v>896</v>
      </c>
      <c r="G78" s="314" t="s">
        <v>710</v>
      </c>
      <c r="H78" s="316">
        <v>44211</v>
      </c>
      <c r="I78" s="314" t="s">
        <v>711</v>
      </c>
      <c r="J78" s="314" t="s">
        <v>712</v>
      </c>
    </row>
    <row r="79" spans="1:10" ht="114.75" customHeight="1" x14ac:dyDescent="0.2">
      <c r="A79" s="314" t="s">
        <v>902</v>
      </c>
      <c r="B79" s="314" t="s">
        <v>637</v>
      </c>
      <c r="C79" s="314" t="s">
        <v>622</v>
      </c>
      <c r="D79" s="314" t="s">
        <v>903</v>
      </c>
      <c r="E79" s="315">
        <v>5848</v>
      </c>
      <c r="F79" s="314" t="s">
        <v>899</v>
      </c>
      <c r="G79" s="314" t="s">
        <v>710</v>
      </c>
      <c r="H79" s="316">
        <v>44166</v>
      </c>
      <c r="I79" s="314" t="s">
        <v>711</v>
      </c>
      <c r="J79" s="314" t="s">
        <v>712</v>
      </c>
    </row>
    <row r="80" spans="1:10" ht="111" customHeight="1" x14ac:dyDescent="0.2">
      <c r="A80" s="314" t="s">
        <v>904</v>
      </c>
      <c r="B80" s="314" t="s">
        <v>637</v>
      </c>
      <c r="C80" s="314" t="s">
        <v>622</v>
      </c>
      <c r="D80" s="314" t="s">
        <v>903</v>
      </c>
      <c r="E80" s="315">
        <v>47510.6</v>
      </c>
      <c r="F80" s="314" t="s">
        <v>905</v>
      </c>
      <c r="G80" s="314" t="s">
        <v>710</v>
      </c>
      <c r="H80" s="316">
        <v>44166</v>
      </c>
      <c r="I80" s="314" t="s">
        <v>711</v>
      </c>
      <c r="J80" s="314" t="s">
        <v>712</v>
      </c>
    </row>
    <row r="81" spans="1:10" ht="88.5" customHeight="1" x14ac:dyDescent="0.2">
      <c r="A81" s="314" t="s">
        <v>906</v>
      </c>
      <c r="B81" s="314" t="s">
        <v>637</v>
      </c>
      <c r="C81" s="314" t="s">
        <v>622</v>
      </c>
      <c r="D81" s="314" t="s">
        <v>907</v>
      </c>
      <c r="E81" s="315">
        <v>674308.45</v>
      </c>
      <c r="F81" s="314" t="s">
        <v>908</v>
      </c>
      <c r="G81" s="314" t="s">
        <v>710</v>
      </c>
      <c r="H81" s="316">
        <v>44214</v>
      </c>
      <c r="I81" s="314" t="s">
        <v>711</v>
      </c>
      <c r="J81" s="314" t="s">
        <v>712</v>
      </c>
    </row>
    <row r="82" spans="1:10" ht="97.5" customHeight="1" x14ac:dyDescent="0.2">
      <c r="A82" s="314" t="s">
        <v>909</v>
      </c>
      <c r="B82" s="314" t="s">
        <v>637</v>
      </c>
      <c r="C82" s="314" t="s">
        <v>622</v>
      </c>
      <c r="D82" s="314" t="s">
        <v>910</v>
      </c>
      <c r="E82" s="315">
        <v>144236</v>
      </c>
      <c r="F82" s="314" t="s">
        <v>911</v>
      </c>
      <c r="G82" s="314" t="s">
        <v>710</v>
      </c>
      <c r="H82" s="316">
        <v>44194</v>
      </c>
      <c r="I82" s="314" t="s">
        <v>711</v>
      </c>
      <c r="J82" s="314" t="s">
        <v>712</v>
      </c>
    </row>
    <row r="83" spans="1:10" ht="141" customHeight="1" x14ac:dyDescent="0.2">
      <c r="A83" s="314" t="s">
        <v>912</v>
      </c>
      <c r="B83" s="314" t="s">
        <v>621</v>
      </c>
      <c r="C83" s="314" t="s">
        <v>622</v>
      </c>
      <c r="D83" s="314" t="s">
        <v>913</v>
      </c>
      <c r="E83" s="315">
        <v>166000</v>
      </c>
      <c r="F83" s="314" t="s">
        <v>914</v>
      </c>
      <c r="G83" s="314" t="s">
        <v>710</v>
      </c>
      <c r="H83" s="316">
        <v>44403</v>
      </c>
      <c r="I83" s="314" t="s">
        <v>711</v>
      </c>
      <c r="J83" s="314" t="s">
        <v>712</v>
      </c>
    </row>
    <row r="84" spans="1:10" ht="182.25" customHeight="1" x14ac:dyDescent="0.2">
      <c r="A84" s="314" t="s">
        <v>915</v>
      </c>
      <c r="B84" s="314" t="s">
        <v>621</v>
      </c>
      <c r="C84" s="314" t="s">
        <v>622</v>
      </c>
      <c r="D84" s="314" t="s">
        <v>916</v>
      </c>
      <c r="E84" s="315">
        <v>288000</v>
      </c>
      <c r="F84" s="314" t="s">
        <v>917</v>
      </c>
      <c r="G84" s="314" t="s">
        <v>710</v>
      </c>
      <c r="H84" s="316">
        <v>44424</v>
      </c>
      <c r="I84" s="314" t="s">
        <v>711</v>
      </c>
      <c r="J84" s="314" t="s">
        <v>712</v>
      </c>
    </row>
    <row r="85" spans="1:10" ht="62.25" customHeight="1" x14ac:dyDescent="0.2">
      <c r="A85" s="314" t="s">
        <v>918</v>
      </c>
      <c r="B85" s="314" t="s">
        <v>621</v>
      </c>
      <c r="C85" s="314" t="s">
        <v>622</v>
      </c>
      <c r="D85" s="314" t="s">
        <v>919</v>
      </c>
      <c r="E85" s="315">
        <v>259953.15</v>
      </c>
      <c r="F85" s="314" t="s">
        <v>715</v>
      </c>
      <c r="G85" s="314" t="s">
        <v>710</v>
      </c>
      <c r="H85" s="316">
        <v>44456</v>
      </c>
      <c r="I85" s="314" t="s">
        <v>711</v>
      </c>
      <c r="J85" s="314" t="s">
        <v>712</v>
      </c>
    </row>
    <row r="86" spans="1:10" ht="98.25" customHeight="1" x14ac:dyDescent="0.2">
      <c r="A86" s="314" t="s">
        <v>920</v>
      </c>
      <c r="B86" s="314" t="s">
        <v>637</v>
      </c>
      <c r="C86" s="314" t="s">
        <v>622</v>
      </c>
      <c r="D86" s="314" t="s">
        <v>921</v>
      </c>
      <c r="E86" s="315">
        <v>988123.62</v>
      </c>
      <c r="F86" s="314" t="s">
        <v>854</v>
      </c>
      <c r="G86" s="314" t="s">
        <v>710</v>
      </c>
      <c r="H86" s="316">
        <v>44340</v>
      </c>
      <c r="I86" s="314" t="s">
        <v>711</v>
      </c>
      <c r="J86" s="314" t="s">
        <v>712</v>
      </c>
    </row>
    <row r="87" spans="1:10" ht="158.25" customHeight="1" x14ac:dyDescent="0.2">
      <c r="A87" s="314" t="s">
        <v>922</v>
      </c>
      <c r="B87" s="314" t="s">
        <v>637</v>
      </c>
      <c r="C87" s="314" t="s">
        <v>622</v>
      </c>
      <c r="D87" s="314" t="s">
        <v>923</v>
      </c>
      <c r="E87" s="315" t="s">
        <v>924</v>
      </c>
      <c r="F87" s="314" t="s">
        <v>925</v>
      </c>
      <c r="G87" s="314" t="s">
        <v>710</v>
      </c>
      <c r="H87" s="316">
        <v>44410</v>
      </c>
      <c r="I87" s="314" t="s">
        <v>711</v>
      </c>
      <c r="J87" s="314" t="s">
        <v>712</v>
      </c>
    </row>
    <row r="88" spans="1:10" ht="88.5" customHeight="1" x14ac:dyDescent="0.2">
      <c r="A88" s="314" t="s">
        <v>926</v>
      </c>
      <c r="B88" s="314" t="s">
        <v>780</v>
      </c>
      <c r="C88" s="314" t="s">
        <v>622</v>
      </c>
      <c r="D88" s="314">
        <v>2022</v>
      </c>
      <c r="E88" s="315">
        <v>3800000</v>
      </c>
      <c r="F88" s="314">
        <v>2022</v>
      </c>
      <c r="G88" s="314">
        <v>2022</v>
      </c>
      <c r="H88" s="314">
        <v>2022</v>
      </c>
      <c r="I88" s="314" t="s">
        <v>711</v>
      </c>
      <c r="J88" s="314" t="s">
        <v>712</v>
      </c>
    </row>
    <row r="89" spans="1:10" ht="62.25" customHeight="1" x14ac:dyDescent="0.2">
      <c r="A89" s="314" t="s">
        <v>927</v>
      </c>
      <c r="B89" s="314" t="s">
        <v>928</v>
      </c>
      <c r="C89" s="314" t="s">
        <v>622</v>
      </c>
      <c r="D89" s="314">
        <v>2022</v>
      </c>
      <c r="E89" s="315">
        <v>1122000</v>
      </c>
      <c r="F89" s="314">
        <v>2022</v>
      </c>
      <c r="G89" s="314">
        <v>2022</v>
      </c>
      <c r="H89" s="314">
        <v>2022</v>
      </c>
      <c r="I89" s="314" t="s">
        <v>711</v>
      </c>
      <c r="J89" s="314" t="s">
        <v>712</v>
      </c>
    </row>
    <row r="90" spans="1:10" ht="84" customHeight="1" x14ac:dyDescent="0.2">
      <c r="A90" s="314" t="s">
        <v>929</v>
      </c>
      <c r="B90" s="314" t="s">
        <v>621</v>
      </c>
      <c r="C90" s="314" t="s">
        <v>622</v>
      </c>
      <c r="D90" s="314">
        <v>2022</v>
      </c>
      <c r="E90" s="315">
        <v>115000</v>
      </c>
      <c r="F90" s="314">
        <v>2022</v>
      </c>
      <c r="G90" s="314">
        <v>2022</v>
      </c>
      <c r="H90" s="314">
        <v>2022</v>
      </c>
      <c r="I90" s="314" t="s">
        <v>711</v>
      </c>
      <c r="J90" s="314" t="s">
        <v>712</v>
      </c>
    </row>
    <row r="91" spans="1:10" ht="91.5" customHeight="1" x14ac:dyDescent="0.2">
      <c r="A91" s="314" t="s">
        <v>930</v>
      </c>
      <c r="B91" s="314" t="s">
        <v>621</v>
      </c>
      <c r="C91" s="314" t="s">
        <v>622</v>
      </c>
      <c r="D91" s="314">
        <v>2022</v>
      </c>
      <c r="E91" s="315">
        <v>225040</v>
      </c>
      <c r="F91" s="314">
        <v>2022</v>
      </c>
      <c r="G91" s="314">
        <v>2022</v>
      </c>
      <c r="H91" s="314">
        <v>2022</v>
      </c>
      <c r="I91" s="314" t="s">
        <v>711</v>
      </c>
      <c r="J91" s="314" t="s">
        <v>712</v>
      </c>
    </row>
    <row r="92" spans="1:10" ht="15" x14ac:dyDescent="0.2">
      <c r="A92" s="318"/>
      <c r="B92" s="319"/>
      <c r="C92" s="319"/>
      <c r="D92" s="319"/>
      <c r="E92" s="319"/>
      <c r="F92" s="319"/>
      <c r="G92" s="320"/>
      <c r="H92" s="320"/>
      <c r="I92" s="320"/>
      <c r="J92" s="320"/>
    </row>
    <row r="93" spans="1:10" ht="15" x14ac:dyDescent="0.2">
      <c r="A93" s="321" t="s">
        <v>0</v>
      </c>
      <c r="B93" s="321"/>
      <c r="C93" s="321"/>
      <c r="D93" s="321"/>
      <c r="E93" s="321"/>
      <c r="F93" s="321"/>
      <c r="G93" s="322"/>
      <c r="H93" s="322"/>
      <c r="I93" s="322"/>
      <c r="J93" s="322"/>
    </row>
    <row r="94" spans="1:10" ht="15" x14ac:dyDescent="0.2">
      <c r="A94" s="327"/>
      <c r="B94" s="327"/>
      <c r="C94" s="327"/>
      <c r="D94" s="327"/>
      <c r="E94" s="327"/>
      <c r="F94" s="327"/>
      <c r="G94" s="304"/>
    </row>
    <row r="95" spans="1:10" ht="15" x14ac:dyDescent="0.2">
      <c r="A95" s="324"/>
      <c r="B95" s="324"/>
      <c r="C95" s="324"/>
      <c r="D95" s="324"/>
      <c r="E95" s="324"/>
      <c r="F95" s="324"/>
      <c r="G95" s="304"/>
    </row>
    <row r="96" spans="1:10" x14ac:dyDescent="0.2">
      <c r="A96" s="324"/>
    </row>
    <row r="97" spans="1:1" x14ac:dyDescent="0.2">
      <c r="A97" s="324"/>
    </row>
    <row r="98" spans="1:1" x14ac:dyDescent="0.2">
      <c r="A98" s="324"/>
    </row>
  </sheetData>
  <printOptions horizontalCentered="1"/>
  <pageMargins left="0.39370078740157483" right="0.35433070866141736" top="0.6692913385826772" bottom="1.4173228346456694" header="0.35433070866141736" footer="0.98425196850393704"/>
  <pageSetup paperSize="9" scale="64" fitToHeight="0"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46C2B-303E-47B1-9E90-5CB4D710CAEA}">
  <sheetPr>
    <tabColor theme="9" tint="-0.249977111117893"/>
    <pageSetUpPr fitToPage="1"/>
  </sheetPr>
  <dimension ref="A1:X60"/>
  <sheetViews>
    <sheetView view="pageBreakPreview" zoomScale="70" zoomScaleNormal="85" zoomScaleSheetLayoutView="70" zoomScalePageLayoutView="70" workbookViewId="0">
      <selection sqref="A1:I61"/>
    </sheetView>
  </sheetViews>
  <sheetFormatPr baseColWidth="10" defaultColWidth="11.42578125" defaultRowHeight="12.75" x14ac:dyDescent="0.2"/>
  <cols>
    <col min="1" max="1" width="53.42578125" style="331" customWidth="1"/>
    <col min="2" max="2" width="30" style="331" customWidth="1"/>
    <col min="3" max="3" width="21.7109375" style="329" customWidth="1"/>
    <col min="4" max="7" width="22.5703125" style="331" customWidth="1"/>
    <col min="8" max="8" width="19.28515625" style="331" customWidth="1"/>
    <col min="9" max="9" width="20.7109375" style="329" customWidth="1"/>
    <col min="10" max="10" width="14.85546875" style="330" customWidth="1"/>
    <col min="11" max="16384" width="11.42578125" style="331"/>
  </cols>
  <sheetData>
    <row r="1" spans="1:24" x14ac:dyDescent="0.2">
      <c r="A1" s="175" t="s">
        <v>931</v>
      </c>
      <c r="B1" s="175"/>
      <c r="C1" s="328"/>
      <c r="D1" s="175"/>
      <c r="E1" s="175"/>
      <c r="F1" s="175"/>
      <c r="G1" s="175"/>
      <c r="H1" s="175"/>
    </row>
    <row r="2" spans="1:24" x14ac:dyDescent="0.2">
      <c r="A2" s="175" t="s">
        <v>107</v>
      </c>
      <c r="B2" s="175"/>
      <c r="C2" s="328"/>
      <c r="D2" s="175"/>
      <c r="E2" s="175"/>
      <c r="F2" s="175"/>
      <c r="G2" s="175"/>
      <c r="H2" s="175"/>
      <c r="I2" s="328"/>
      <c r="J2" s="332"/>
      <c r="K2" s="175"/>
      <c r="L2" s="175"/>
      <c r="M2" s="175"/>
      <c r="N2" s="175"/>
      <c r="O2" s="175"/>
      <c r="P2" s="175"/>
      <c r="Q2" s="175"/>
      <c r="R2" s="175"/>
      <c r="S2" s="175"/>
      <c r="T2" s="175"/>
      <c r="U2" s="175"/>
      <c r="V2" s="175"/>
      <c r="W2" s="175"/>
      <c r="X2" s="175"/>
    </row>
    <row r="3" spans="1:24" x14ac:dyDescent="0.2">
      <c r="A3" s="333"/>
      <c r="B3" s="333"/>
      <c r="C3" s="334"/>
      <c r="D3" s="335"/>
      <c r="E3" s="335"/>
      <c r="F3" s="335"/>
      <c r="G3" s="335"/>
    </row>
    <row r="4" spans="1:24" s="338" customFormat="1" ht="49.5" customHeight="1" x14ac:dyDescent="0.2">
      <c r="A4" s="536" t="s">
        <v>932</v>
      </c>
      <c r="B4" s="536" t="s">
        <v>933</v>
      </c>
      <c r="C4" s="536" t="s">
        <v>934</v>
      </c>
      <c r="D4" s="336" t="s">
        <v>935</v>
      </c>
      <c r="E4" s="336" t="s">
        <v>936</v>
      </c>
      <c r="F4" s="337" t="s">
        <v>937</v>
      </c>
      <c r="G4" s="337" t="s">
        <v>938</v>
      </c>
      <c r="H4" s="536" t="s">
        <v>939</v>
      </c>
      <c r="I4" s="536" t="s">
        <v>940</v>
      </c>
      <c r="J4" s="330"/>
    </row>
    <row r="5" spans="1:24" s="338" customFormat="1" ht="21" customHeight="1" x14ac:dyDescent="0.2">
      <c r="A5" s="536"/>
      <c r="B5" s="536"/>
      <c r="C5" s="536"/>
      <c r="D5" s="337" t="s">
        <v>941</v>
      </c>
      <c r="E5" s="337" t="s">
        <v>941</v>
      </c>
      <c r="F5" s="337" t="s">
        <v>941</v>
      </c>
      <c r="G5" s="337" t="s">
        <v>941</v>
      </c>
      <c r="H5" s="536"/>
      <c r="I5" s="536"/>
      <c r="J5" s="330"/>
    </row>
    <row r="6" spans="1:24" s="338" customFormat="1" ht="101.25" customHeight="1" x14ac:dyDescent="0.2">
      <c r="A6" s="339" t="s">
        <v>942</v>
      </c>
      <c r="B6" s="340" t="s">
        <v>273</v>
      </c>
      <c r="C6" s="340" t="s">
        <v>943</v>
      </c>
      <c r="D6" s="341">
        <v>168800</v>
      </c>
      <c r="E6" s="342">
        <v>0</v>
      </c>
      <c r="F6" s="342">
        <v>0</v>
      </c>
      <c r="G6" s="342">
        <v>0</v>
      </c>
      <c r="H6" s="340" t="s">
        <v>944</v>
      </c>
      <c r="I6" s="340" t="s">
        <v>273</v>
      </c>
      <c r="J6" s="330" t="s">
        <v>945</v>
      </c>
    </row>
    <row r="7" spans="1:24" s="338" customFormat="1" ht="87.75" customHeight="1" x14ac:dyDescent="0.2">
      <c r="A7" s="339" t="s">
        <v>946</v>
      </c>
      <c r="B7" s="340" t="s">
        <v>273</v>
      </c>
      <c r="C7" s="340" t="s">
        <v>947</v>
      </c>
      <c r="D7" s="341">
        <v>223300</v>
      </c>
      <c r="E7" s="342">
        <v>0</v>
      </c>
      <c r="F7" s="342">
        <v>0</v>
      </c>
      <c r="G7" s="342">
        <v>0</v>
      </c>
      <c r="H7" s="340" t="s">
        <v>944</v>
      </c>
      <c r="I7" s="340" t="s">
        <v>273</v>
      </c>
      <c r="J7" s="330" t="s">
        <v>948</v>
      </c>
    </row>
    <row r="8" spans="1:24" s="338" customFormat="1" ht="110.25" customHeight="1" x14ac:dyDescent="0.2">
      <c r="A8" s="339" t="s">
        <v>949</v>
      </c>
      <c r="B8" s="340" t="s">
        <v>950</v>
      </c>
      <c r="C8" s="340" t="s">
        <v>273</v>
      </c>
      <c r="D8" s="341">
        <v>493170.62</v>
      </c>
      <c r="E8" s="342">
        <v>0</v>
      </c>
      <c r="F8" s="342">
        <v>0</v>
      </c>
      <c r="G8" s="342">
        <v>0</v>
      </c>
      <c r="H8" s="340" t="s">
        <v>944</v>
      </c>
      <c r="I8" s="340" t="s">
        <v>273</v>
      </c>
      <c r="J8" s="330" t="s">
        <v>951</v>
      </c>
    </row>
    <row r="9" spans="1:24" s="338" customFormat="1" ht="104.25" customHeight="1" x14ac:dyDescent="0.2">
      <c r="A9" s="339" t="s">
        <v>952</v>
      </c>
      <c r="B9" s="340" t="s">
        <v>953</v>
      </c>
      <c r="C9" s="340" t="s">
        <v>273</v>
      </c>
      <c r="D9" s="341">
        <v>394779.92</v>
      </c>
      <c r="E9" s="342">
        <v>0</v>
      </c>
      <c r="F9" s="342">
        <v>0</v>
      </c>
      <c r="G9" s="342">
        <v>0</v>
      </c>
      <c r="H9" s="340" t="s">
        <v>944</v>
      </c>
      <c r="I9" s="340" t="s">
        <v>273</v>
      </c>
      <c r="J9" s="330" t="s">
        <v>954</v>
      </c>
    </row>
    <row r="10" spans="1:24" s="338" customFormat="1" ht="110.25" customHeight="1" x14ac:dyDescent="0.2">
      <c r="A10" s="339" t="s">
        <v>955</v>
      </c>
      <c r="B10" s="340" t="s">
        <v>956</v>
      </c>
      <c r="C10" s="340" t="s">
        <v>273</v>
      </c>
      <c r="D10" s="341">
        <v>156169.20000000001</v>
      </c>
      <c r="E10" s="342">
        <v>0</v>
      </c>
      <c r="F10" s="342">
        <v>0</v>
      </c>
      <c r="G10" s="342">
        <v>0</v>
      </c>
      <c r="H10" s="340" t="s">
        <v>944</v>
      </c>
      <c r="I10" s="340" t="s">
        <v>273</v>
      </c>
      <c r="J10" s="330" t="s">
        <v>957</v>
      </c>
    </row>
    <row r="11" spans="1:24" s="338" customFormat="1" ht="110.25" customHeight="1" x14ac:dyDescent="0.2">
      <c r="A11" s="339" t="s">
        <v>958</v>
      </c>
      <c r="B11" s="340" t="s">
        <v>959</v>
      </c>
      <c r="C11" s="340" t="s">
        <v>273</v>
      </c>
      <c r="D11" s="341">
        <v>523563.72</v>
      </c>
      <c r="E11" s="342">
        <v>0</v>
      </c>
      <c r="F11" s="342">
        <v>0</v>
      </c>
      <c r="G11" s="342">
        <v>0</v>
      </c>
      <c r="H11" s="340" t="s">
        <v>944</v>
      </c>
      <c r="I11" s="340" t="s">
        <v>273</v>
      </c>
      <c r="J11" s="330" t="s">
        <v>960</v>
      </c>
    </row>
    <row r="12" spans="1:24" s="338" customFormat="1" ht="129.75" customHeight="1" x14ac:dyDescent="0.2">
      <c r="A12" s="339" t="s">
        <v>961</v>
      </c>
      <c r="B12" s="340" t="s">
        <v>962</v>
      </c>
      <c r="C12" s="340" t="s">
        <v>273</v>
      </c>
      <c r="D12" s="341">
        <f>25306+270627</f>
        <v>295933</v>
      </c>
      <c r="E12" s="342">
        <v>311085.13</v>
      </c>
      <c r="F12" s="342">
        <v>0</v>
      </c>
      <c r="G12" s="342">
        <v>0</v>
      </c>
      <c r="H12" s="340" t="s">
        <v>944</v>
      </c>
      <c r="I12" s="340" t="s">
        <v>273</v>
      </c>
      <c r="J12" s="330" t="s">
        <v>963</v>
      </c>
    </row>
    <row r="13" spans="1:24" s="338" customFormat="1" ht="96" customHeight="1" x14ac:dyDescent="0.2">
      <c r="A13" s="339" t="s">
        <v>964</v>
      </c>
      <c r="B13" s="340" t="s">
        <v>965</v>
      </c>
      <c r="C13" s="340" t="s">
        <v>273</v>
      </c>
      <c r="D13" s="341">
        <v>372196</v>
      </c>
      <c r="E13" s="342">
        <v>0</v>
      </c>
      <c r="F13" s="342">
        <v>0</v>
      </c>
      <c r="G13" s="342">
        <v>0</v>
      </c>
      <c r="H13" s="340" t="s">
        <v>966</v>
      </c>
      <c r="I13" s="340" t="s">
        <v>273</v>
      </c>
      <c r="J13" s="330" t="s">
        <v>967</v>
      </c>
    </row>
    <row r="14" spans="1:24" s="338" customFormat="1" ht="90" customHeight="1" x14ac:dyDescent="0.2">
      <c r="A14" s="339" t="s">
        <v>968</v>
      </c>
      <c r="B14" s="340" t="s">
        <v>969</v>
      </c>
      <c r="C14" s="340" t="s">
        <v>273</v>
      </c>
      <c r="D14" s="341">
        <v>372196</v>
      </c>
      <c r="E14" s="342">
        <v>0</v>
      </c>
      <c r="F14" s="342">
        <v>0</v>
      </c>
      <c r="G14" s="342">
        <v>0</v>
      </c>
      <c r="H14" s="340" t="s">
        <v>966</v>
      </c>
      <c r="I14" s="340" t="s">
        <v>273</v>
      </c>
      <c r="J14" s="330" t="s">
        <v>970</v>
      </c>
    </row>
    <row r="15" spans="1:24" s="338" customFormat="1" ht="102" customHeight="1" x14ac:dyDescent="0.2">
      <c r="A15" s="339" t="s">
        <v>971</v>
      </c>
      <c r="B15" s="340" t="s">
        <v>972</v>
      </c>
      <c r="C15" s="340" t="s">
        <v>273</v>
      </c>
      <c r="D15" s="341">
        <v>372196</v>
      </c>
      <c r="E15" s="342">
        <v>0</v>
      </c>
      <c r="F15" s="342">
        <v>0</v>
      </c>
      <c r="G15" s="342">
        <v>0</v>
      </c>
      <c r="H15" s="340" t="s">
        <v>966</v>
      </c>
      <c r="I15" s="340" t="s">
        <v>273</v>
      </c>
      <c r="J15" s="330" t="s">
        <v>973</v>
      </c>
    </row>
    <row r="16" spans="1:24" ht="93.75" customHeight="1" x14ac:dyDescent="0.2">
      <c r="A16" s="343" t="s">
        <v>974</v>
      </c>
      <c r="B16" s="340" t="s">
        <v>975</v>
      </c>
      <c r="C16" s="340" t="s">
        <v>273</v>
      </c>
      <c r="D16" s="341">
        <v>399264</v>
      </c>
      <c r="E16" s="342">
        <v>0</v>
      </c>
      <c r="F16" s="342">
        <v>0</v>
      </c>
      <c r="G16" s="342">
        <v>0</v>
      </c>
      <c r="H16" s="340" t="s">
        <v>966</v>
      </c>
      <c r="I16" s="340" t="s">
        <v>273</v>
      </c>
      <c r="J16" s="330" t="s">
        <v>976</v>
      </c>
    </row>
    <row r="17" spans="1:10" ht="95.25" customHeight="1" x14ac:dyDescent="0.2">
      <c r="A17" s="343" t="s">
        <v>977</v>
      </c>
      <c r="B17" s="340" t="s">
        <v>978</v>
      </c>
      <c r="C17" s="340" t="s">
        <v>273</v>
      </c>
      <c r="D17" s="341">
        <v>367800</v>
      </c>
      <c r="E17" s="342">
        <v>0</v>
      </c>
      <c r="F17" s="342">
        <v>0</v>
      </c>
      <c r="G17" s="342">
        <v>0</v>
      </c>
      <c r="H17" s="340" t="s">
        <v>944</v>
      </c>
      <c r="I17" s="340" t="s">
        <v>273</v>
      </c>
      <c r="J17" s="330" t="s">
        <v>979</v>
      </c>
    </row>
    <row r="18" spans="1:10" ht="106.5" customHeight="1" x14ac:dyDescent="0.2">
      <c r="A18" s="343" t="s">
        <v>980</v>
      </c>
      <c r="B18" s="340" t="s">
        <v>981</v>
      </c>
      <c r="C18" s="340" t="s">
        <v>273</v>
      </c>
      <c r="D18" s="342">
        <v>0</v>
      </c>
      <c r="E18" s="341">
        <v>140205</v>
      </c>
      <c r="F18" s="342">
        <v>0</v>
      </c>
      <c r="G18" s="342">
        <v>0</v>
      </c>
      <c r="H18" s="340" t="s">
        <v>944</v>
      </c>
      <c r="I18" s="340" t="s">
        <v>273</v>
      </c>
      <c r="J18" s="330" t="s">
        <v>982</v>
      </c>
    </row>
    <row r="19" spans="1:10" ht="120" customHeight="1" x14ac:dyDescent="0.2">
      <c r="A19" s="343" t="s">
        <v>983</v>
      </c>
      <c r="B19" s="340" t="s">
        <v>273</v>
      </c>
      <c r="C19" s="340" t="s">
        <v>984</v>
      </c>
      <c r="D19" s="342">
        <v>0</v>
      </c>
      <c r="E19" s="341">
        <v>274700</v>
      </c>
      <c r="F19" s="342">
        <v>0</v>
      </c>
      <c r="G19" s="342">
        <v>0</v>
      </c>
      <c r="H19" s="340" t="s">
        <v>966</v>
      </c>
      <c r="I19" s="340" t="s">
        <v>273</v>
      </c>
      <c r="J19" s="330" t="s">
        <v>985</v>
      </c>
    </row>
    <row r="20" spans="1:10" ht="105" customHeight="1" x14ac:dyDescent="0.2">
      <c r="A20" s="343" t="s">
        <v>986</v>
      </c>
      <c r="B20" s="340" t="s">
        <v>987</v>
      </c>
      <c r="C20" s="340" t="s">
        <v>273</v>
      </c>
      <c r="D20" s="342">
        <v>0</v>
      </c>
      <c r="E20" s="341">
        <v>220467.57</v>
      </c>
      <c r="F20" s="342">
        <v>0</v>
      </c>
      <c r="G20" s="342">
        <v>0</v>
      </c>
      <c r="H20" s="340" t="s">
        <v>944</v>
      </c>
      <c r="I20" s="340" t="s">
        <v>273</v>
      </c>
      <c r="J20" s="330" t="s">
        <v>988</v>
      </c>
    </row>
    <row r="21" spans="1:10" ht="111.75" customHeight="1" x14ac:dyDescent="0.2">
      <c r="A21" s="343" t="s">
        <v>989</v>
      </c>
      <c r="B21" s="340" t="s">
        <v>990</v>
      </c>
      <c r="C21" s="340" t="s">
        <v>273</v>
      </c>
      <c r="D21" s="342">
        <v>0</v>
      </c>
      <c r="E21" s="341">
        <v>178736.93</v>
      </c>
      <c r="F21" s="342">
        <v>0</v>
      </c>
      <c r="G21" s="342">
        <v>0</v>
      </c>
      <c r="H21" s="340" t="s">
        <v>944</v>
      </c>
      <c r="I21" s="340" t="s">
        <v>273</v>
      </c>
      <c r="J21" s="330" t="s">
        <v>991</v>
      </c>
    </row>
    <row r="22" spans="1:10" ht="102.75" customHeight="1" x14ac:dyDescent="0.2">
      <c r="A22" s="343" t="s">
        <v>992</v>
      </c>
      <c r="B22" s="340" t="s">
        <v>993</v>
      </c>
      <c r="C22" s="340" t="s">
        <v>273</v>
      </c>
      <c r="D22" s="342">
        <v>0</v>
      </c>
      <c r="E22" s="341">
        <v>115226.39</v>
      </c>
      <c r="F22" s="342">
        <v>0</v>
      </c>
      <c r="G22" s="342">
        <v>0</v>
      </c>
      <c r="H22" s="340" t="s">
        <v>944</v>
      </c>
      <c r="I22" s="340" t="s">
        <v>273</v>
      </c>
      <c r="J22" s="330" t="s">
        <v>994</v>
      </c>
    </row>
    <row r="23" spans="1:10" ht="94.5" customHeight="1" x14ac:dyDescent="0.2">
      <c r="A23" s="343" t="s">
        <v>995</v>
      </c>
      <c r="B23" s="340" t="s">
        <v>996</v>
      </c>
      <c r="C23" s="340" t="s">
        <v>273</v>
      </c>
      <c r="D23" s="342">
        <v>0</v>
      </c>
      <c r="E23" s="341">
        <v>350718</v>
      </c>
      <c r="F23" s="342">
        <v>0</v>
      </c>
      <c r="G23" s="342">
        <v>0</v>
      </c>
      <c r="H23" s="340" t="s">
        <v>944</v>
      </c>
      <c r="I23" s="340" t="s">
        <v>273</v>
      </c>
      <c r="J23" s="330" t="s">
        <v>997</v>
      </c>
    </row>
    <row r="24" spans="1:10" ht="114" customHeight="1" x14ac:dyDescent="0.2">
      <c r="A24" s="343" t="s">
        <v>998</v>
      </c>
      <c r="B24" s="340" t="s">
        <v>999</v>
      </c>
      <c r="C24" s="344" t="s">
        <v>273</v>
      </c>
      <c r="D24" s="342">
        <v>0</v>
      </c>
      <c r="E24" s="341">
        <v>249857.51</v>
      </c>
      <c r="F24" s="342">
        <v>0</v>
      </c>
      <c r="G24" s="342">
        <v>0</v>
      </c>
      <c r="H24" s="340" t="s">
        <v>944</v>
      </c>
      <c r="I24" s="344" t="s">
        <v>273</v>
      </c>
      <c r="J24" s="330" t="s">
        <v>1000</v>
      </c>
    </row>
    <row r="25" spans="1:10" ht="171" customHeight="1" x14ac:dyDescent="0.2">
      <c r="A25" s="343" t="s">
        <v>1001</v>
      </c>
      <c r="B25" s="340" t="s">
        <v>1002</v>
      </c>
      <c r="C25" s="340" t="s">
        <v>273</v>
      </c>
      <c r="D25" s="342">
        <v>0</v>
      </c>
      <c r="E25" s="341">
        <v>47197.32</v>
      </c>
      <c r="F25" s="342">
        <v>0</v>
      </c>
      <c r="G25" s="342">
        <v>0</v>
      </c>
      <c r="H25" s="340" t="s">
        <v>944</v>
      </c>
      <c r="I25" s="340" t="s">
        <v>273</v>
      </c>
      <c r="J25" s="330" t="s">
        <v>1003</v>
      </c>
    </row>
    <row r="26" spans="1:10" ht="145.5" customHeight="1" x14ac:dyDescent="0.2">
      <c r="A26" s="343" t="s">
        <v>1004</v>
      </c>
      <c r="B26" s="340" t="s">
        <v>1005</v>
      </c>
      <c r="C26" s="340" t="s">
        <v>273</v>
      </c>
      <c r="D26" s="342">
        <v>0</v>
      </c>
      <c r="E26" s="341">
        <v>57905</v>
      </c>
      <c r="F26" s="342">
        <v>0</v>
      </c>
      <c r="G26" s="342">
        <v>0</v>
      </c>
      <c r="H26" s="340" t="s">
        <v>944</v>
      </c>
      <c r="I26" s="340" t="s">
        <v>273</v>
      </c>
      <c r="J26" s="330" t="s">
        <v>1003</v>
      </c>
    </row>
    <row r="27" spans="1:10" ht="109.5" customHeight="1" x14ac:dyDescent="0.2">
      <c r="A27" s="343" t="s">
        <v>1006</v>
      </c>
      <c r="B27" s="340" t="s">
        <v>1007</v>
      </c>
      <c r="C27" s="340" t="s">
        <v>273</v>
      </c>
      <c r="D27" s="342">
        <v>0</v>
      </c>
      <c r="E27" s="341">
        <v>232159.52</v>
      </c>
      <c r="F27" s="342">
        <v>0</v>
      </c>
      <c r="G27" s="342">
        <v>0</v>
      </c>
      <c r="H27" s="340" t="s">
        <v>944</v>
      </c>
      <c r="I27" s="340" t="s">
        <v>273</v>
      </c>
      <c r="J27" s="330" t="s">
        <v>1008</v>
      </c>
    </row>
    <row r="28" spans="1:10" ht="112.5" customHeight="1" x14ac:dyDescent="0.2">
      <c r="A28" s="343" t="s">
        <v>1009</v>
      </c>
      <c r="B28" s="340" t="s">
        <v>987</v>
      </c>
      <c r="C28" s="340" t="s">
        <v>273</v>
      </c>
      <c r="D28" s="342">
        <v>0</v>
      </c>
      <c r="E28" s="341">
        <v>263455.08</v>
      </c>
      <c r="F28" s="342">
        <v>0</v>
      </c>
      <c r="G28" s="342">
        <v>0</v>
      </c>
      <c r="H28" s="340" t="s">
        <v>944</v>
      </c>
      <c r="I28" s="340" t="s">
        <v>273</v>
      </c>
      <c r="J28" s="330" t="s">
        <v>1010</v>
      </c>
    </row>
    <row r="29" spans="1:10" ht="75.75" customHeight="1" x14ac:dyDescent="0.2">
      <c r="A29" s="343" t="s">
        <v>1011</v>
      </c>
      <c r="B29" s="340" t="s">
        <v>1012</v>
      </c>
      <c r="C29" s="340" t="s">
        <v>273</v>
      </c>
      <c r="D29" s="342">
        <v>0</v>
      </c>
      <c r="E29" s="341">
        <v>283459.32</v>
      </c>
      <c r="F29" s="342">
        <v>0</v>
      </c>
      <c r="G29" s="342">
        <v>0</v>
      </c>
      <c r="H29" s="340" t="s">
        <v>966</v>
      </c>
      <c r="I29" s="340" t="s">
        <v>273</v>
      </c>
      <c r="J29" s="330" t="s">
        <v>1013</v>
      </c>
    </row>
    <row r="30" spans="1:10" ht="79.5" customHeight="1" x14ac:dyDescent="0.2">
      <c r="A30" s="343" t="s">
        <v>1014</v>
      </c>
      <c r="B30" s="340" t="s">
        <v>1012</v>
      </c>
      <c r="C30" s="340" t="s">
        <v>273</v>
      </c>
      <c r="D30" s="342">
        <v>0</v>
      </c>
      <c r="E30" s="341">
        <v>382050</v>
      </c>
      <c r="F30" s="342">
        <v>0</v>
      </c>
      <c r="G30" s="342">
        <v>0</v>
      </c>
      <c r="H30" s="340" t="s">
        <v>966</v>
      </c>
      <c r="I30" s="340" t="s">
        <v>273</v>
      </c>
      <c r="J30" s="330" t="s">
        <v>1015</v>
      </c>
    </row>
    <row r="31" spans="1:10" ht="69.75" customHeight="1" x14ac:dyDescent="0.2">
      <c r="A31" s="343" t="s">
        <v>1016</v>
      </c>
      <c r="B31" s="340" t="s">
        <v>1017</v>
      </c>
      <c r="C31" s="340" t="s">
        <v>273</v>
      </c>
      <c r="D31" s="342">
        <v>0</v>
      </c>
      <c r="E31" s="341">
        <v>563296.6</v>
      </c>
      <c r="F31" s="342">
        <v>0</v>
      </c>
      <c r="G31" s="342">
        <v>0</v>
      </c>
      <c r="H31" s="340" t="s">
        <v>966</v>
      </c>
      <c r="I31" s="340" t="s">
        <v>273</v>
      </c>
      <c r="J31" s="330" t="s">
        <v>1018</v>
      </c>
    </row>
    <row r="32" spans="1:10" ht="98.25" customHeight="1" x14ac:dyDescent="0.2">
      <c r="A32" s="343" t="s">
        <v>1019</v>
      </c>
      <c r="B32" s="340" t="s">
        <v>1020</v>
      </c>
      <c r="C32" s="340" t="s">
        <v>273</v>
      </c>
      <c r="D32" s="342">
        <v>0</v>
      </c>
      <c r="E32" s="341" t="s">
        <v>1021</v>
      </c>
      <c r="F32" s="342">
        <v>0</v>
      </c>
      <c r="G32" s="342">
        <v>0</v>
      </c>
      <c r="H32" s="340" t="s">
        <v>966</v>
      </c>
      <c r="I32" s="340" t="s">
        <v>273</v>
      </c>
      <c r="J32" s="330" t="s">
        <v>1022</v>
      </c>
    </row>
    <row r="33" spans="1:10" ht="111.75" customHeight="1" x14ac:dyDescent="0.2">
      <c r="A33" s="343" t="s">
        <v>1023</v>
      </c>
      <c r="B33" s="340" t="s">
        <v>1024</v>
      </c>
      <c r="C33" s="344" t="s">
        <v>273</v>
      </c>
      <c r="D33" s="342">
        <v>0</v>
      </c>
      <c r="E33" s="341" t="s">
        <v>1025</v>
      </c>
      <c r="F33" s="342">
        <v>0</v>
      </c>
      <c r="G33" s="342">
        <v>0</v>
      </c>
      <c r="H33" s="340" t="s">
        <v>966</v>
      </c>
      <c r="I33" s="344" t="s">
        <v>273</v>
      </c>
      <c r="J33" s="330" t="s">
        <v>1026</v>
      </c>
    </row>
    <row r="34" spans="1:10" ht="112.5" customHeight="1" x14ac:dyDescent="0.2">
      <c r="A34" s="343" t="s">
        <v>1027</v>
      </c>
      <c r="B34" s="340" t="s">
        <v>1028</v>
      </c>
      <c r="C34" s="344" t="s">
        <v>273</v>
      </c>
      <c r="D34" s="342">
        <v>0</v>
      </c>
      <c r="E34" s="341">
        <v>261207.32</v>
      </c>
      <c r="F34" s="342">
        <v>0</v>
      </c>
      <c r="G34" s="342">
        <v>0</v>
      </c>
      <c r="H34" s="340" t="s">
        <v>966</v>
      </c>
      <c r="I34" s="344" t="s">
        <v>273</v>
      </c>
      <c r="J34" s="330" t="s">
        <v>1029</v>
      </c>
    </row>
    <row r="35" spans="1:10" ht="146.25" customHeight="1" x14ac:dyDescent="0.2">
      <c r="A35" s="343" t="s">
        <v>1030</v>
      </c>
      <c r="B35" s="340" t="s">
        <v>1031</v>
      </c>
      <c r="C35" s="344" t="s">
        <v>273</v>
      </c>
      <c r="D35" s="342">
        <v>0</v>
      </c>
      <c r="E35" s="341">
        <v>175790</v>
      </c>
      <c r="F35" s="342">
        <v>0</v>
      </c>
      <c r="G35" s="342">
        <v>0</v>
      </c>
      <c r="H35" s="340" t="s">
        <v>966</v>
      </c>
      <c r="I35" s="344" t="s">
        <v>273</v>
      </c>
      <c r="J35" s="330" t="s">
        <v>1032</v>
      </c>
    </row>
    <row r="36" spans="1:10" ht="111.75" customHeight="1" x14ac:dyDescent="0.2">
      <c r="A36" s="343" t="s">
        <v>1033</v>
      </c>
      <c r="B36" s="340" t="s">
        <v>1034</v>
      </c>
      <c r="C36" s="344" t="s">
        <v>273</v>
      </c>
      <c r="D36" s="342">
        <v>0</v>
      </c>
      <c r="E36" s="341">
        <v>310689</v>
      </c>
      <c r="F36" s="342">
        <v>0</v>
      </c>
      <c r="G36" s="342">
        <v>0</v>
      </c>
      <c r="H36" s="340" t="s">
        <v>944</v>
      </c>
      <c r="I36" s="340" t="s">
        <v>273</v>
      </c>
      <c r="J36" s="330" t="s">
        <v>1035</v>
      </c>
    </row>
    <row r="37" spans="1:10" ht="110.25" customHeight="1" x14ac:dyDescent="0.2">
      <c r="A37" s="343" t="s">
        <v>1036</v>
      </c>
      <c r="B37" s="340" t="s">
        <v>1037</v>
      </c>
      <c r="C37" s="344" t="s">
        <v>273</v>
      </c>
      <c r="D37" s="342">
        <v>0</v>
      </c>
      <c r="E37" s="341">
        <v>87122.35</v>
      </c>
      <c r="F37" s="342">
        <v>0</v>
      </c>
      <c r="G37" s="342">
        <v>0</v>
      </c>
      <c r="H37" s="340" t="s">
        <v>966</v>
      </c>
      <c r="I37" s="340" t="s">
        <v>273</v>
      </c>
      <c r="J37" s="330" t="s">
        <v>1038</v>
      </c>
    </row>
    <row r="38" spans="1:10" ht="109.5" customHeight="1" x14ac:dyDescent="0.2">
      <c r="A38" s="343" t="s">
        <v>1039</v>
      </c>
      <c r="B38" s="340" t="s">
        <v>1040</v>
      </c>
      <c r="C38" s="344" t="s">
        <v>273</v>
      </c>
      <c r="D38" s="342">
        <v>0</v>
      </c>
      <c r="E38" s="341">
        <v>112179.75</v>
      </c>
      <c r="F38" s="342">
        <v>0</v>
      </c>
      <c r="G38" s="342">
        <v>0</v>
      </c>
      <c r="H38" s="340" t="s">
        <v>966</v>
      </c>
      <c r="I38" s="340" t="s">
        <v>273</v>
      </c>
      <c r="J38" s="330" t="s">
        <v>1041</v>
      </c>
    </row>
    <row r="39" spans="1:10" ht="97.5" customHeight="1" x14ac:dyDescent="0.2">
      <c r="A39" s="343" t="s">
        <v>1042</v>
      </c>
      <c r="B39" s="340" t="s">
        <v>1043</v>
      </c>
      <c r="C39" s="340" t="s">
        <v>273</v>
      </c>
      <c r="D39" s="342">
        <v>0</v>
      </c>
      <c r="E39" s="341">
        <v>55678.16</v>
      </c>
      <c r="F39" s="342">
        <v>0</v>
      </c>
      <c r="G39" s="342">
        <v>0</v>
      </c>
      <c r="H39" s="340" t="s">
        <v>966</v>
      </c>
      <c r="I39" s="340" t="s">
        <v>273</v>
      </c>
      <c r="J39" s="330" t="s">
        <v>1044</v>
      </c>
    </row>
    <row r="40" spans="1:10" ht="99.75" customHeight="1" x14ac:dyDescent="0.2">
      <c r="A40" s="343" t="s">
        <v>1045</v>
      </c>
      <c r="B40" s="340" t="s">
        <v>1046</v>
      </c>
      <c r="C40" s="340" t="s">
        <v>273</v>
      </c>
      <c r="D40" s="342">
        <v>0</v>
      </c>
      <c r="E40" s="341">
        <v>57225.61</v>
      </c>
      <c r="F40" s="342">
        <v>0</v>
      </c>
      <c r="G40" s="342">
        <v>0</v>
      </c>
      <c r="H40" s="340" t="s">
        <v>966</v>
      </c>
      <c r="I40" s="340" t="s">
        <v>273</v>
      </c>
      <c r="J40" s="330" t="s">
        <v>1047</v>
      </c>
    </row>
    <row r="41" spans="1:10" ht="107.25" customHeight="1" x14ac:dyDescent="0.2">
      <c r="A41" s="343" t="s">
        <v>1048</v>
      </c>
      <c r="B41" s="340" t="s">
        <v>1049</v>
      </c>
      <c r="C41" s="340" t="s">
        <v>273</v>
      </c>
      <c r="D41" s="342">
        <v>0</v>
      </c>
      <c r="E41" s="341">
        <v>52893.4</v>
      </c>
      <c r="F41" s="342">
        <v>0</v>
      </c>
      <c r="G41" s="342">
        <v>0</v>
      </c>
      <c r="H41" s="340" t="s">
        <v>966</v>
      </c>
      <c r="I41" s="340" t="s">
        <v>273</v>
      </c>
      <c r="J41" s="330" t="s">
        <v>1050</v>
      </c>
    </row>
    <row r="42" spans="1:10" ht="119.25" customHeight="1" x14ac:dyDescent="0.2">
      <c r="A42" s="343" t="s">
        <v>1051</v>
      </c>
      <c r="B42" s="340" t="s">
        <v>1052</v>
      </c>
      <c r="C42" s="340" t="s">
        <v>273</v>
      </c>
      <c r="D42" s="342">
        <v>0</v>
      </c>
      <c r="E42" s="342">
        <v>0</v>
      </c>
      <c r="F42" s="341" t="s">
        <v>1053</v>
      </c>
      <c r="G42" s="342">
        <v>0</v>
      </c>
      <c r="H42" s="340" t="s">
        <v>966</v>
      </c>
      <c r="I42" s="340" t="s">
        <v>273</v>
      </c>
      <c r="J42" s="330" t="s">
        <v>1054</v>
      </c>
    </row>
    <row r="43" spans="1:10" ht="133.5" customHeight="1" x14ac:dyDescent="0.2">
      <c r="A43" s="343" t="s">
        <v>1055</v>
      </c>
      <c r="B43" s="340" t="s">
        <v>273</v>
      </c>
      <c r="C43" s="340" t="s">
        <v>1056</v>
      </c>
      <c r="D43" s="342">
        <v>0</v>
      </c>
      <c r="E43" s="342">
        <v>0</v>
      </c>
      <c r="F43" s="341">
        <v>123965.87</v>
      </c>
      <c r="G43" s="342">
        <v>0</v>
      </c>
      <c r="H43" s="340" t="s">
        <v>944</v>
      </c>
      <c r="I43" s="340" t="s">
        <v>273</v>
      </c>
      <c r="J43" s="330" t="s">
        <v>1057</v>
      </c>
    </row>
    <row r="44" spans="1:10" ht="145.5" customHeight="1" x14ac:dyDescent="0.2">
      <c r="A44" s="343" t="s">
        <v>1058</v>
      </c>
      <c r="B44" s="340" t="s">
        <v>273</v>
      </c>
      <c r="C44" s="340" t="s">
        <v>1059</v>
      </c>
      <c r="D44" s="342">
        <v>0</v>
      </c>
      <c r="E44" s="342">
        <v>0</v>
      </c>
      <c r="F44" s="341">
        <v>127986.44</v>
      </c>
      <c r="G44" s="342">
        <v>0</v>
      </c>
      <c r="H44" s="340" t="s">
        <v>944</v>
      </c>
      <c r="I44" s="340" t="s">
        <v>273</v>
      </c>
      <c r="J44" s="330" t="s">
        <v>1060</v>
      </c>
    </row>
    <row r="45" spans="1:10" ht="139.5" customHeight="1" x14ac:dyDescent="0.2">
      <c r="A45" s="343" t="s">
        <v>1061</v>
      </c>
      <c r="B45" s="340" t="s">
        <v>1062</v>
      </c>
      <c r="C45" s="340" t="s">
        <v>273</v>
      </c>
      <c r="D45" s="342">
        <v>0</v>
      </c>
      <c r="E45" s="342">
        <v>0</v>
      </c>
      <c r="F45" s="341">
        <v>104856.06</v>
      </c>
      <c r="G45" s="342">
        <v>0</v>
      </c>
      <c r="H45" s="340" t="s">
        <v>944</v>
      </c>
      <c r="I45" s="340" t="s">
        <v>273</v>
      </c>
      <c r="J45" s="330" t="s">
        <v>1063</v>
      </c>
    </row>
    <row r="46" spans="1:10" ht="100.5" customHeight="1" x14ac:dyDescent="0.2">
      <c r="A46" s="343" t="s">
        <v>1064</v>
      </c>
      <c r="B46" s="340" t="s">
        <v>1065</v>
      </c>
      <c r="C46" s="340" t="s">
        <v>273</v>
      </c>
      <c r="D46" s="342">
        <v>0</v>
      </c>
      <c r="E46" s="342">
        <v>0</v>
      </c>
      <c r="F46" s="341">
        <v>286077.28000000003</v>
      </c>
      <c r="G46" s="342">
        <v>0</v>
      </c>
      <c r="H46" s="340" t="s">
        <v>944</v>
      </c>
      <c r="I46" s="340" t="s">
        <v>273</v>
      </c>
      <c r="J46" s="330" t="s">
        <v>1066</v>
      </c>
    </row>
    <row r="47" spans="1:10" ht="102" customHeight="1" x14ac:dyDescent="0.2">
      <c r="A47" s="343" t="s">
        <v>1067</v>
      </c>
      <c r="B47" s="340" t="s">
        <v>1068</v>
      </c>
      <c r="C47" s="340" t="s">
        <v>273</v>
      </c>
      <c r="D47" s="342">
        <v>0</v>
      </c>
      <c r="E47" s="342">
        <v>0</v>
      </c>
      <c r="F47" s="341">
        <v>293875.21000000002</v>
      </c>
      <c r="G47" s="342">
        <v>0</v>
      </c>
      <c r="H47" s="340" t="s">
        <v>944</v>
      </c>
      <c r="I47" s="340" t="s">
        <v>273</v>
      </c>
      <c r="J47" s="330" t="s">
        <v>1069</v>
      </c>
    </row>
    <row r="48" spans="1:10" ht="101.25" customHeight="1" x14ac:dyDescent="0.2">
      <c r="A48" s="343" t="s">
        <v>1070</v>
      </c>
      <c r="B48" s="340" t="s">
        <v>1071</v>
      </c>
      <c r="C48" s="340" t="s">
        <v>273</v>
      </c>
      <c r="D48" s="342">
        <v>0</v>
      </c>
      <c r="E48" s="342">
        <v>0</v>
      </c>
      <c r="F48" s="341">
        <v>455001</v>
      </c>
      <c r="G48" s="342">
        <v>0</v>
      </c>
      <c r="H48" s="340" t="s">
        <v>944</v>
      </c>
      <c r="I48" s="340" t="s">
        <v>273</v>
      </c>
      <c r="J48" s="330" t="s">
        <v>1072</v>
      </c>
    </row>
    <row r="49" spans="1:10" ht="89.25" customHeight="1" x14ac:dyDescent="0.2">
      <c r="A49" s="343" t="s">
        <v>1073</v>
      </c>
      <c r="B49" s="340" t="s">
        <v>1074</v>
      </c>
      <c r="C49" s="340" t="s">
        <v>273</v>
      </c>
      <c r="D49" s="342">
        <v>0</v>
      </c>
      <c r="E49" s="342">
        <v>0</v>
      </c>
      <c r="F49" s="341" t="s">
        <v>1075</v>
      </c>
      <c r="G49" s="342">
        <v>0</v>
      </c>
      <c r="H49" s="340" t="s">
        <v>966</v>
      </c>
      <c r="I49" s="340" t="s">
        <v>273</v>
      </c>
      <c r="J49" s="330" t="s">
        <v>1076</v>
      </c>
    </row>
    <row r="50" spans="1:10" ht="105" customHeight="1" x14ac:dyDescent="0.2">
      <c r="A50" s="343" t="s">
        <v>1077</v>
      </c>
      <c r="B50" s="340" t="s">
        <v>1078</v>
      </c>
      <c r="C50" s="340" t="s">
        <v>273</v>
      </c>
      <c r="D50" s="342">
        <v>0</v>
      </c>
      <c r="E50" s="342">
        <v>0</v>
      </c>
      <c r="F50" s="341" t="s">
        <v>1079</v>
      </c>
      <c r="G50" s="342">
        <v>0</v>
      </c>
      <c r="H50" s="340" t="s">
        <v>966</v>
      </c>
      <c r="I50" s="340" t="s">
        <v>273</v>
      </c>
      <c r="J50" s="330" t="s">
        <v>1076</v>
      </c>
    </row>
    <row r="51" spans="1:10" ht="114" customHeight="1" x14ac:dyDescent="0.2">
      <c r="A51" s="343" t="s">
        <v>1080</v>
      </c>
      <c r="B51" s="340" t="s">
        <v>1081</v>
      </c>
      <c r="C51" s="340" t="s">
        <v>273</v>
      </c>
      <c r="D51" s="342">
        <v>0</v>
      </c>
      <c r="E51" s="342">
        <v>0</v>
      </c>
      <c r="F51" s="341" t="s">
        <v>1082</v>
      </c>
      <c r="G51" s="342">
        <v>0</v>
      </c>
      <c r="H51" s="340" t="s">
        <v>966</v>
      </c>
      <c r="I51" s="345" t="s">
        <v>273</v>
      </c>
      <c r="J51" s="330" t="s">
        <v>1076</v>
      </c>
    </row>
    <row r="52" spans="1:10" ht="107.25" customHeight="1" x14ac:dyDescent="0.2">
      <c r="A52" s="343" t="s">
        <v>1083</v>
      </c>
      <c r="B52" s="340" t="s">
        <v>1084</v>
      </c>
      <c r="C52" s="340" t="s">
        <v>273</v>
      </c>
      <c r="D52" s="342">
        <v>0</v>
      </c>
      <c r="E52" s="342">
        <v>0</v>
      </c>
      <c r="F52" s="342">
        <v>0</v>
      </c>
      <c r="G52" s="341">
        <v>318000</v>
      </c>
      <c r="H52" s="340" t="s">
        <v>966</v>
      </c>
      <c r="I52" s="345" t="s">
        <v>273</v>
      </c>
      <c r="J52" s="330" t="s">
        <v>1085</v>
      </c>
    </row>
    <row r="53" spans="1:10" ht="114" customHeight="1" x14ac:dyDescent="0.2">
      <c r="A53" s="343" t="s">
        <v>1086</v>
      </c>
      <c r="B53" s="340" t="s">
        <v>273</v>
      </c>
      <c r="C53" s="340" t="s">
        <v>1087</v>
      </c>
      <c r="D53" s="342">
        <v>0</v>
      </c>
      <c r="E53" s="342">
        <v>0</v>
      </c>
      <c r="F53" s="342">
        <v>0</v>
      </c>
      <c r="G53" s="341">
        <v>88500.9</v>
      </c>
      <c r="H53" s="340" t="s">
        <v>944</v>
      </c>
      <c r="I53" s="345" t="s">
        <v>273</v>
      </c>
      <c r="J53" s="330" t="s">
        <v>1088</v>
      </c>
    </row>
    <row r="54" spans="1:10" ht="103.5" customHeight="1" x14ac:dyDescent="0.2">
      <c r="A54" s="343" t="s">
        <v>1089</v>
      </c>
      <c r="B54" s="340" t="s">
        <v>1084</v>
      </c>
      <c r="C54" s="340" t="s">
        <v>273</v>
      </c>
      <c r="D54" s="342">
        <v>0</v>
      </c>
      <c r="E54" s="342">
        <v>0</v>
      </c>
      <c r="F54" s="342">
        <v>0</v>
      </c>
      <c r="G54" s="341">
        <v>325000</v>
      </c>
      <c r="H54" s="340" t="s">
        <v>966</v>
      </c>
      <c r="I54" s="345" t="s">
        <v>273</v>
      </c>
      <c r="J54" s="330" t="s">
        <v>1090</v>
      </c>
    </row>
    <row r="55" spans="1:10" ht="114" customHeight="1" x14ac:dyDescent="0.2">
      <c r="A55" s="343" t="s">
        <v>1091</v>
      </c>
      <c r="B55" s="340" t="s">
        <v>1084</v>
      </c>
      <c r="C55" s="340" t="s">
        <v>273</v>
      </c>
      <c r="D55" s="342">
        <v>0</v>
      </c>
      <c r="E55" s="342">
        <v>0</v>
      </c>
      <c r="F55" s="342">
        <v>0</v>
      </c>
      <c r="G55" s="341">
        <v>323000</v>
      </c>
      <c r="H55" s="340" t="s">
        <v>966</v>
      </c>
      <c r="I55" s="345" t="s">
        <v>273</v>
      </c>
      <c r="J55" s="330" t="s">
        <v>1092</v>
      </c>
    </row>
    <row r="56" spans="1:10" ht="34.5" customHeight="1" x14ac:dyDescent="0.2">
      <c r="A56" s="346"/>
      <c r="B56" s="340"/>
      <c r="C56" s="340"/>
      <c r="D56" s="347"/>
      <c r="E56" s="347"/>
      <c r="F56" s="347"/>
      <c r="G56" s="347"/>
      <c r="H56" s="347"/>
      <c r="I56" s="346"/>
    </row>
    <row r="57" spans="1:10" x14ac:dyDescent="0.2">
      <c r="A57" s="348" t="s">
        <v>1093</v>
      </c>
      <c r="B57" s="348"/>
      <c r="C57" s="348"/>
      <c r="D57" s="349"/>
      <c r="E57" s="349"/>
      <c r="F57" s="349"/>
      <c r="G57" s="349"/>
      <c r="H57" s="349"/>
      <c r="I57" s="348"/>
    </row>
    <row r="58" spans="1:10" x14ac:dyDescent="0.2">
      <c r="A58" s="328"/>
      <c r="B58" s="328"/>
      <c r="C58" s="328"/>
      <c r="D58" s="175"/>
      <c r="E58" s="175"/>
      <c r="F58" s="175"/>
      <c r="G58" s="175"/>
    </row>
    <row r="59" spans="1:10" x14ac:dyDescent="0.2">
      <c r="A59" s="350" t="s">
        <v>1094</v>
      </c>
      <c r="B59" s="350"/>
      <c r="C59" s="351"/>
      <c r="D59" s="175"/>
      <c r="E59" s="175"/>
      <c r="F59" s="175"/>
      <c r="G59" s="175"/>
    </row>
    <row r="60" spans="1:10" x14ac:dyDescent="0.2">
      <c r="A60" s="352" t="s">
        <v>1095</v>
      </c>
      <c r="B60" s="352"/>
      <c r="C60" s="353"/>
      <c r="D60" s="175"/>
      <c r="E60" s="175"/>
      <c r="F60" s="175"/>
      <c r="G60" s="175"/>
    </row>
  </sheetData>
  <mergeCells count="5">
    <mergeCell ref="A4:A5"/>
    <mergeCell ref="B4:B5"/>
    <mergeCell ref="C4:C5"/>
    <mergeCell ref="H4:H5"/>
    <mergeCell ref="I4:I5"/>
  </mergeCells>
  <printOptions horizontalCentered="1"/>
  <pageMargins left="0.59055118110236227" right="0.43307086614173229" top="0.70866141732283472" bottom="1.3779527559055118" header="0.43307086614173229" footer="1.1023622047244095"/>
  <pageSetup paperSize="9" scale="59" fitToHeight="0"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REPÚBLICA&amp;R&amp;P de &amp;N</oddFooter>
  </headerFooter>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717EE-C803-4C3D-B81A-79824B6C1F62}">
  <sheetPr>
    <pageSetUpPr fitToPage="1"/>
  </sheetPr>
  <dimension ref="A2:I53"/>
  <sheetViews>
    <sheetView workbookViewId="0">
      <selection sqref="A1:H53"/>
    </sheetView>
  </sheetViews>
  <sheetFormatPr baseColWidth="10" defaultRowHeight="15" x14ac:dyDescent="0.25"/>
  <cols>
    <col min="1" max="1" width="54.42578125" style="251" customWidth="1"/>
    <col min="2" max="2" width="11.140625" style="251" customWidth="1"/>
    <col min="3" max="3" width="32.5703125" style="251" bestFit="1" customWidth="1"/>
    <col min="4" max="4" width="23" style="303" customWidth="1"/>
    <col min="5" max="5" width="13.42578125" style="303" customWidth="1"/>
    <col min="6" max="6" width="13.7109375" style="303" customWidth="1"/>
    <col min="7" max="8" width="17" style="294" customWidth="1"/>
    <col min="9" max="9" width="12.5703125" style="251" bestFit="1" customWidth="1"/>
    <col min="10" max="16384" width="11.42578125" style="251"/>
  </cols>
  <sheetData>
    <row r="2" spans="1:8" ht="21" x14ac:dyDescent="0.35">
      <c r="A2" s="537" t="s">
        <v>541</v>
      </c>
      <c r="B2" s="537"/>
      <c r="C2" s="537"/>
      <c r="D2" s="537"/>
      <c r="E2" s="537"/>
      <c r="F2" s="537"/>
      <c r="G2" s="537"/>
      <c r="H2" s="537"/>
    </row>
    <row r="4" spans="1:8" ht="18.75" x14ac:dyDescent="0.3">
      <c r="A4" s="538" t="s">
        <v>542</v>
      </c>
      <c r="B4" s="538"/>
      <c r="C4" s="538"/>
      <c r="D4" s="538"/>
      <c r="E4" s="538"/>
      <c r="F4" s="538"/>
      <c r="G4" s="538"/>
      <c r="H4" s="538"/>
    </row>
    <row r="5" spans="1:8" ht="18.75" x14ac:dyDescent="0.3">
      <c r="A5" s="252" t="s">
        <v>543</v>
      </c>
      <c r="B5" s="253"/>
      <c r="C5" s="253"/>
      <c r="D5" s="253"/>
      <c r="E5" s="253"/>
      <c r="F5" s="253"/>
      <c r="G5" s="253"/>
      <c r="H5" s="253"/>
    </row>
    <row r="6" spans="1:8" ht="15.75" thickBot="1" x14ac:dyDescent="0.3">
      <c r="A6" s="254"/>
      <c r="B6" s="254"/>
      <c r="C6" s="254"/>
      <c r="D6" s="255"/>
      <c r="E6" s="255"/>
      <c r="F6" s="255"/>
      <c r="G6" s="256"/>
      <c r="H6" s="256"/>
    </row>
    <row r="7" spans="1:8" x14ac:dyDescent="0.25">
      <c r="A7" s="539" t="s">
        <v>544</v>
      </c>
      <c r="B7" s="539" t="s">
        <v>496</v>
      </c>
      <c r="C7" s="541" t="s">
        <v>545</v>
      </c>
      <c r="D7" s="541"/>
      <c r="E7" s="541"/>
      <c r="F7" s="541"/>
      <c r="G7" s="541"/>
      <c r="H7" s="541"/>
    </row>
    <row r="8" spans="1:8" ht="15.75" thickBot="1" x14ac:dyDescent="0.3">
      <c r="A8" s="540"/>
      <c r="B8" s="540" t="s">
        <v>496</v>
      </c>
      <c r="C8" s="257" t="s">
        <v>546</v>
      </c>
      <c r="D8" s="257" t="s">
        <v>547</v>
      </c>
      <c r="E8" s="257" t="s">
        <v>548</v>
      </c>
      <c r="F8" s="257" t="s">
        <v>549</v>
      </c>
      <c r="G8" s="258" t="s">
        <v>550</v>
      </c>
      <c r="H8" s="258" t="s">
        <v>551</v>
      </c>
    </row>
    <row r="9" spans="1:8" ht="15.75" thickBot="1" x14ac:dyDescent="0.3">
      <c r="A9" s="259" t="s">
        <v>6</v>
      </c>
      <c r="B9" s="260" t="s">
        <v>552</v>
      </c>
      <c r="C9" s="259" t="s">
        <v>553</v>
      </c>
      <c r="D9" s="261" t="s">
        <v>554</v>
      </c>
      <c r="E9" s="262">
        <v>38353</v>
      </c>
      <c r="F9" s="261" t="s">
        <v>555</v>
      </c>
      <c r="G9" s="263"/>
      <c r="H9" s="263"/>
    </row>
    <row r="10" spans="1:8" x14ac:dyDescent="0.25">
      <c r="A10" s="264"/>
      <c r="B10" s="265"/>
      <c r="C10" s="264"/>
      <c r="D10" s="266"/>
      <c r="E10" s="266"/>
      <c r="F10" s="266"/>
      <c r="G10" s="267"/>
      <c r="H10" s="267"/>
    </row>
    <row r="11" spans="1:8" ht="15.75" thickBot="1" x14ac:dyDescent="0.3">
      <c r="A11" s="268" t="s">
        <v>556</v>
      </c>
      <c r="B11" s="269">
        <v>921</v>
      </c>
      <c r="C11" s="268"/>
      <c r="D11" s="270"/>
      <c r="E11" s="270"/>
      <c r="F11" s="271" t="s">
        <v>555</v>
      </c>
      <c r="G11" s="272">
        <f>SUM(G12:G16)</f>
        <v>2251112.7400000002</v>
      </c>
      <c r="H11" s="272">
        <f>SUM(H12:H16)</f>
        <v>1132180.98</v>
      </c>
    </row>
    <row r="12" spans="1:8" x14ac:dyDescent="0.25">
      <c r="A12" s="264" t="s">
        <v>557</v>
      </c>
      <c r="B12" s="273"/>
      <c r="C12" s="264" t="s">
        <v>553</v>
      </c>
      <c r="D12" s="274" t="s">
        <v>558</v>
      </c>
      <c r="E12" s="275">
        <v>37159</v>
      </c>
      <c r="F12" s="266" t="s">
        <v>555</v>
      </c>
      <c r="G12" s="276">
        <v>30.35</v>
      </c>
      <c r="H12" s="267">
        <v>30.35</v>
      </c>
    </row>
    <row r="13" spans="1:8" x14ac:dyDescent="0.25">
      <c r="A13" s="277" t="s">
        <v>559</v>
      </c>
      <c r="B13" s="278"/>
      <c r="C13" s="277" t="s">
        <v>553</v>
      </c>
      <c r="D13" s="279" t="s">
        <v>554</v>
      </c>
      <c r="E13" s="280"/>
      <c r="F13" s="280" t="s">
        <v>555</v>
      </c>
      <c r="G13" s="281">
        <v>2207143.89</v>
      </c>
      <c r="H13" s="282">
        <v>1065885.31</v>
      </c>
    </row>
    <row r="14" spans="1:8" x14ac:dyDescent="0.25">
      <c r="A14" s="277" t="s">
        <v>560</v>
      </c>
      <c r="B14" s="278"/>
      <c r="C14" s="277" t="s">
        <v>553</v>
      </c>
      <c r="D14" s="280" t="s">
        <v>561</v>
      </c>
      <c r="E14" s="283">
        <v>39489</v>
      </c>
      <c r="F14" s="280" t="s">
        <v>555</v>
      </c>
      <c r="G14" s="284">
        <v>0.6</v>
      </c>
      <c r="H14" s="284">
        <v>0</v>
      </c>
    </row>
    <row r="15" spans="1:8" x14ac:dyDescent="0.25">
      <c r="A15" s="277" t="s">
        <v>562</v>
      </c>
      <c r="B15" s="278"/>
      <c r="C15" s="277" t="s">
        <v>553</v>
      </c>
      <c r="D15" s="280" t="s">
        <v>563</v>
      </c>
      <c r="E15" s="283">
        <v>39694</v>
      </c>
      <c r="F15" s="280" t="s">
        <v>555</v>
      </c>
      <c r="G15" s="284">
        <v>43845.27</v>
      </c>
      <c r="H15" s="284">
        <v>66172.69</v>
      </c>
    </row>
    <row r="16" spans="1:8" x14ac:dyDescent="0.25">
      <c r="A16" s="277" t="s">
        <v>564</v>
      </c>
      <c r="B16" s="278"/>
      <c r="C16" s="277" t="s">
        <v>553</v>
      </c>
      <c r="D16" s="280" t="s">
        <v>565</v>
      </c>
      <c r="E16" s="283">
        <v>41332</v>
      </c>
      <c r="F16" s="280" t="s">
        <v>555</v>
      </c>
      <c r="G16" s="284">
        <v>92.63</v>
      </c>
      <c r="H16" s="284">
        <v>92.63</v>
      </c>
    </row>
    <row r="17" spans="1:8" x14ac:dyDescent="0.25">
      <c r="A17" s="277"/>
      <c r="B17" s="278"/>
      <c r="C17" s="277"/>
      <c r="D17" s="280"/>
      <c r="E17" s="280"/>
      <c r="F17" s="280"/>
      <c r="G17" s="284"/>
      <c r="H17" s="284"/>
    </row>
    <row r="18" spans="1:8" ht="15.75" thickBot="1" x14ac:dyDescent="0.3">
      <c r="A18" s="268" t="s">
        <v>566</v>
      </c>
      <c r="B18" s="269">
        <v>921</v>
      </c>
      <c r="C18" s="268"/>
      <c r="D18" s="271"/>
      <c r="E18" s="270"/>
      <c r="F18" s="271" t="s">
        <v>555</v>
      </c>
      <c r="G18" s="272">
        <v>0</v>
      </c>
      <c r="H18" s="272">
        <v>41013450</v>
      </c>
    </row>
    <row r="19" spans="1:8" x14ac:dyDescent="0.25">
      <c r="A19" s="264"/>
      <c r="B19" s="273"/>
      <c r="C19" s="264"/>
      <c r="D19" s="266"/>
      <c r="E19" s="266"/>
      <c r="F19" s="266"/>
      <c r="G19" s="267"/>
      <c r="H19" s="267"/>
    </row>
    <row r="20" spans="1:8" ht="15.75" thickBot="1" x14ac:dyDescent="0.3">
      <c r="A20" s="268" t="s">
        <v>9</v>
      </c>
      <c r="B20" s="269">
        <v>921</v>
      </c>
      <c r="C20" s="268"/>
      <c r="D20" s="270"/>
      <c r="E20" s="270"/>
      <c r="F20" s="271" t="s">
        <v>555</v>
      </c>
      <c r="G20" s="272">
        <f>+G21+G25</f>
        <v>151089.60999999999</v>
      </c>
      <c r="H20" s="272">
        <f>+H21+H25</f>
        <v>476388.96</v>
      </c>
    </row>
    <row r="21" spans="1:8" x14ac:dyDescent="0.25">
      <c r="A21" s="285" t="s">
        <v>567</v>
      </c>
      <c r="B21" s="273"/>
      <c r="C21" s="264"/>
      <c r="D21" s="266"/>
      <c r="E21" s="266"/>
      <c r="F21" s="266" t="s">
        <v>555</v>
      </c>
      <c r="G21" s="286">
        <f>SUM(G22:G23)</f>
        <v>17.5</v>
      </c>
      <c r="H21" s="286">
        <f>SUM(H22:H23)</f>
        <v>17.5</v>
      </c>
    </row>
    <row r="22" spans="1:8" x14ac:dyDescent="0.25">
      <c r="A22" s="277" t="s">
        <v>568</v>
      </c>
      <c r="B22" s="278">
        <v>921</v>
      </c>
      <c r="C22" s="277" t="s">
        <v>553</v>
      </c>
      <c r="D22" s="279" t="s">
        <v>569</v>
      </c>
      <c r="E22" s="283">
        <v>38979</v>
      </c>
      <c r="F22" s="280" t="s">
        <v>555</v>
      </c>
      <c r="G22" s="281">
        <v>6.81</v>
      </c>
      <c r="H22" s="284">
        <v>6.81</v>
      </c>
    </row>
    <row r="23" spans="1:8" x14ac:dyDescent="0.25">
      <c r="A23" s="277" t="s">
        <v>570</v>
      </c>
      <c r="B23" s="278">
        <v>921</v>
      </c>
      <c r="C23" s="277" t="s">
        <v>553</v>
      </c>
      <c r="D23" s="279" t="s">
        <v>571</v>
      </c>
      <c r="E23" s="283">
        <v>40143</v>
      </c>
      <c r="F23" s="280" t="s">
        <v>555</v>
      </c>
      <c r="G23" s="281">
        <v>10.69</v>
      </c>
      <c r="H23" s="284">
        <v>10.69</v>
      </c>
    </row>
    <row r="24" spans="1:8" x14ac:dyDescent="0.25">
      <c r="A24" s="277"/>
      <c r="B24" s="278"/>
      <c r="C24" s="277"/>
      <c r="D24" s="280"/>
      <c r="E24" s="280"/>
      <c r="F24" s="280"/>
      <c r="G24" s="284"/>
      <c r="H24" s="284"/>
    </row>
    <row r="25" spans="1:8" x14ac:dyDescent="0.25">
      <c r="A25" s="287" t="s">
        <v>572</v>
      </c>
      <c r="B25" s="288"/>
      <c r="C25" s="289"/>
      <c r="D25" s="290"/>
      <c r="E25" s="290"/>
      <c r="F25" s="280" t="s">
        <v>555</v>
      </c>
      <c r="G25" s="291">
        <f>SUM(G26:G30)</f>
        <v>151072.10999999999</v>
      </c>
      <c r="H25" s="291">
        <f>SUM(H26:H30)</f>
        <v>476371.46</v>
      </c>
    </row>
    <row r="26" spans="1:8" x14ac:dyDescent="0.25">
      <c r="A26" s="277" t="s">
        <v>573</v>
      </c>
      <c r="B26" s="278">
        <v>921</v>
      </c>
      <c r="C26" s="277" t="s">
        <v>553</v>
      </c>
      <c r="D26" s="279" t="s">
        <v>574</v>
      </c>
      <c r="E26" s="283">
        <v>38112</v>
      </c>
      <c r="F26" s="280" t="s">
        <v>555</v>
      </c>
      <c r="G26" s="284">
        <v>2889.1</v>
      </c>
      <c r="H26" s="284">
        <v>2889.1</v>
      </c>
    </row>
    <row r="27" spans="1:8" x14ac:dyDescent="0.25">
      <c r="A27" s="277" t="s">
        <v>575</v>
      </c>
      <c r="B27" s="278">
        <v>921</v>
      </c>
      <c r="C27" s="277" t="s">
        <v>553</v>
      </c>
      <c r="D27" s="279" t="s">
        <v>576</v>
      </c>
      <c r="E27" s="283">
        <v>39032</v>
      </c>
      <c r="F27" s="280" t="s">
        <v>555</v>
      </c>
      <c r="G27" s="281">
        <v>0.9</v>
      </c>
      <c r="H27" s="284">
        <v>0.9</v>
      </c>
    </row>
    <row r="28" spans="1:8" x14ac:dyDescent="0.25">
      <c r="A28" s="277" t="s">
        <v>577</v>
      </c>
      <c r="B28" s="278">
        <v>921</v>
      </c>
      <c r="C28" s="277" t="s">
        <v>553</v>
      </c>
      <c r="D28" s="280" t="s">
        <v>578</v>
      </c>
      <c r="E28" s="283">
        <v>38293</v>
      </c>
      <c r="F28" s="280" t="s">
        <v>555</v>
      </c>
      <c r="G28" s="284">
        <v>0.96</v>
      </c>
      <c r="H28" s="284">
        <v>0.96</v>
      </c>
    </row>
    <row r="29" spans="1:8" x14ac:dyDescent="0.25">
      <c r="A29" s="277" t="s">
        <v>579</v>
      </c>
      <c r="B29" s="278">
        <v>921</v>
      </c>
      <c r="C29" s="277" t="s">
        <v>553</v>
      </c>
      <c r="D29" s="279" t="s">
        <v>554</v>
      </c>
      <c r="E29" s="283">
        <v>38353</v>
      </c>
      <c r="F29" s="280" t="s">
        <v>555</v>
      </c>
      <c r="G29" s="281">
        <v>148175.79</v>
      </c>
      <c r="H29" s="281">
        <v>473475.14</v>
      </c>
    </row>
    <row r="30" spans="1:8" x14ac:dyDescent="0.25">
      <c r="A30" s="277" t="s">
        <v>580</v>
      </c>
      <c r="B30" s="278">
        <v>921</v>
      </c>
      <c r="C30" s="277" t="s">
        <v>553</v>
      </c>
      <c r="D30" s="279" t="s">
        <v>581</v>
      </c>
      <c r="E30" s="283">
        <v>38050</v>
      </c>
      <c r="F30" s="280" t="s">
        <v>555</v>
      </c>
      <c r="G30" s="281">
        <v>5.36</v>
      </c>
      <c r="H30" s="281">
        <v>5.36</v>
      </c>
    </row>
    <row r="31" spans="1:8" x14ac:dyDescent="0.25">
      <c r="A31" s="277"/>
      <c r="B31" s="278"/>
      <c r="C31" s="277"/>
      <c r="D31" s="280"/>
      <c r="E31" s="280"/>
      <c r="F31" s="280"/>
      <c r="G31" s="281"/>
      <c r="H31" s="281"/>
    </row>
    <row r="32" spans="1:8" ht="15.75" thickBot="1" x14ac:dyDescent="0.3">
      <c r="A32" s="268" t="s">
        <v>10</v>
      </c>
      <c r="B32" s="269"/>
      <c r="C32" s="268"/>
      <c r="D32" s="270"/>
      <c r="E32" s="270"/>
      <c r="F32" s="271" t="s">
        <v>555</v>
      </c>
      <c r="G32" s="292">
        <f>SUM(G35:G43)</f>
        <v>6598491.5800000001</v>
      </c>
      <c r="H32" s="292">
        <f>SUM(H35:H43)</f>
        <v>7309562.8799999999</v>
      </c>
    </row>
    <row r="33" spans="1:9" x14ac:dyDescent="0.25">
      <c r="A33" s="264" t="s">
        <v>582</v>
      </c>
      <c r="B33" s="264"/>
      <c r="C33" s="264"/>
      <c r="D33" s="266"/>
      <c r="E33" s="266"/>
      <c r="F33" s="266" t="s">
        <v>555</v>
      </c>
      <c r="G33" s="293">
        <f>SUM(G35:G42)</f>
        <v>2018845.8399999999</v>
      </c>
      <c r="H33" s="293">
        <f>SUM(H35:H42)</f>
        <v>2638881.0499999998</v>
      </c>
      <c r="I33" s="294"/>
    </row>
    <row r="34" spans="1:9" x14ac:dyDescent="0.25">
      <c r="A34" s="264" t="s">
        <v>583</v>
      </c>
      <c r="B34" s="266">
        <v>921</v>
      </c>
      <c r="C34" s="264" t="s">
        <v>553</v>
      </c>
      <c r="D34" s="266" t="s">
        <v>554</v>
      </c>
      <c r="E34" s="275">
        <v>38353</v>
      </c>
      <c r="F34" s="266" t="s">
        <v>555</v>
      </c>
      <c r="G34" s="276">
        <v>0</v>
      </c>
      <c r="H34" s="276">
        <v>6508992.3700000001</v>
      </c>
      <c r="I34" s="294"/>
    </row>
    <row r="35" spans="1:9" x14ac:dyDescent="0.25">
      <c r="A35" s="277" t="s">
        <v>584</v>
      </c>
      <c r="B35" s="278">
        <v>921</v>
      </c>
      <c r="C35" s="277" t="s">
        <v>553</v>
      </c>
      <c r="D35" s="280" t="s">
        <v>554</v>
      </c>
      <c r="E35" s="295">
        <v>38353</v>
      </c>
      <c r="F35" s="280" t="s">
        <v>555</v>
      </c>
      <c r="G35" s="281">
        <v>348097.75</v>
      </c>
      <c r="H35" s="281">
        <v>440832.58</v>
      </c>
    </row>
    <row r="36" spans="1:9" x14ac:dyDescent="0.25">
      <c r="A36" s="277" t="s">
        <v>585</v>
      </c>
      <c r="B36" s="278">
        <v>921</v>
      </c>
      <c r="C36" s="277" t="s">
        <v>553</v>
      </c>
      <c r="D36" s="280" t="s">
        <v>554</v>
      </c>
      <c r="E36" s="295">
        <v>38353</v>
      </c>
      <c r="F36" s="280" t="s">
        <v>555</v>
      </c>
      <c r="G36" s="281">
        <v>11.53</v>
      </c>
      <c r="H36" s="281">
        <v>11.53</v>
      </c>
    </row>
    <row r="37" spans="1:9" x14ac:dyDescent="0.25">
      <c r="A37" s="277" t="s">
        <v>586</v>
      </c>
      <c r="B37" s="278">
        <v>921</v>
      </c>
      <c r="C37" s="277" t="s">
        <v>553</v>
      </c>
      <c r="D37" s="280" t="s">
        <v>554</v>
      </c>
      <c r="E37" s="295">
        <v>38353</v>
      </c>
      <c r="F37" s="280" t="s">
        <v>555</v>
      </c>
      <c r="G37" s="281">
        <v>512470.41</v>
      </c>
      <c r="H37" s="281">
        <v>576709.32999999996</v>
      </c>
    </row>
    <row r="38" spans="1:9" x14ac:dyDescent="0.25">
      <c r="A38" s="277" t="s">
        <v>587</v>
      </c>
      <c r="B38" s="278">
        <v>921</v>
      </c>
      <c r="C38" s="277" t="s">
        <v>553</v>
      </c>
      <c r="D38" s="280" t="s">
        <v>554</v>
      </c>
      <c r="E38" s="295">
        <v>38353</v>
      </c>
      <c r="F38" s="280" t="s">
        <v>555</v>
      </c>
      <c r="G38" s="281">
        <v>31026.63</v>
      </c>
      <c r="H38" s="281">
        <v>31049.9</v>
      </c>
    </row>
    <row r="39" spans="1:9" x14ac:dyDescent="0.25">
      <c r="A39" s="277" t="s">
        <v>588</v>
      </c>
      <c r="B39" s="278">
        <v>921</v>
      </c>
      <c r="C39" s="277" t="s">
        <v>553</v>
      </c>
      <c r="D39" s="280" t="s">
        <v>554</v>
      </c>
      <c r="E39" s="295">
        <v>38353</v>
      </c>
      <c r="F39" s="280" t="s">
        <v>555</v>
      </c>
      <c r="G39" s="281">
        <v>213102.03</v>
      </c>
      <c r="H39" s="281">
        <v>227424.25</v>
      </c>
    </row>
    <row r="40" spans="1:9" x14ac:dyDescent="0.25">
      <c r="A40" s="277" t="s">
        <v>589</v>
      </c>
      <c r="B40" s="278">
        <v>921</v>
      </c>
      <c r="C40" s="277" t="s">
        <v>553</v>
      </c>
      <c r="D40" s="280" t="s">
        <v>554</v>
      </c>
      <c r="E40" s="295">
        <v>38353</v>
      </c>
      <c r="F40" s="280" t="s">
        <v>555</v>
      </c>
      <c r="G40" s="281">
        <v>5079.04</v>
      </c>
      <c r="H40" s="281">
        <v>5079.04</v>
      </c>
    </row>
    <row r="41" spans="1:9" x14ac:dyDescent="0.25">
      <c r="A41" s="277" t="s">
        <v>590</v>
      </c>
      <c r="B41" s="278">
        <v>921</v>
      </c>
      <c r="C41" s="277" t="s">
        <v>553</v>
      </c>
      <c r="D41" s="280" t="s">
        <v>554</v>
      </c>
      <c r="E41" s="295">
        <v>38353</v>
      </c>
      <c r="F41" s="280" t="s">
        <v>555</v>
      </c>
      <c r="G41" s="281">
        <v>266858.36</v>
      </c>
      <c r="H41" s="281">
        <v>715574.36</v>
      </c>
    </row>
    <row r="42" spans="1:9" x14ac:dyDescent="0.25">
      <c r="A42" s="277" t="s">
        <v>591</v>
      </c>
      <c r="B42" s="278">
        <v>921</v>
      </c>
      <c r="C42" s="277" t="s">
        <v>553</v>
      </c>
      <c r="D42" s="280" t="s">
        <v>554</v>
      </c>
      <c r="E42" s="295">
        <v>38353</v>
      </c>
      <c r="F42" s="280" t="s">
        <v>555</v>
      </c>
      <c r="G42" s="281">
        <v>642200.09</v>
      </c>
      <c r="H42" s="281">
        <v>642200.06000000006</v>
      </c>
    </row>
    <row r="43" spans="1:9" x14ac:dyDescent="0.25">
      <c r="A43" s="277" t="s">
        <v>592</v>
      </c>
      <c r="B43" s="278">
        <v>921</v>
      </c>
      <c r="C43" s="277" t="s">
        <v>593</v>
      </c>
      <c r="D43" s="279" t="s">
        <v>594</v>
      </c>
      <c r="E43" s="283">
        <v>41387</v>
      </c>
      <c r="F43" s="280" t="s">
        <v>555</v>
      </c>
      <c r="G43" s="281">
        <v>4579645.74</v>
      </c>
      <c r="H43" s="281">
        <v>4670681.83</v>
      </c>
    </row>
    <row r="44" spans="1:9" x14ac:dyDescent="0.25">
      <c r="A44" s="277"/>
      <c r="B44" s="278"/>
      <c r="C44" s="277"/>
      <c r="D44" s="280"/>
      <c r="E44" s="280"/>
      <c r="F44" s="280"/>
      <c r="G44" s="281"/>
      <c r="H44" s="281"/>
    </row>
    <row r="45" spans="1:9" ht="15.75" thickBot="1" x14ac:dyDescent="0.3">
      <c r="A45" s="268" t="s">
        <v>595</v>
      </c>
      <c r="B45" s="296"/>
      <c r="C45" s="296"/>
      <c r="D45" s="271"/>
      <c r="E45" s="271"/>
      <c r="F45" s="271" t="s">
        <v>555</v>
      </c>
      <c r="G45" s="292">
        <f>SUM(G46:G47)</f>
        <v>868.17000000000007</v>
      </c>
      <c r="H45" s="292">
        <f>SUM(H46:H47)</f>
        <v>1153.2</v>
      </c>
    </row>
    <row r="46" spans="1:9" x14ac:dyDescent="0.25">
      <c r="A46" s="264" t="s">
        <v>596</v>
      </c>
      <c r="B46" s="273">
        <v>921</v>
      </c>
      <c r="C46" s="264" t="s">
        <v>553</v>
      </c>
      <c r="D46" s="274" t="s">
        <v>597</v>
      </c>
      <c r="E46" s="275">
        <v>38394</v>
      </c>
      <c r="F46" s="266" t="s">
        <v>555</v>
      </c>
      <c r="G46" s="276">
        <v>2.97</v>
      </c>
      <c r="H46" s="276">
        <v>0</v>
      </c>
    </row>
    <row r="47" spans="1:9" x14ac:dyDescent="0.25">
      <c r="A47" s="277" t="s">
        <v>598</v>
      </c>
      <c r="B47" s="278">
        <v>921</v>
      </c>
      <c r="C47" s="277" t="s">
        <v>593</v>
      </c>
      <c r="D47" s="279" t="s">
        <v>599</v>
      </c>
      <c r="E47" s="283">
        <v>41387</v>
      </c>
      <c r="F47" s="280" t="s">
        <v>555</v>
      </c>
      <c r="G47" s="281">
        <v>865.2</v>
      </c>
      <c r="H47" s="281">
        <v>1153.2</v>
      </c>
    </row>
    <row r="48" spans="1:9" x14ac:dyDescent="0.25">
      <c r="A48" s="277" t="s">
        <v>600</v>
      </c>
      <c r="B48" s="278">
        <v>921</v>
      </c>
      <c r="C48" s="277" t="s">
        <v>593</v>
      </c>
      <c r="D48" s="279" t="s">
        <v>601</v>
      </c>
      <c r="E48" s="283">
        <v>41387</v>
      </c>
      <c r="F48" s="280" t="s">
        <v>555</v>
      </c>
      <c r="G48" s="281">
        <v>6444.68</v>
      </c>
      <c r="H48" s="281">
        <v>25842.720000000001</v>
      </c>
    </row>
    <row r="49" spans="1:8" ht="15.75" thickBot="1" x14ac:dyDescent="0.3">
      <c r="A49" s="296"/>
      <c r="B49" s="296"/>
      <c r="C49" s="296"/>
      <c r="D49" s="271"/>
      <c r="E49" s="271"/>
      <c r="F49" s="271"/>
      <c r="G49" s="297"/>
      <c r="H49" s="298"/>
    </row>
    <row r="50" spans="1:8" x14ac:dyDescent="0.25">
      <c r="A50" s="299" t="s">
        <v>0</v>
      </c>
      <c r="B50" s="300"/>
      <c r="C50" s="300"/>
      <c r="D50" s="301"/>
      <c r="E50" s="301"/>
      <c r="F50" s="301"/>
      <c r="G50" s="302">
        <f>+G45+G32+G20+G18+G11+G9</f>
        <v>9001562.1000000015</v>
      </c>
      <c r="H50" s="302">
        <f>+H45+H32+H20+H18+H11+H9</f>
        <v>49932736.019999996</v>
      </c>
    </row>
    <row r="52" spans="1:8" x14ac:dyDescent="0.25">
      <c r="A52" s="251" t="s">
        <v>602</v>
      </c>
    </row>
    <row r="53" spans="1:8" x14ac:dyDescent="0.25">
      <c r="A53" s="251" t="s">
        <v>603</v>
      </c>
    </row>
  </sheetData>
  <mergeCells count="5">
    <mergeCell ref="A2:H2"/>
    <mergeCell ref="A4:H4"/>
    <mergeCell ref="A7:A8"/>
    <mergeCell ref="B7:B8"/>
    <mergeCell ref="C7:H7"/>
  </mergeCells>
  <printOptions horizontalCentered="1" verticalCentered="1"/>
  <pageMargins left="0" right="0" top="0" bottom="0" header="0.31496062992125984" footer="0.31496062992125984"/>
  <pageSetup paperSize="9" scale="7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579C4-BC91-4AB1-BDB4-2A648DB88CCA}">
  <sheetPr>
    <tabColor theme="9" tint="-0.249977111117893"/>
    <pageSetUpPr fitToPage="1"/>
  </sheetPr>
  <dimension ref="A1:V18"/>
  <sheetViews>
    <sheetView topLeftCell="H5" zoomScale="115" zoomScaleNormal="115" zoomScaleSheetLayoutView="100" zoomScalePageLayoutView="75" workbookViewId="0">
      <selection activeCell="S34" sqref="S34:S36"/>
    </sheetView>
  </sheetViews>
  <sheetFormatPr baseColWidth="10" defaultColWidth="11.42578125" defaultRowHeight="12" x14ac:dyDescent="0.2"/>
  <cols>
    <col min="1" max="5" width="18.7109375" style="183" customWidth="1"/>
    <col min="6" max="6" width="9.28515625" style="183" customWidth="1"/>
    <col min="7" max="7" width="25.7109375" style="183" customWidth="1"/>
    <col min="8" max="8" width="32.7109375" style="183" customWidth="1"/>
    <col min="9" max="9" width="36.42578125" style="183" customWidth="1"/>
    <col min="10" max="10" width="35.7109375" style="183" customWidth="1"/>
    <col min="11" max="12" width="7.140625" style="228" customWidth="1"/>
    <col min="13" max="13" width="10.7109375" style="183" customWidth="1"/>
    <col min="14" max="14" width="8.28515625" style="183" customWidth="1"/>
    <col min="15" max="15" width="7.5703125" style="183" customWidth="1"/>
    <col min="16" max="16" width="11.5703125" style="183" customWidth="1"/>
    <col min="17" max="16384" width="11.42578125" style="183"/>
  </cols>
  <sheetData>
    <row r="1" spans="1:22" s="206" customFormat="1" x14ac:dyDescent="0.2">
      <c r="A1" s="206" t="s">
        <v>491</v>
      </c>
    </row>
    <row r="2" spans="1:22" x14ac:dyDescent="0.2">
      <c r="A2" s="115" t="s">
        <v>107</v>
      </c>
      <c r="B2" s="115"/>
      <c r="C2" s="115"/>
      <c r="D2" s="115"/>
      <c r="E2" s="115"/>
      <c r="F2" s="115"/>
      <c r="G2" s="115"/>
      <c r="H2" s="115"/>
      <c r="I2" s="115"/>
      <c r="J2" s="115"/>
      <c r="K2" s="115"/>
      <c r="L2" s="115"/>
      <c r="M2" s="115"/>
      <c r="N2" s="115"/>
      <c r="O2" s="115"/>
      <c r="P2" s="115"/>
      <c r="Q2" s="115"/>
      <c r="R2" s="115"/>
      <c r="S2" s="115"/>
      <c r="T2" s="115"/>
      <c r="U2" s="115"/>
      <c r="V2" s="115"/>
    </row>
    <row r="3" spans="1:22" ht="12.75" thickBot="1" x14ac:dyDescent="0.25"/>
    <row r="4" spans="1:22" s="229" customFormat="1" ht="12.75" customHeight="1" thickBot="1" x14ac:dyDescent="0.25">
      <c r="A4" s="542" t="s">
        <v>492</v>
      </c>
      <c r="B4" s="543"/>
      <c r="C4" s="543"/>
      <c r="D4" s="543"/>
      <c r="E4" s="544"/>
      <c r="F4" s="545" t="s">
        <v>493</v>
      </c>
      <c r="G4" s="546"/>
      <c r="H4" s="547"/>
      <c r="I4" s="547"/>
      <c r="J4" s="548"/>
      <c r="K4" s="549" t="s">
        <v>494</v>
      </c>
      <c r="L4" s="550"/>
      <c r="M4" s="551"/>
      <c r="N4" s="549" t="s">
        <v>495</v>
      </c>
      <c r="O4" s="550"/>
      <c r="P4" s="551"/>
    </row>
    <row r="5" spans="1:22" s="238" customFormat="1" ht="80.099999999999994" customHeight="1" x14ac:dyDescent="0.2">
      <c r="A5" s="230" t="s">
        <v>496</v>
      </c>
      <c r="B5" s="231" t="s">
        <v>497</v>
      </c>
      <c r="C5" s="231" t="s">
        <v>498</v>
      </c>
      <c r="D5" s="232" t="s">
        <v>499</v>
      </c>
      <c r="E5" s="233" t="s">
        <v>500</v>
      </c>
      <c r="F5" s="230" t="s">
        <v>501</v>
      </c>
      <c r="G5" s="232" t="s">
        <v>502</v>
      </c>
      <c r="H5" s="232" t="s">
        <v>503</v>
      </c>
      <c r="I5" s="231" t="s">
        <v>504</v>
      </c>
      <c r="J5" s="234" t="s">
        <v>505</v>
      </c>
      <c r="K5" s="235" t="s">
        <v>506</v>
      </c>
      <c r="L5" s="236" t="s">
        <v>507</v>
      </c>
      <c r="M5" s="237" t="s">
        <v>508</v>
      </c>
      <c r="N5" s="235" t="s">
        <v>506</v>
      </c>
      <c r="O5" s="236" t="s">
        <v>507</v>
      </c>
      <c r="P5" s="237" t="s">
        <v>508</v>
      </c>
    </row>
    <row r="6" spans="1:22" x14ac:dyDescent="0.2">
      <c r="A6" s="552" t="s">
        <v>509</v>
      </c>
      <c r="B6" s="552"/>
      <c r="C6" s="552" t="s">
        <v>510</v>
      </c>
      <c r="D6" s="553" t="s">
        <v>511</v>
      </c>
      <c r="E6" s="555">
        <v>5000</v>
      </c>
      <c r="F6" s="552">
        <v>46101727</v>
      </c>
      <c r="G6" s="561" t="s">
        <v>512</v>
      </c>
      <c r="H6" s="561" t="s">
        <v>513</v>
      </c>
      <c r="I6" s="239" t="s">
        <v>514</v>
      </c>
      <c r="J6" s="561" t="s">
        <v>513</v>
      </c>
      <c r="K6" s="552">
        <v>1</v>
      </c>
      <c r="L6" s="559" t="s">
        <v>515</v>
      </c>
      <c r="M6" s="560">
        <v>10633.33</v>
      </c>
      <c r="N6" s="556">
        <v>2</v>
      </c>
      <c r="O6" s="557" t="s">
        <v>515</v>
      </c>
      <c r="P6" s="558">
        <v>10833.33</v>
      </c>
    </row>
    <row r="7" spans="1:22" x14ac:dyDescent="0.2">
      <c r="A7" s="552"/>
      <c r="B7" s="552"/>
      <c r="C7" s="552"/>
      <c r="D7" s="554"/>
      <c r="E7" s="555"/>
      <c r="F7" s="552"/>
      <c r="G7" s="561"/>
      <c r="H7" s="561"/>
      <c r="I7" s="239" t="s">
        <v>516</v>
      </c>
      <c r="J7" s="561"/>
      <c r="K7" s="552"/>
      <c r="L7" s="559"/>
      <c r="M7" s="560"/>
      <c r="N7" s="556"/>
      <c r="O7" s="557"/>
      <c r="P7" s="558"/>
    </row>
    <row r="8" spans="1:22" x14ac:dyDescent="0.2">
      <c r="A8" s="552" t="s">
        <v>509</v>
      </c>
      <c r="B8" s="552"/>
      <c r="C8" s="552" t="s">
        <v>510</v>
      </c>
      <c r="D8" s="553" t="s">
        <v>511</v>
      </c>
      <c r="E8" s="555">
        <v>5000</v>
      </c>
      <c r="F8" s="552">
        <v>41862148</v>
      </c>
      <c r="G8" s="561" t="s">
        <v>517</v>
      </c>
      <c r="H8" s="561" t="s">
        <v>518</v>
      </c>
      <c r="I8" s="239" t="s">
        <v>519</v>
      </c>
      <c r="J8" s="561" t="s">
        <v>518</v>
      </c>
      <c r="K8" s="552"/>
      <c r="L8" s="552"/>
      <c r="M8" s="560"/>
      <c r="N8" s="556">
        <v>1</v>
      </c>
      <c r="O8" s="557">
        <v>5</v>
      </c>
      <c r="P8" s="558">
        <v>25000</v>
      </c>
    </row>
    <row r="9" spans="1:22" x14ac:dyDescent="0.2">
      <c r="A9" s="552"/>
      <c r="B9" s="552"/>
      <c r="C9" s="552"/>
      <c r="D9" s="554"/>
      <c r="E9" s="555"/>
      <c r="F9" s="552"/>
      <c r="G9" s="561"/>
      <c r="H9" s="561"/>
      <c r="I9" s="239" t="s">
        <v>520</v>
      </c>
      <c r="J9" s="561"/>
      <c r="K9" s="552"/>
      <c r="L9" s="552"/>
      <c r="M9" s="560"/>
      <c r="N9" s="556"/>
      <c r="O9" s="557"/>
      <c r="P9" s="558"/>
    </row>
    <row r="10" spans="1:22" x14ac:dyDescent="0.2">
      <c r="A10" s="240" t="s">
        <v>509</v>
      </c>
      <c r="B10" s="240"/>
      <c r="C10" s="240" t="s">
        <v>510</v>
      </c>
      <c r="D10" s="240" t="s">
        <v>511</v>
      </c>
      <c r="E10" s="241">
        <v>5500</v>
      </c>
      <c r="F10" s="240">
        <v>41962408</v>
      </c>
      <c r="G10" s="242" t="s">
        <v>521</v>
      </c>
      <c r="H10" s="242" t="s">
        <v>522</v>
      </c>
      <c r="I10" s="243" t="s">
        <v>523</v>
      </c>
      <c r="J10" s="242" t="s">
        <v>522</v>
      </c>
      <c r="K10" s="240">
        <v>6</v>
      </c>
      <c r="L10" s="240">
        <v>11</v>
      </c>
      <c r="M10" s="244">
        <v>60133.33</v>
      </c>
      <c r="N10" s="245">
        <v>3</v>
      </c>
      <c r="O10" s="245">
        <v>6</v>
      </c>
      <c r="P10" s="246">
        <v>32266.67</v>
      </c>
    </row>
    <row r="11" spans="1:22" x14ac:dyDescent="0.2">
      <c r="A11" s="240" t="s">
        <v>509</v>
      </c>
      <c r="B11" s="240"/>
      <c r="C11" s="240" t="s">
        <v>510</v>
      </c>
      <c r="D11" s="240" t="s">
        <v>511</v>
      </c>
      <c r="E11" s="241">
        <v>6000</v>
      </c>
      <c r="F11" s="240">
        <v>70211027</v>
      </c>
      <c r="G11" s="242" t="s">
        <v>524</v>
      </c>
      <c r="H11" s="243" t="s">
        <v>525</v>
      </c>
      <c r="I11" s="243" t="s">
        <v>526</v>
      </c>
      <c r="J11" s="243" t="s">
        <v>525</v>
      </c>
      <c r="K11" s="240">
        <v>2</v>
      </c>
      <c r="L11" s="240">
        <v>3</v>
      </c>
      <c r="M11" s="244">
        <v>18000</v>
      </c>
      <c r="N11" s="245">
        <v>1</v>
      </c>
      <c r="O11" s="245">
        <v>6</v>
      </c>
      <c r="P11" s="246">
        <v>36000</v>
      </c>
    </row>
    <row r="12" spans="1:22" x14ac:dyDescent="0.2">
      <c r="A12" s="240" t="s">
        <v>509</v>
      </c>
      <c r="B12" s="240"/>
      <c r="C12" s="240" t="s">
        <v>510</v>
      </c>
      <c r="D12" s="240" t="s">
        <v>511</v>
      </c>
      <c r="E12" s="241">
        <v>6000</v>
      </c>
      <c r="F12" s="240">
        <v>43365732</v>
      </c>
      <c r="G12" s="242" t="s">
        <v>527</v>
      </c>
      <c r="H12" s="243" t="s">
        <v>525</v>
      </c>
      <c r="I12" s="243" t="s">
        <v>526</v>
      </c>
      <c r="J12" s="243" t="s">
        <v>525</v>
      </c>
      <c r="K12" s="240">
        <v>2</v>
      </c>
      <c r="L12" s="240">
        <v>12</v>
      </c>
      <c r="M12" s="244">
        <v>72000</v>
      </c>
      <c r="N12" s="245">
        <v>1</v>
      </c>
      <c r="O12" s="245">
        <v>6</v>
      </c>
      <c r="P12" s="246">
        <v>36000</v>
      </c>
    </row>
    <row r="13" spans="1:22" ht="11.45" customHeight="1" x14ac:dyDescent="0.2">
      <c r="A13" s="240" t="s">
        <v>509</v>
      </c>
      <c r="B13" s="240"/>
      <c r="C13" s="240" t="s">
        <v>510</v>
      </c>
      <c r="D13" s="240" t="s">
        <v>511</v>
      </c>
      <c r="E13" s="247">
        <v>5500</v>
      </c>
      <c r="F13" s="240">
        <v>43988636</v>
      </c>
      <c r="G13" s="248" t="s">
        <v>528</v>
      </c>
      <c r="H13" s="243" t="s">
        <v>529</v>
      </c>
      <c r="I13" s="243" t="s">
        <v>530</v>
      </c>
      <c r="J13" s="243" t="s">
        <v>529</v>
      </c>
      <c r="K13" s="240">
        <v>1</v>
      </c>
      <c r="L13" s="249" t="s">
        <v>531</v>
      </c>
      <c r="M13" s="244">
        <v>7516.67</v>
      </c>
      <c r="N13" s="245">
        <v>1</v>
      </c>
      <c r="O13" s="245">
        <v>1</v>
      </c>
      <c r="P13" s="246">
        <v>5500</v>
      </c>
    </row>
    <row r="14" spans="1:22" ht="11.45" customHeight="1" x14ac:dyDescent="0.2">
      <c r="A14" s="553" t="s">
        <v>509</v>
      </c>
      <c r="B14" s="553"/>
      <c r="C14" s="553" t="s">
        <v>510</v>
      </c>
      <c r="D14" s="553" t="s">
        <v>511</v>
      </c>
      <c r="E14" s="562">
        <v>5000</v>
      </c>
      <c r="F14" s="553">
        <v>44254179</v>
      </c>
      <c r="G14" s="564" t="s">
        <v>532</v>
      </c>
      <c r="H14" s="564" t="s">
        <v>533</v>
      </c>
      <c r="I14" s="239" t="s">
        <v>534</v>
      </c>
      <c r="J14" s="564" t="s">
        <v>533</v>
      </c>
      <c r="K14" s="552"/>
      <c r="L14" s="552"/>
      <c r="M14" s="552"/>
      <c r="N14" s="568">
        <v>1</v>
      </c>
      <c r="O14" s="568">
        <v>5</v>
      </c>
      <c r="P14" s="566">
        <v>25000</v>
      </c>
    </row>
    <row r="15" spans="1:22" ht="11.45" customHeight="1" x14ac:dyDescent="0.2">
      <c r="A15" s="554"/>
      <c r="B15" s="554"/>
      <c r="C15" s="554"/>
      <c r="D15" s="554"/>
      <c r="E15" s="563"/>
      <c r="F15" s="554"/>
      <c r="G15" s="565"/>
      <c r="H15" s="565"/>
      <c r="I15" s="243" t="s">
        <v>535</v>
      </c>
      <c r="J15" s="565"/>
      <c r="K15" s="552"/>
      <c r="L15" s="552"/>
      <c r="M15" s="552"/>
      <c r="N15" s="569"/>
      <c r="O15" s="569"/>
      <c r="P15" s="567"/>
    </row>
    <row r="16" spans="1:22" x14ac:dyDescent="0.2">
      <c r="A16" s="240" t="s">
        <v>509</v>
      </c>
      <c r="B16" s="240"/>
      <c r="C16" s="240" t="s">
        <v>510</v>
      </c>
      <c r="D16" s="240" t="s">
        <v>511</v>
      </c>
      <c r="E16" s="241">
        <v>6000</v>
      </c>
      <c r="F16" s="240">
        <v>42781484</v>
      </c>
      <c r="G16" s="242" t="s">
        <v>536</v>
      </c>
      <c r="H16" s="243" t="s">
        <v>537</v>
      </c>
      <c r="I16" s="243" t="s">
        <v>538</v>
      </c>
      <c r="J16" s="243" t="s">
        <v>537</v>
      </c>
      <c r="K16" s="240"/>
      <c r="L16" s="240"/>
      <c r="M16" s="244"/>
      <c r="N16" s="245">
        <v>1</v>
      </c>
      <c r="O16" s="245">
        <v>3</v>
      </c>
      <c r="P16" s="246">
        <v>23800</v>
      </c>
    </row>
    <row r="17" spans="1:16" x14ac:dyDescent="0.2">
      <c r="A17" s="240" t="s">
        <v>509</v>
      </c>
      <c r="B17" s="240"/>
      <c r="C17" s="240" t="s">
        <v>510</v>
      </c>
      <c r="D17" s="240" t="s">
        <v>511</v>
      </c>
      <c r="E17" s="241">
        <v>5000</v>
      </c>
      <c r="F17" s="240">
        <v>41644817</v>
      </c>
      <c r="G17" s="242" t="s">
        <v>539</v>
      </c>
      <c r="H17" s="243" t="s">
        <v>525</v>
      </c>
      <c r="I17" s="243" t="s">
        <v>540</v>
      </c>
      <c r="J17" s="243" t="s">
        <v>525</v>
      </c>
      <c r="K17" s="240"/>
      <c r="L17" s="240"/>
      <c r="M17" s="244"/>
      <c r="N17" s="245">
        <v>1</v>
      </c>
      <c r="O17" s="245">
        <v>1</v>
      </c>
      <c r="P17" s="246">
        <v>5000</v>
      </c>
    </row>
    <row r="18" spans="1:16" x14ac:dyDescent="0.2">
      <c r="A18" s="183" t="s">
        <v>409</v>
      </c>
      <c r="N18" s="250"/>
    </row>
  </sheetData>
  <mergeCells count="49">
    <mergeCell ref="P14:P15"/>
    <mergeCell ref="J14:J15"/>
    <mergeCell ref="K14:K15"/>
    <mergeCell ref="L14:L15"/>
    <mergeCell ref="M14:M15"/>
    <mergeCell ref="N14:N15"/>
    <mergeCell ref="O14:O15"/>
    <mergeCell ref="O8:O9"/>
    <mergeCell ref="P8:P9"/>
    <mergeCell ref="A14:A15"/>
    <mergeCell ref="B14:B15"/>
    <mergeCell ref="C14:C15"/>
    <mergeCell ref="D14:D15"/>
    <mergeCell ref="E14:E15"/>
    <mergeCell ref="F14:F15"/>
    <mergeCell ref="G14:G15"/>
    <mergeCell ref="H14:H15"/>
    <mergeCell ref="H8:H9"/>
    <mergeCell ref="J8:J9"/>
    <mergeCell ref="K8:K9"/>
    <mergeCell ref="L8:L9"/>
    <mergeCell ref="M8:M9"/>
    <mergeCell ref="N8:N9"/>
    <mergeCell ref="F8:F9"/>
    <mergeCell ref="G8:G9"/>
    <mergeCell ref="G6:G7"/>
    <mergeCell ref="H6:H7"/>
    <mergeCell ref="J6:J7"/>
    <mergeCell ref="A8:A9"/>
    <mergeCell ref="B8:B9"/>
    <mergeCell ref="C8:C9"/>
    <mergeCell ref="D8:D9"/>
    <mergeCell ref="E8:E9"/>
    <mergeCell ref="A4:E4"/>
    <mergeCell ref="F4:J4"/>
    <mergeCell ref="K4:M4"/>
    <mergeCell ref="N4:P4"/>
    <mergeCell ref="A6:A7"/>
    <mergeCell ref="B6:B7"/>
    <mergeCell ref="C6:C7"/>
    <mergeCell ref="D6:D7"/>
    <mergeCell ref="E6:E7"/>
    <mergeCell ref="F6:F7"/>
    <mergeCell ref="N6:N7"/>
    <mergeCell ref="O6:O7"/>
    <mergeCell ref="P6:P7"/>
    <mergeCell ref="K6:K7"/>
    <mergeCell ref="L6:L7"/>
    <mergeCell ref="M6:M7"/>
  </mergeCells>
  <printOptions horizontalCentered="1"/>
  <pageMargins left="0.25" right="0.25" top="0.75" bottom="0.75" header="0.3" footer="0.3"/>
  <pageSetup paperSize="9" scale="50"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AB68-7FA4-44FB-8BEB-179841DE91D0}">
  <sheetPr>
    <tabColor theme="9" tint="-0.249977111117893"/>
    <pageSetUpPr fitToPage="1"/>
  </sheetPr>
  <dimension ref="A1:Q48"/>
  <sheetViews>
    <sheetView zoomScale="85" zoomScaleNormal="85" zoomScaleSheetLayoutView="100" zoomScalePageLayoutView="85" workbookViewId="0">
      <selection sqref="A1:L48"/>
    </sheetView>
  </sheetViews>
  <sheetFormatPr baseColWidth="10" defaultColWidth="11.42578125" defaultRowHeight="14.25" x14ac:dyDescent="0.2"/>
  <cols>
    <col min="1" max="1" width="9" style="356" customWidth="1"/>
    <col min="2" max="2" width="30" style="356" customWidth="1"/>
    <col min="3" max="3" width="53.28515625" style="356" customWidth="1"/>
    <col min="4" max="4" width="18.7109375" style="365" customWidth="1"/>
    <col min="5" max="5" width="18.7109375" style="356" customWidth="1"/>
    <col min="6" max="6" width="18.7109375" style="365" customWidth="1"/>
    <col min="7" max="8" width="6.7109375" style="366" customWidth="1"/>
    <col min="9" max="9" width="6.7109375" style="356" customWidth="1"/>
    <col min="10" max="10" width="21.28515625" style="356" customWidth="1"/>
    <col min="11" max="12" width="18.7109375" style="356" customWidth="1"/>
    <col min="13" max="16384" width="11.42578125" style="356"/>
  </cols>
  <sheetData>
    <row r="1" spans="1:17" s="354" customFormat="1" ht="15" x14ac:dyDescent="0.2">
      <c r="A1" s="354" t="s">
        <v>1096</v>
      </c>
      <c r="D1" s="355"/>
      <c r="F1" s="355"/>
    </row>
    <row r="2" spans="1:17" ht="15" x14ac:dyDescent="0.2">
      <c r="A2" s="304" t="s">
        <v>107</v>
      </c>
      <c r="B2" s="304"/>
      <c r="C2" s="304"/>
      <c r="D2" s="327"/>
      <c r="E2" s="304"/>
      <c r="F2" s="327"/>
      <c r="G2" s="304"/>
      <c r="H2" s="304"/>
      <c r="I2" s="304"/>
      <c r="J2" s="304"/>
      <c r="K2" s="304"/>
      <c r="L2" s="304"/>
      <c r="M2" s="304"/>
      <c r="N2" s="304"/>
      <c r="O2" s="304"/>
      <c r="P2" s="304"/>
      <c r="Q2" s="304"/>
    </row>
    <row r="4" spans="1:17" s="357" customFormat="1" ht="24.75" customHeight="1" x14ac:dyDescent="0.2">
      <c r="A4" s="570" t="s">
        <v>1097</v>
      </c>
      <c r="B4" s="570"/>
      <c r="C4" s="570" t="s">
        <v>1098</v>
      </c>
      <c r="D4" s="570"/>
      <c r="E4" s="570" t="s">
        <v>1099</v>
      </c>
      <c r="F4" s="570"/>
      <c r="G4" s="570"/>
      <c r="H4" s="570"/>
      <c r="I4" s="570"/>
      <c r="J4" s="570" t="s">
        <v>1100</v>
      </c>
      <c r="K4" s="570"/>
      <c r="L4" s="570"/>
    </row>
    <row r="5" spans="1:17" s="360" customFormat="1" ht="83.25" customHeight="1" x14ac:dyDescent="0.2">
      <c r="A5" s="358" t="s">
        <v>1101</v>
      </c>
      <c r="B5" s="358" t="s">
        <v>496</v>
      </c>
      <c r="C5" s="358" t="s">
        <v>1102</v>
      </c>
      <c r="D5" s="358" t="s">
        <v>1103</v>
      </c>
      <c r="E5" s="358" t="s">
        <v>1104</v>
      </c>
      <c r="F5" s="358" t="s">
        <v>1105</v>
      </c>
      <c r="G5" s="359" t="s">
        <v>1106</v>
      </c>
      <c r="H5" s="359" t="s">
        <v>1107</v>
      </c>
      <c r="I5" s="359" t="s">
        <v>5</v>
      </c>
      <c r="J5" s="358" t="s">
        <v>1108</v>
      </c>
      <c r="K5" s="358" t="s">
        <v>1109</v>
      </c>
      <c r="L5" s="358" t="s">
        <v>1110</v>
      </c>
    </row>
    <row r="6" spans="1:17" ht="33" customHeight="1" x14ac:dyDescent="0.2">
      <c r="A6" s="361">
        <v>921</v>
      </c>
      <c r="B6" s="362" t="s">
        <v>1111</v>
      </c>
      <c r="C6" s="362" t="s">
        <v>1112</v>
      </c>
      <c r="D6" s="363" t="s">
        <v>1113</v>
      </c>
      <c r="E6" s="361" t="s">
        <v>1114</v>
      </c>
      <c r="F6" s="361">
        <v>44013611</v>
      </c>
      <c r="G6" s="361"/>
      <c r="H6" s="361"/>
      <c r="I6" s="361"/>
      <c r="J6" s="361" t="s">
        <v>1115</v>
      </c>
      <c r="K6" s="364">
        <v>3000</v>
      </c>
      <c r="L6" s="361" t="s">
        <v>1116</v>
      </c>
    </row>
    <row r="7" spans="1:17" ht="33" customHeight="1" x14ac:dyDescent="0.2">
      <c r="A7" s="361">
        <v>921</v>
      </c>
      <c r="B7" s="362" t="s">
        <v>1111</v>
      </c>
      <c r="C7" s="362" t="s">
        <v>1117</v>
      </c>
      <c r="D7" s="363" t="s">
        <v>1118</v>
      </c>
      <c r="E7" s="361" t="s">
        <v>1114</v>
      </c>
      <c r="F7" s="361"/>
      <c r="G7" s="361"/>
      <c r="H7" s="361"/>
      <c r="I7" s="361"/>
      <c r="J7" s="361" t="s">
        <v>1119</v>
      </c>
      <c r="K7" s="364">
        <v>3000</v>
      </c>
      <c r="L7" s="361" t="s">
        <v>1116</v>
      </c>
    </row>
    <row r="8" spans="1:17" ht="33" customHeight="1" x14ac:dyDescent="0.2">
      <c r="A8" s="361">
        <v>921</v>
      </c>
      <c r="B8" s="362" t="s">
        <v>1111</v>
      </c>
      <c r="C8" s="362" t="s">
        <v>1120</v>
      </c>
      <c r="D8" s="361">
        <v>44507569</v>
      </c>
      <c r="E8" s="361" t="s">
        <v>1114</v>
      </c>
      <c r="F8" s="361"/>
      <c r="G8" s="361"/>
      <c r="H8" s="361"/>
      <c r="I8" s="361"/>
      <c r="J8" s="361" t="s">
        <v>1115</v>
      </c>
      <c r="K8" s="364">
        <v>550</v>
      </c>
      <c r="L8" s="361" t="s">
        <v>1116</v>
      </c>
    </row>
    <row r="9" spans="1:17" ht="33" customHeight="1" x14ac:dyDescent="0.2">
      <c r="A9" s="361">
        <v>921</v>
      </c>
      <c r="B9" s="362" t="s">
        <v>1111</v>
      </c>
      <c r="C9" s="362" t="s">
        <v>1121</v>
      </c>
      <c r="D9" s="363" t="s">
        <v>1122</v>
      </c>
      <c r="E9" s="361" t="s">
        <v>1114</v>
      </c>
      <c r="F9" s="361"/>
      <c r="G9" s="361"/>
      <c r="H9" s="361"/>
      <c r="I9" s="361"/>
      <c r="J9" s="361" t="s">
        <v>1115</v>
      </c>
      <c r="K9" s="364">
        <v>3317</v>
      </c>
      <c r="L9" s="361" t="s">
        <v>1116</v>
      </c>
    </row>
    <row r="10" spans="1:17" ht="33" customHeight="1" x14ac:dyDescent="0.2">
      <c r="A10" s="361">
        <v>921</v>
      </c>
      <c r="B10" s="362" t="s">
        <v>1111</v>
      </c>
      <c r="C10" s="362" t="s">
        <v>1123</v>
      </c>
      <c r="D10" s="361">
        <v>10554961</v>
      </c>
      <c r="E10" s="361" t="s">
        <v>1114</v>
      </c>
      <c r="F10" s="361"/>
      <c r="G10" s="361"/>
      <c r="H10" s="361"/>
      <c r="I10" s="361"/>
      <c r="J10" s="361" t="s">
        <v>1124</v>
      </c>
      <c r="K10" s="364">
        <v>3000</v>
      </c>
      <c r="L10" s="361" t="s">
        <v>1116</v>
      </c>
    </row>
    <row r="11" spans="1:17" ht="33" customHeight="1" x14ac:dyDescent="0.2">
      <c r="A11" s="361">
        <v>921</v>
      </c>
      <c r="B11" s="362" t="s">
        <v>1111</v>
      </c>
      <c r="C11" s="362" t="s">
        <v>1125</v>
      </c>
      <c r="D11" s="363" t="s">
        <v>1126</v>
      </c>
      <c r="E11" s="361" t="s">
        <v>1114</v>
      </c>
      <c r="F11" s="361"/>
      <c r="G11" s="361"/>
      <c r="H11" s="361"/>
      <c r="I11" s="361"/>
      <c r="J11" s="361" t="s">
        <v>1127</v>
      </c>
      <c r="K11" s="364">
        <v>1000</v>
      </c>
      <c r="L11" s="361" t="s">
        <v>1116</v>
      </c>
    </row>
    <row r="12" spans="1:17" ht="33" customHeight="1" x14ac:dyDescent="0.2">
      <c r="A12" s="361">
        <v>921</v>
      </c>
      <c r="B12" s="362" t="s">
        <v>1111</v>
      </c>
      <c r="C12" s="362" t="s">
        <v>1128</v>
      </c>
      <c r="D12" s="363" t="s">
        <v>1129</v>
      </c>
      <c r="E12" s="361" t="s">
        <v>1114</v>
      </c>
      <c r="F12" s="361"/>
      <c r="G12" s="361"/>
      <c r="H12" s="361"/>
      <c r="I12" s="361"/>
      <c r="J12" s="361" t="s">
        <v>1127</v>
      </c>
      <c r="K12" s="364">
        <v>850</v>
      </c>
      <c r="L12" s="361" t="s">
        <v>1116</v>
      </c>
    </row>
    <row r="13" spans="1:17" ht="33" customHeight="1" x14ac:dyDescent="0.2">
      <c r="A13" s="361">
        <v>921</v>
      </c>
      <c r="B13" s="362" t="s">
        <v>1111</v>
      </c>
      <c r="C13" s="362" t="s">
        <v>1130</v>
      </c>
      <c r="D13" s="363" t="s">
        <v>1131</v>
      </c>
      <c r="E13" s="361" t="s">
        <v>1114</v>
      </c>
      <c r="F13" s="361" t="s">
        <v>1132</v>
      </c>
      <c r="G13" s="361"/>
      <c r="H13" s="361"/>
      <c r="I13" s="361"/>
      <c r="J13" s="361" t="s">
        <v>1127</v>
      </c>
      <c r="K13" s="364">
        <v>1000</v>
      </c>
      <c r="L13" s="361" t="s">
        <v>1116</v>
      </c>
    </row>
    <row r="14" spans="1:17" ht="33" customHeight="1" x14ac:dyDescent="0.2">
      <c r="A14" s="361">
        <v>921</v>
      </c>
      <c r="B14" s="362" t="s">
        <v>1111</v>
      </c>
      <c r="C14" s="362" t="s">
        <v>1133</v>
      </c>
      <c r="D14" s="363" t="s">
        <v>1134</v>
      </c>
      <c r="E14" s="361" t="s">
        <v>1114</v>
      </c>
      <c r="F14" s="361"/>
      <c r="G14" s="361"/>
      <c r="H14" s="361"/>
      <c r="I14" s="361"/>
      <c r="J14" s="361" t="s">
        <v>1127</v>
      </c>
      <c r="K14" s="364">
        <v>1000</v>
      </c>
      <c r="L14" s="361" t="s">
        <v>1116</v>
      </c>
    </row>
    <row r="15" spans="1:17" ht="33" customHeight="1" x14ac:dyDescent="0.2">
      <c r="A15" s="361">
        <v>921</v>
      </c>
      <c r="B15" s="362" t="s">
        <v>1111</v>
      </c>
      <c r="C15" s="362" t="s">
        <v>1135</v>
      </c>
      <c r="D15" s="363" t="s">
        <v>1136</v>
      </c>
      <c r="E15" s="361" t="s">
        <v>1114</v>
      </c>
      <c r="F15" s="361"/>
      <c r="G15" s="361"/>
      <c r="H15" s="361"/>
      <c r="I15" s="361"/>
      <c r="J15" s="361" t="s">
        <v>1127</v>
      </c>
      <c r="K15" s="364">
        <v>1000</v>
      </c>
      <c r="L15" s="361" t="s">
        <v>1116</v>
      </c>
    </row>
    <row r="16" spans="1:17" ht="33" customHeight="1" x14ac:dyDescent="0.2">
      <c r="A16" s="361">
        <v>921</v>
      </c>
      <c r="B16" s="362" t="s">
        <v>1111</v>
      </c>
      <c r="C16" s="362" t="s">
        <v>1137</v>
      </c>
      <c r="D16" s="361">
        <v>40186380</v>
      </c>
      <c r="E16" s="361" t="s">
        <v>1114</v>
      </c>
      <c r="F16" s="361"/>
      <c r="G16" s="361"/>
      <c r="H16" s="361"/>
      <c r="I16" s="361"/>
      <c r="J16" s="361" t="s">
        <v>1127</v>
      </c>
      <c r="K16" s="364">
        <v>1000</v>
      </c>
      <c r="L16" s="361" t="s">
        <v>1116</v>
      </c>
    </row>
    <row r="17" spans="1:12" ht="33" customHeight="1" x14ac:dyDescent="0.2">
      <c r="A17" s="361">
        <v>921</v>
      </c>
      <c r="B17" s="362" t="s">
        <v>1111</v>
      </c>
      <c r="C17" s="362" t="s">
        <v>1138</v>
      </c>
      <c r="D17" s="363" t="s">
        <v>1139</v>
      </c>
      <c r="E17" s="361" t="s">
        <v>1114</v>
      </c>
      <c r="F17" s="361"/>
      <c r="G17" s="361"/>
      <c r="H17" s="361"/>
      <c r="I17" s="361"/>
      <c r="J17" s="361" t="s">
        <v>1127</v>
      </c>
      <c r="K17" s="364">
        <v>1000</v>
      </c>
      <c r="L17" s="361" t="s">
        <v>1116</v>
      </c>
    </row>
    <row r="18" spans="1:12" ht="33" customHeight="1" x14ac:dyDescent="0.2">
      <c r="A18" s="361">
        <v>921</v>
      </c>
      <c r="B18" s="362" t="s">
        <v>1111</v>
      </c>
      <c r="C18" s="362" t="s">
        <v>1140</v>
      </c>
      <c r="D18" s="361">
        <v>18198885</v>
      </c>
      <c r="E18" s="361" t="s">
        <v>1114</v>
      </c>
      <c r="F18" s="361"/>
      <c r="G18" s="361"/>
      <c r="H18" s="361"/>
      <c r="I18" s="361"/>
      <c r="J18" s="361" t="s">
        <v>1141</v>
      </c>
      <c r="K18" s="364">
        <v>1000</v>
      </c>
      <c r="L18" s="361" t="s">
        <v>1116</v>
      </c>
    </row>
    <row r="19" spans="1:12" ht="33" customHeight="1" x14ac:dyDescent="0.2">
      <c r="A19" s="361">
        <v>921</v>
      </c>
      <c r="B19" s="362" t="s">
        <v>1111</v>
      </c>
      <c r="C19" s="362" t="s">
        <v>1142</v>
      </c>
      <c r="D19" s="363">
        <v>44403786</v>
      </c>
      <c r="E19" s="361" t="s">
        <v>1114</v>
      </c>
      <c r="F19" s="361"/>
      <c r="G19" s="361"/>
      <c r="H19" s="361"/>
      <c r="I19" s="361"/>
      <c r="J19" s="361" t="s">
        <v>1127</v>
      </c>
      <c r="K19" s="364">
        <v>1000</v>
      </c>
      <c r="L19" s="361" t="s">
        <v>1116</v>
      </c>
    </row>
    <row r="20" spans="1:12" ht="33" customHeight="1" x14ac:dyDescent="0.2">
      <c r="A20" s="361">
        <v>921</v>
      </c>
      <c r="B20" s="362" t="s">
        <v>1111</v>
      </c>
      <c r="C20" s="362" t="s">
        <v>1143</v>
      </c>
      <c r="D20" s="361">
        <v>18182032</v>
      </c>
      <c r="E20" s="361" t="s">
        <v>1114</v>
      </c>
      <c r="F20" s="361"/>
      <c r="G20" s="361"/>
      <c r="H20" s="361"/>
      <c r="I20" s="361"/>
      <c r="J20" s="361" t="s">
        <v>1127</v>
      </c>
      <c r="K20" s="364">
        <v>1000</v>
      </c>
      <c r="L20" s="361" t="s">
        <v>1116</v>
      </c>
    </row>
    <row r="21" spans="1:12" ht="33" customHeight="1" x14ac:dyDescent="0.2">
      <c r="A21" s="361">
        <v>921</v>
      </c>
      <c r="B21" s="362" t="s">
        <v>1111</v>
      </c>
      <c r="C21" s="362" t="s">
        <v>1144</v>
      </c>
      <c r="D21" s="363" t="s">
        <v>1145</v>
      </c>
      <c r="E21" s="361" t="s">
        <v>1114</v>
      </c>
      <c r="F21" s="361"/>
      <c r="G21" s="361"/>
      <c r="H21" s="361"/>
      <c r="I21" s="361"/>
      <c r="J21" s="361" t="s">
        <v>1127</v>
      </c>
      <c r="K21" s="364">
        <v>1000</v>
      </c>
      <c r="L21" s="361" t="s">
        <v>1116</v>
      </c>
    </row>
    <row r="22" spans="1:12" ht="33" customHeight="1" x14ac:dyDescent="0.2">
      <c r="A22" s="361">
        <v>921</v>
      </c>
      <c r="B22" s="362" t="s">
        <v>1111</v>
      </c>
      <c r="C22" s="362" t="s">
        <v>1146</v>
      </c>
      <c r="D22" s="363" t="s">
        <v>1147</v>
      </c>
      <c r="E22" s="361" t="s">
        <v>1114</v>
      </c>
      <c r="F22" s="361"/>
      <c r="G22" s="361"/>
      <c r="H22" s="361"/>
      <c r="I22" s="361"/>
      <c r="J22" s="361" t="s">
        <v>1127</v>
      </c>
      <c r="K22" s="364">
        <v>1000</v>
      </c>
      <c r="L22" s="361" t="s">
        <v>1116</v>
      </c>
    </row>
    <row r="23" spans="1:12" ht="33" customHeight="1" x14ac:dyDescent="0.2">
      <c r="A23" s="361">
        <v>921</v>
      </c>
      <c r="B23" s="362" t="s">
        <v>1111</v>
      </c>
      <c r="C23" s="362" t="s">
        <v>1148</v>
      </c>
      <c r="D23" s="363" t="s">
        <v>1149</v>
      </c>
      <c r="E23" s="361" t="s">
        <v>1114</v>
      </c>
      <c r="F23" s="361"/>
      <c r="G23" s="361"/>
      <c r="H23" s="361"/>
      <c r="I23" s="361"/>
      <c r="J23" s="361" t="s">
        <v>1127</v>
      </c>
      <c r="K23" s="364">
        <v>1000</v>
      </c>
      <c r="L23" s="361" t="s">
        <v>1116</v>
      </c>
    </row>
    <row r="24" spans="1:12" ht="33" customHeight="1" x14ac:dyDescent="0.2">
      <c r="A24" s="361">
        <v>921</v>
      </c>
      <c r="B24" s="362" t="s">
        <v>1111</v>
      </c>
      <c r="C24" s="362" t="s">
        <v>1150</v>
      </c>
      <c r="D24" s="363" t="s">
        <v>1151</v>
      </c>
      <c r="E24" s="361" t="s">
        <v>1114</v>
      </c>
      <c r="F24" s="361"/>
      <c r="G24" s="361"/>
      <c r="H24" s="361"/>
      <c r="I24" s="361"/>
      <c r="J24" s="361" t="s">
        <v>1127</v>
      </c>
      <c r="K24" s="364">
        <v>1000</v>
      </c>
      <c r="L24" s="361" t="s">
        <v>1116</v>
      </c>
    </row>
    <row r="25" spans="1:12" ht="33" customHeight="1" x14ac:dyDescent="0.2">
      <c r="A25" s="361">
        <v>921</v>
      </c>
      <c r="B25" s="362" t="s">
        <v>1111</v>
      </c>
      <c r="C25" s="362" t="s">
        <v>1152</v>
      </c>
      <c r="D25" s="361">
        <v>40438386</v>
      </c>
      <c r="E25" s="361" t="s">
        <v>1114</v>
      </c>
      <c r="F25" s="361"/>
      <c r="G25" s="361"/>
      <c r="H25" s="361"/>
      <c r="I25" s="361"/>
      <c r="J25" s="361" t="s">
        <v>1153</v>
      </c>
      <c r="K25" s="364">
        <v>1000</v>
      </c>
      <c r="L25" s="361" t="s">
        <v>1116</v>
      </c>
    </row>
    <row r="26" spans="1:12" ht="33" customHeight="1" x14ac:dyDescent="0.2">
      <c r="A26" s="361">
        <v>921</v>
      </c>
      <c r="B26" s="362" t="s">
        <v>1111</v>
      </c>
      <c r="C26" s="362" t="s">
        <v>1154</v>
      </c>
      <c r="D26" s="363" t="s">
        <v>1155</v>
      </c>
      <c r="E26" s="361" t="s">
        <v>1114</v>
      </c>
      <c r="F26" s="361"/>
      <c r="G26" s="361"/>
      <c r="H26" s="361"/>
      <c r="I26" s="361"/>
      <c r="J26" s="361" t="s">
        <v>1156</v>
      </c>
      <c r="K26" s="364">
        <v>840</v>
      </c>
      <c r="L26" s="361" t="s">
        <v>1116</v>
      </c>
    </row>
    <row r="27" spans="1:12" ht="33" customHeight="1" x14ac:dyDescent="0.2">
      <c r="A27" s="361">
        <v>921</v>
      </c>
      <c r="B27" s="362" t="s">
        <v>1111</v>
      </c>
      <c r="C27" s="362" t="s">
        <v>1140</v>
      </c>
      <c r="D27" s="363">
        <v>18198885</v>
      </c>
      <c r="E27" s="361" t="s">
        <v>1114</v>
      </c>
      <c r="F27" s="361"/>
      <c r="G27" s="361"/>
      <c r="H27" s="361"/>
      <c r="I27" s="361"/>
      <c r="J27" s="361" t="s">
        <v>1157</v>
      </c>
      <c r="K27" s="364">
        <v>1000</v>
      </c>
      <c r="L27" s="361" t="s">
        <v>1116</v>
      </c>
    </row>
    <row r="28" spans="1:12" ht="33" customHeight="1" x14ac:dyDescent="0.2">
      <c r="A28" s="361">
        <v>921</v>
      </c>
      <c r="B28" s="362" t="s">
        <v>1111</v>
      </c>
      <c r="C28" s="362" t="s">
        <v>1152</v>
      </c>
      <c r="D28" s="361">
        <v>40438386</v>
      </c>
      <c r="E28" s="361" t="s">
        <v>1114</v>
      </c>
      <c r="F28" s="361"/>
      <c r="G28" s="361"/>
      <c r="H28" s="361"/>
      <c r="I28" s="361"/>
      <c r="J28" s="361" t="s">
        <v>1158</v>
      </c>
      <c r="K28" s="364">
        <v>1000</v>
      </c>
      <c r="L28" s="361" t="s">
        <v>1116</v>
      </c>
    </row>
    <row r="29" spans="1:12" ht="33" customHeight="1" x14ac:dyDescent="0.2">
      <c r="A29" s="361">
        <v>921</v>
      </c>
      <c r="B29" s="362" t="s">
        <v>1111</v>
      </c>
      <c r="C29" s="362" t="s">
        <v>1112</v>
      </c>
      <c r="D29" s="363" t="s">
        <v>1113</v>
      </c>
      <c r="E29" s="361" t="s">
        <v>1114</v>
      </c>
      <c r="F29" s="361">
        <v>44013611</v>
      </c>
      <c r="G29" s="361"/>
      <c r="H29" s="361"/>
      <c r="I29" s="361"/>
      <c r="J29" s="361" t="s">
        <v>1158</v>
      </c>
      <c r="K29" s="364">
        <v>3000</v>
      </c>
      <c r="L29" s="361" t="s">
        <v>1116</v>
      </c>
    </row>
    <row r="30" spans="1:12" ht="33" customHeight="1" x14ac:dyDescent="0.2">
      <c r="A30" s="361">
        <v>921</v>
      </c>
      <c r="B30" s="362" t="s">
        <v>1111</v>
      </c>
      <c r="C30" s="362" t="s">
        <v>1123</v>
      </c>
      <c r="D30" s="361">
        <v>10554961</v>
      </c>
      <c r="E30" s="361" t="s">
        <v>1114</v>
      </c>
      <c r="F30" s="361"/>
      <c r="G30" s="361"/>
      <c r="H30" s="361"/>
      <c r="I30" s="361"/>
      <c r="J30" s="361" t="s">
        <v>1158</v>
      </c>
      <c r="K30" s="364">
        <v>4982</v>
      </c>
      <c r="L30" s="361" t="s">
        <v>1116</v>
      </c>
    </row>
    <row r="31" spans="1:12" ht="33" customHeight="1" x14ac:dyDescent="0.2">
      <c r="A31" s="361">
        <v>921</v>
      </c>
      <c r="B31" s="362" t="s">
        <v>1111</v>
      </c>
      <c r="C31" s="362" t="s">
        <v>1125</v>
      </c>
      <c r="D31" s="363" t="s">
        <v>1126</v>
      </c>
      <c r="E31" s="361" t="s">
        <v>1114</v>
      </c>
      <c r="F31" s="361"/>
      <c r="G31" s="361"/>
      <c r="H31" s="361"/>
      <c r="I31" s="361"/>
      <c r="J31" s="361" t="s">
        <v>1158</v>
      </c>
      <c r="K31" s="364">
        <v>1000</v>
      </c>
      <c r="L31" s="361" t="s">
        <v>1116</v>
      </c>
    </row>
    <row r="32" spans="1:12" ht="33" customHeight="1" x14ac:dyDescent="0.2">
      <c r="A32" s="361">
        <v>921</v>
      </c>
      <c r="B32" s="362" t="s">
        <v>1111</v>
      </c>
      <c r="C32" s="362" t="s">
        <v>1128</v>
      </c>
      <c r="D32" s="363" t="s">
        <v>1129</v>
      </c>
      <c r="E32" s="361" t="s">
        <v>1114</v>
      </c>
      <c r="F32" s="361"/>
      <c r="G32" s="361"/>
      <c r="H32" s="361"/>
      <c r="I32" s="361"/>
      <c r="J32" s="361" t="s">
        <v>1158</v>
      </c>
      <c r="K32" s="364">
        <v>1000</v>
      </c>
      <c r="L32" s="361" t="s">
        <v>1116</v>
      </c>
    </row>
    <row r="33" spans="1:12" ht="33" customHeight="1" x14ac:dyDescent="0.2">
      <c r="A33" s="361">
        <v>921</v>
      </c>
      <c r="B33" s="362" t="s">
        <v>1111</v>
      </c>
      <c r="C33" s="362" t="s">
        <v>1130</v>
      </c>
      <c r="D33" s="363" t="s">
        <v>1131</v>
      </c>
      <c r="E33" s="361" t="s">
        <v>1114</v>
      </c>
      <c r="F33" s="361" t="s">
        <v>1132</v>
      </c>
      <c r="G33" s="361"/>
      <c r="H33" s="361"/>
      <c r="I33" s="361"/>
      <c r="J33" s="361" t="s">
        <v>1158</v>
      </c>
      <c r="K33" s="364">
        <v>1000</v>
      </c>
      <c r="L33" s="361" t="s">
        <v>1116</v>
      </c>
    </row>
    <row r="34" spans="1:12" ht="33" customHeight="1" x14ac:dyDescent="0.2">
      <c r="A34" s="361">
        <v>921</v>
      </c>
      <c r="B34" s="362" t="s">
        <v>1111</v>
      </c>
      <c r="C34" s="362" t="s">
        <v>1133</v>
      </c>
      <c r="D34" s="363" t="s">
        <v>1134</v>
      </c>
      <c r="E34" s="361" t="s">
        <v>1114</v>
      </c>
      <c r="F34" s="361"/>
      <c r="G34" s="361"/>
      <c r="H34" s="361"/>
      <c r="I34" s="361"/>
      <c r="J34" s="361" t="s">
        <v>1158</v>
      </c>
      <c r="K34" s="364">
        <v>1000</v>
      </c>
      <c r="L34" s="361" t="s">
        <v>1116</v>
      </c>
    </row>
    <row r="35" spans="1:12" ht="33" customHeight="1" x14ac:dyDescent="0.2">
      <c r="A35" s="361">
        <v>921</v>
      </c>
      <c r="B35" s="362" t="s">
        <v>1111</v>
      </c>
      <c r="C35" s="362" t="s">
        <v>1135</v>
      </c>
      <c r="D35" s="363" t="s">
        <v>1136</v>
      </c>
      <c r="E35" s="361" t="s">
        <v>1114</v>
      </c>
      <c r="F35" s="361"/>
      <c r="G35" s="361"/>
      <c r="H35" s="361"/>
      <c r="I35" s="361"/>
      <c r="J35" s="361" t="s">
        <v>1158</v>
      </c>
      <c r="K35" s="364">
        <v>1000</v>
      </c>
      <c r="L35" s="361" t="s">
        <v>1116</v>
      </c>
    </row>
    <row r="36" spans="1:12" ht="33" customHeight="1" x14ac:dyDescent="0.2">
      <c r="A36" s="361">
        <v>921</v>
      </c>
      <c r="B36" s="362" t="s">
        <v>1111</v>
      </c>
      <c r="C36" s="362" t="s">
        <v>1138</v>
      </c>
      <c r="D36" s="363" t="s">
        <v>1139</v>
      </c>
      <c r="E36" s="361" t="s">
        <v>1114</v>
      </c>
      <c r="F36" s="361"/>
      <c r="G36" s="361"/>
      <c r="H36" s="361"/>
      <c r="I36" s="361"/>
      <c r="J36" s="361" t="s">
        <v>1158</v>
      </c>
      <c r="K36" s="364">
        <v>1000</v>
      </c>
      <c r="L36" s="361" t="s">
        <v>1116</v>
      </c>
    </row>
    <row r="37" spans="1:12" ht="33" customHeight="1" x14ac:dyDescent="0.2">
      <c r="A37" s="361">
        <v>921</v>
      </c>
      <c r="B37" s="362" t="s">
        <v>1111</v>
      </c>
      <c r="C37" s="362" t="s">
        <v>1142</v>
      </c>
      <c r="D37" s="363">
        <v>44403786</v>
      </c>
      <c r="E37" s="361" t="s">
        <v>1114</v>
      </c>
      <c r="F37" s="361"/>
      <c r="G37" s="361"/>
      <c r="H37" s="361"/>
      <c r="I37" s="361"/>
      <c r="J37" s="361" t="s">
        <v>1158</v>
      </c>
      <c r="K37" s="364">
        <v>1000</v>
      </c>
      <c r="L37" s="361" t="s">
        <v>1116</v>
      </c>
    </row>
    <row r="38" spans="1:12" ht="33" customHeight="1" x14ac:dyDescent="0.2">
      <c r="A38" s="361">
        <v>921</v>
      </c>
      <c r="B38" s="362" t="s">
        <v>1111</v>
      </c>
      <c r="C38" s="362" t="s">
        <v>1140</v>
      </c>
      <c r="D38" s="361">
        <v>18198885</v>
      </c>
      <c r="E38" s="361" t="s">
        <v>1114</v>
      </c>
      <c r="F38" s="361"/>
      <c r="G38" s="361"/>
      <c r="H38" s="361"/>
      <c r="I38" s="361"/>
      <c r="J38" s="361" t="s">
        <v>1159</v>
      </c>
      <c r="K38" s="364">
        <v>1000</v>
      </c>
      <c r="L38" s="361" t="s">
        <v>1116</v>
      </c>
    </row>
    <row r="39" spans="1:12" ht="33" customHeight="1" x14ac:dyDescent="0.2">
      <c r="A39" s="361">
        <v>921</v>
      </c>
      <c r="B39" s="362" t="s">
        <v>1111</v>
      </c>
      <c r="C39" s="362" t="s">
        <v>1143</v>
      </c>
      <c r="D39" s="361">
        <v>18182032</v>
      </c>
      <c r="E39" s="361" t="s">
        <v>1114</v>
      </c>
      <c r="F39" s="361"/>
      <c r="G39" s="361"/>
      <c r="H39" s="361"/>
      <c r="I39" s="361"/>
      <c r="J39" s="361" t="s">
        <v>1158</v>
      </c>
      <c r="K39" s="364">
        <v>1000</v>
      </c>
      <c r="L39" s="361" t="s">
        <v>1116</v>
      </c>
    </row>
    <row r="40" spans="1:12" ht="33" customHeight="1" x14ac:dyDescent="0.2">
      <c r="A40" s="361">
        <v>921</v>
      </c>
      <c r="B40" s="362" t="s">
        <v>1111</v>
      </c>
      <c r="C40" s="362" t="s">
        <v>1144</v>
      </c>
      <c r="D40" s="363" t="s">
        <v>1145</v>
      </c>
      <c r="E40" s="361" t="s">
        <v>1114</v>
      </c>
      <c r="F40" s="361"/>
      <c r="G40" s="361"/>
      <c r="H40" s="361"/>
      <c r="I40" s="361"/>
      <c r="J40" s="361" t="s">
        <v>1158</v>
      </c>
      <c r="K40" s="364">
        <v>1000</v>
      </c>
      <c r="L40" s="361" t="s">
        <v>1116</v>
      </c>
    </row>
    <row r="41" spans="1:12" ht="33" customHeight="1" x14ac:dyDescent="0.2">
      <c r="A41" s="361">
        <v>921</v>
      </c>
      <c r="B41" s="362" t="s">
        <v>1111</v>
      </c>
      <c r="C41" s="362" t="s">
        <v>1146</v>
      </c>
      <c r="D41" s="363" t="s">
        <v>1147</v>
      </c>
      <c r="E41" s="361" t="s">
        <v>1114</v>
      </c>
      <c r="F41" s="361"/>
      <c r="G41" s="361"/>
      <c r="H41" s="361"/>
      <c r="I41" s="361"/>
      <c r="J41" s="361" t="s">
        <v>1158</v>
      </c>
      <c r="K41" s="364">
        <v>1000</v>
      </c>
      <c r="L41" s="361" t="s">
        <v>1116</v>
      </c>
    </row>
    <row r="42" spans="1:12" ht="33" customHeight="1" x14ac:dyDescent="0.2">
      <c r="A42" s="361">
        <v>921</v>
      </c>
      <c r="B42" s="362" t="s">
        <v>1111</v>
      </c>
      <c r="C42" s="362" t="s">
        <v>1148</v>
      </c>
      <c r="D42" s="363" t="s">
        <v>1149</v>
      </c>
      <c r="E42" s="361" t="s">
        <v>1114</v>
      </c>
      <c r="F42" s="361"/>
      <c r="G42" s="361"/>
      <c r="H42" s="361"/>
      <c r="I42" s="361"/>
      <c r="J42" s="361" t="s">
        <v>1158</v>
      </c>
      <c r="K42" s="364">
        <v>1000</v>
      </c>
      <c r="L42" s="361" t="s">
        <v>1116</v>
      </c>
    </row>
    <row r="43" spans="1:12" ht="33" customHeight="1" x14ac:dyDescent="0.2">
      <c r="A43" s="361">
        <v>921</v>
      </c>
      <c r="B43" s="362" t="s">
        <v>1111</v>
      </c>
      <c r="C43" s="362" t="s">
        <v>1150</v>
      </c>
      <c r="D43" s="363" t="s">
        <v>1151</v>
      </c>
      <c r="E43" s="361" t="s">
        <v>1114</v>
      </c>
      <c r="F43" s="361"/>
      <c r="G43" s="361"/>
      <c r="H43" s="361"/>
      <c r="I43" s="361"/>
      <c r="J43" s="361" t="s">
        <v>1158</v>
      </c>
      <c r="K43" s="364">
        <v>1000</v>
      </c>
      <c r="L43" s="361" t="s">
        <v>1116</v>
      </c>
    </row>
    <row r="44" spans="1:12" ht="33" customHeight="1" x14ac:dyDescent="0.2">
      <c r="A44" s="361">
        <v>921</v>
      </c>
      <c r="B44" s="362" t="s">
        <v>1111</v>
      </c>
      <c r="C44" s="362" t="s">
        <v>1160</v>
      </c>
      <c r="D44" s="363" t="s">
        <v>1161</v>
      </c>
      <c r="E44" s="361" t="s">
        <v>1114</v>
      </c>
      <c r="F44" s="361"/>
      <c r="G44" s="361"/>
      <c r="H44" s="361"/>
      <c r="I44" s="361"/>
      <c r="J44" s="361" t="s">
        <v>1158</v>
      </c>
      <c r="K44" s="364">
        <v>2000</v>
      </c>
      <c r="L44" s="361" t="s">
        <v>1116</v>
      </c>
    </row>
    <row r="45" spans="1:12" ht="33" customHeight="1" x14ac:dyDescent="0.2">
      <c r="A45" s="361">
        <v>921</v>
      </c>
      <c r="B45" s="362" t="s">
        <v>1111</v>
      </c>
      <c r="C45" s="362" t="s">
        <v>1121</v>
      </c>
      <c r="D45" s="363" t="s">
        <v>1122</v>
      </c>
      <c r="E45" s="361" t="s">
        <v>1114</v>
      </c>
      <c r="F45" s="361"/>
      <c r="G45" s="361"/>
      <c r="H45" s="361"/>
      <c r="I45" s="361"/>
      <c r="J45" s="361" t="s">
        <v>1162</v>
      </c>
      <c r="K45" s="364">
        <v>3317</v>
      </c>
      <c r="L45" s="361" t="s">
        <v>1116</v>
      </c>
    </row>
    <row r="46" spans="1:12" ht="33" customHeight="1" x14ac:dyDescent="0.2">
      <c r="A46" s="361">
        <v>921</v>
      </c>
      <c r="B46" s="362" t="s">
        <v>1111</v>
      </c>
      <c r="C46" s="362" t="s">
        <v>1120</v>
      </c>
      <c r="D46" s="361">
        <v>44507569</v>
      </c>
      <c r="E46" s="361" t="s">
        <v>1114</v>
      </c>
      <c r="F46" s="361"/>
      <c r="G46" s="361"/>
      <c r="H46" s="361"/>
      <c r="I46" s="361"/>
      <c r="J46" s="361" t="s">
        <v>1162</v>
      </c>
      <c r="K46" s="364">
        <v>550</v>
      </c>
      <c r="L46" s="361" t="s">
        <v>1116</v>
      </c>
    </row>
    <row r="47" spans="1:12" ht="33" customHeight="1" x14ac:dyDescent="0.2">
      <c r="A47" s="361">
        <v>921</v>
      </c>
      <c r="B47" s="362" t="s">
        <v>1111</v>
      </c>
      <c r="C47" s="362" t="s">
        <v>1163</v>
      </c>
      <c r="D47" s="363" t="s">
        <v>1164</v>
      </c>
      <c r="E47" s="361" t="s">
        <v>1114</v>
      </c>
      <c r="F47" s="361"/>
      <c r="G47" s="361"/>
      <c r="H47" s="361"/>
      <c r="I47" s="361"/>
      <c r="J47" s="361" t="s">
        <v>1165</v>
      </c>
      <c r="K47" s="364">
        <v>3000</v>
      </c>
      <c r="L47" s="361" t="s">
        <v>1116</v>
      </c>
    </row>
    <row r="48" spans="1:12" ht="33" customHeight="1" x14ac:dyDescent="0.2">
      <c r="A48" s="361">
        <v>921</v>
      </c>
      <c r="B48" s="362" t="s">
        <v>1111</v>
      </c>
      <c r="C48" s="362" t="s">
        <v>1154</v>
      </c>
      <c r="D48" s="363" t="s">
        <v>1155</v>
      </c>
      <c r="E48" s="361" t="s">
        <v>1114</v>
      </c>
      <c r="F48" s="361"/>
      <c r="G48" s="361"/>
      <c r="H48" s="361"/>
      <c r="I48" s="361"/>
      <c r="J48" s="361" t="s">
        <v>1165</v>
      </c>
      <c r="K48" s="364">
        <v>750</v>
      </c>
      <c r="L48" s="361" t="s">
        <v>1116</v>
      </c>
    </row>
  </sheetData>
  <mergeCells count="4">
    <mergeCell ref="A4:B4"/>
    <mergeCell ref="C4:D4"/>
    <mergeCell ref="E4:I4"/>
    <mergeCell ref="J4:L4"/>
  </mergeCells>
  <printOptions horizontalCentered="1"/>
  <pageMargins left="0.54" right="0.4" top="0.68" bottom="1.47" header="0.31496062992125984" footer="1.04"/>
  <pageSetup paperSize="9" scale="61" fitToHeight="0"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C72B-24C2-42ED-A618-EBBC1A7A1AE8}">
  <sheetPr>
    <tabColor theme="9" tint="-0.249977111117893"/>
    <pageSetUpPr fitToPage="1"/>
  </sheetPr>
  <dimension ref="A1:D21"/>
  <sheetViews>
    <sheetView zoomScaleNormal="100" workbookViewId="0">
      <selection sqref="A1:D21"/>
    </sheetView>
  </sheetViews>
  <sheetFormatPr baseColWidth="10" defaultColWidth="11.28515625" defaultRowHeight="12.75" x14ac:dyDescent="0.2"/>
  <cols>
    <col min="1" max="1" width="58" style="83" customWidth="1"/>
    <col min="2" max="4" width="15.28515625" style="83" bestFit="1" customWidth="1"/>
    <col min="5" max="16384" width="11.28515625" style="83"/>
  </cols>
  <sheetData>
    <row r="1" spans="1:4" x14ac:dyDescent="0.2">
      <c r="A1" s="71" t="s">
        <v>403</v>
      </c>
    </row>
    <row r="2" spans="1:4" x14ac:dyDescent="0.2">
      <c r="A2" s="75" t="s">
        <v>107</v>
      </c>
    </row>
    <row r="3" spans="1:4" s="86" customFormat="1" ht="28.35" customHeight="1" x14ac:dyDescent="0.2">
      <c r="A3" s="84" t="s">
        <v>101</v>
      </c>
      <c r="B3" s="85">
        <v>2020</v>
      </c>
      <c r="C3" s="85">
        <v>2021</v>
      </c>
      <c r="D3" s="85">
        <v>2022</v>
      </c>
    </row>
    <row r="4" spans="1:4" x14ac:dyDescent="0.2">
      <c r="A4" s="87" t="s">
        <v>98</v>
      </c>
      <c r="B4" s="80">
        <v>136834162</v>
      </c>
      <c r="C4" s="80">
        <v>99114211</v>
      </c>
      <c r="D4" s="80">
        <v>2022</v>
      </c>
    </row>
    <row r="5" spans="1:4" x14ac:dyDescent="0.2">
      <c r="A5" s="87" t="s">
        <v>99</v>
      </c>
      <c r="B5" s="80">
        <v>162802837</v>
      </c>
      <c r="C5" s="80">
        <v>214595002</v>
      </c>
      <c r="D5" s="80">
        <v>21591387</v>
      </c>
    </row>
    <row r="6" spans="1:4" x14ac:dyDescent="0.2">
      <c r="A6" s="87" t="s">
        <v>100</v>
      </c>
      <c r="B6" s="80">
        <v>920798976</v>
      </c>
      <c r="C6" s="80">
        <v>793499566</v>
      </c>
      <c r="D6" s="80">
        <v>21591387</v>
      </c>
    </row>
    <row r="7" spans="1:4" s="88" customFormat="1" ht="28.35" customHeight="1" x14ac:dyDescent="0.2">
      <c r="A7" s="91" t="s">
        <v>92</v>
      </c>
      <c r="B7" s="92">
        <f>SUM(B4:B6)</f>
        <v>1220435975</v>
      </c>
      <c r="C7" s="92">
        <f t="shared" ref="C7:D7" si="0">SUM(C4:C6)</f>
        <v>1107208779</v>
      </c>
      <c r="D7" s="92">
        <f t="shared" si="0"/>
        <v>43184796</v>
      </c>
    </row>
    <row r="9" spans="1:4" s="86" customFormat="1" ht="28.35" customHeight="1" x14ac:dyDescent="0.2">
      <c r="A9" s="84" t="s">
        <v>102</v>
      </c>
      <c r="B9" s="85">
        <v>2020</v>
      </c>
      <c r="C9" s="85" t="s">
        <v>356</v>
      </c>
      <c r="D9" s="85" t="s">
        <v>357</v>
      </c>
    </row>
    <row r="10" spans="1:4" x14ac:dyDescent="0.2">
      <c r="A10" s="87" t="s">
        <v>98</v>
      </c>
      <c r="B10" s="80">
        <v>146037333</v>
      </c>
      <c r="C10" s="80">
        <v>110429368</v>
      </c>
      <c r="D10" s="80">
        <v>2022</v>
      </c>
    </row>
    <row r="11" spans="1:4" x14ac:dyDescent="0.2">
      <c r="A11" s="87" t="s">
        <v>99</v>
      </c>
      <c r="B11" s="80">
        <v>379660656</v>
      </c>
      <c r="C11" s="80">
        <v>366642825</v>
      </c>
      <c r="D11" s="80">
        <v>21591387</v>
      </c>
    </row>
    <row r="12" spans="1:4" x14ac:dyDescent="0.2">
      <c r="A12" s="87" t="s">
        <v>100</v>
      </c>
      <c r="B12" s="80">
        <v>1007708733</v>
      </c>
      <c r="C12" s="80">
        <v>863256010</v>
      </c>
      <c r="D12" s="80">
        <v>21591387</v>
      </c>
    </row>
    <row r="13" spans="1:4" s="88" customFormat="1" ht="28.35" customHeight="1" x14ac:dyDescent="0.2">
      <c r="A13" s="91" t="s">
        <v>93</v>
      </c>
      <c r="B13" s="92">
        <f>SUM(B10:B12)</f>
        <v>1533406722</v>
      </c>
      <c r="C13" s="92">
        <f>SUM(C10:C12)</f>
        <v>1340328203</v>
      </c>
      <c r="D13" s="92">
        <f>SUM(D10:D12)</f>
        <v>43184796</v>
      </c>
    </row>
    <row r="15" spans="1:4" s="86" customFormat="1" ht="28.35" customHeight="1" x14ac:dyDescent="0.2">
      <c r="A15" s="84" t="s">
        <v>103</v>
      </c>
      <c r="B15" s="85">
        <v>2020</v>
      </c>
      <c r="C15" s="85" t="s">
        <v>356</v>
      </c>
      <c r="D15" s="85" t="s">
        <v>357</v>
      </c>
    </row>
    <row r="16" spans="1:4" x14ac:dyDescent="0.2">
      <c r="A16" s="87" t="s">
        <v>98</v>
      </c>
      <c r="B16" s="80">
        <v>47061995.079999983</v>
      </c>
      <c r="C16" s="120">
        <v>67401726.720000014</v>
      </c>
      <c r="D16" s="80">
        <v>2022</v>
      </c>
    </row>
    <row r="17" spans="1:4" x14ac:dyDescent="0.2">
      <c r="A17" s="87" t="s">
        <v>99</v>
      </c>
      <c r="B17" s="80">
        <v>104166839.41000001</v>
      </c>
      <c r="C17" s="80">
        <v>236009139.44</v>
      </c>
      <c r="D17" s="80">
        <v>21591387</v>
      </c>
    </row>
    <row r="18" spans="1:4" x14ac:dyDescent="0.2">
      <c r="A18" s="87" t="s">
        <v>100</v>
      </c>
      <c r="B18" s="80">
        <v>402770792</v>
      </c>
      <c r="C18" s="120">
        <v>543920616.11000001</v>
      </c>
      <c r="D18" s="80">
        <v>21591387</v>
      </c>
    </row>
    <row r="19" spans="1:4" s="88" customFormat="1" ht="28.35" customHeight="1" x14ac:dyDescent="0.2">
      <c r="A19" s="91" t="s">
        <v>94</v>
      </c>
      <c r="B19" s="92">
        <f>SUM(B16:B18)</f>
        <v>553999626.49000001</v>
      </c>
      <c r="C19" s="92">
        <f t="shared" ref="C19:D19" si="1">SUM(C16:C18)</f>
        <v>847331482.26999998</v>
      </c>
      <c r="D19" s="92">
        <f t="shared" si="1"/>
        <v>43184796</v>
      </c>
    </row>
    <row r="20" spans="1:4" x14ac:dyDescent="0.2">
      <c r="A20" s="94" t="s">
        <v>359</v>
      </c>
    </row>
    <row r="21" spans="1:4" x14ac:dyDescent="0.2">
      <c r="A21" s="95" t="s">
        <v>360</v>
      </c>
    </row>
  </sheetData>
  <pageMargins left="0.70866141732283472" right="0.51181102362204722" top="0.74803149606299213" bottom="0.74803149606299213" header="0.31496062992125984" footer="0.31496062992125984"/>
  <pageSetup paperSize="9" scale="86" fitToHeight="0" orientation="portrait" r:id="rId1"/>
  <headerFooter>
    <oddHeader xml:space="preserve">&amp;L&amp;"Arial,Negrita"&amp;14
&amp;C&amp;"Arial,Negrita"&amp;18PROYECTO DE PRESUPUESTO 2021&amp;R&amp;"Arial,Negrita"&amp;14 </oddHeader>
    <oddFooter>&amp;L&amp;"Arial,Negrita"&amp;8PROYECTO DE PRESUPUESTO PARA EL AÑO FISCAL 2020
INFORMACIÓN PARA LA COMISIÓN DE PRESUPUESTO Y CUENTA GENERAL DE LA REPÚBLICA DEL CONGRESO DE LA REPÚBLICA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19782-DB68-4CB8-B908-2EAAAF820042}">
  <sheetPr>
    <tabColor theme="9" tint="-0.249977111117893"/>
    <pageSetUpPr fitToPage="1"/>
  </sheetPr>
  <dimension ref="A1:D54"/>
  <sheetViews>
    <sheetView zoomScale="90" zoomScaleNormal="90" workbookViewId="0">
      <selection sqref="A1:D52"/>
    </sheetView>
  </sheetViews>
  <sheetFormatPr baseColWidth="10" defaultColWidth="11.28515625" defaultRowHeight="12.75" x14ac:dyDescent="0.2"/>
  <cols>
    <col min="1" max="1" width="52.140625" style="83" customWidth="1"/>
    <col min="2" max="4" width="16.28515625" style="83" bestFit="1" customWidth="1"/>
    <col min="5" max="16384" width="11.28515625" style="83"/>
  </cols>
  <sheetData>
    <row r="1" spans="1:4" x14ac:dyDescent="0.2">
      <c r="A1" s="71" t="s">
        <v>404</v>
      </c>
    </row>
    <row r="2" spans="1:4" x14ac:dyDescent="0.2">
      <c r="A2" s="75" t="s">
        <v>107</v>
      </c>
    </row>
    <row r="3" spans="1:4" s="86" customFormat="1" ht="28.35" customHeight="1" x14ac:dyDescent="0.2">
      <c r="A3" s="84" t="s">
        <v>97</v>
      </c>
      <c r="B3" s="85">
        <v>2020</v>
      </c>
      <c r="C3" s="85">
        <v>2021</v>
      </c>
      <c r="D3" s="85">
        <v>2022</v>
      </c>
    </row>
    <row r="4" spans="1:4" x14ac:dyDescent="0.2">
      <c r="A4" s="121" t="s">
        <v>27</v>
      </c>
      <c r="B4" s="122">
        <f>SUM(B5:B10)</f>
        <v>962050719</v>
      </c>
      <c r="C4" s="122">
        <f t="shared" ref="C4:D4" si="0">SUM(C5:C10)</f>
        <v>1080324754</v>
      </c>
      <c r="D4" s="122">
        <f t="shared" si="0"/>
        <v>43182774</v>
      </c>
    </row>
    <row r="5" spans="1:4" x14ac:dyDescent="0.2">
      <c r="A5" s="123" t="s">
        <v>20</v>
      </c>
      <c r="B5" s="80"/>
      <c r="C5" s="80"/>
      <c r="D5" s="87"/>
    </row>
    <row r="6" spans="1:4" x14ac:dyDescent="0.2">
      <c r="A6" s="123" t="s">
        <v>21</v>
      </c>
      <c r="B6" s="80">
        <v>723727249</v>
      </c>
      <c r="C6" s="80">
        <v>821428495</v>
      </c>
      <c r="D6" s="80">
        <v>21591387</v>
      </c>
    </row>
    <row r="7" spans="1:4" x14ac:dyDescent="0.2">
      <c r="A7" s="123" t="s">
        <v>22</v>
      </c>
      <c r="B7" s="80">
        <v>52176751</v>
      </c>
      <c r="C7" s="80">
        <v>48621529</v>
      </c>
      <c r="D7" s="80">
        <v>21591387</v>
      </c>
    </row>
    <row r="8" spans="1:4" x14ac:dyDescent="0.2">
      <c r="A8" s="123" t="s">
        <v>23</v>
      </c>
      <c r="B8" s="80">
        <v>185487410</v>
      </c>
      <c r="C8" s="80">
        <v>209608984</v>
      </c>
      <c r="D8" s="80">
        <v>0</v>
      </c>
    </row>
    <row r="9" spans="1:4" x14ac:dyDescent="0.2">
      <c r="A9" s="123" t="s">
        <v>30</v>
      </c>
      <c r="B9" s="80">
        <v>0</v>
      </c>
      <c r="C9" s="80">
        <v>0</v>
      </c>
      <c r="D9" s="80">
        <v>0</v>
      </c>
    </row>
    <row r="10" spans="1:4" x14ac:dyDescent="0.2">
      <c r="A10" s="123" t="s">
        <v>31</v>
      </c>
      <c r="B10" s="80">
        <v>659309</v>
      </c>
      <c r="C10" s="80">
        <v>665746</v>
      </c>
      <c r="D10" s="80">
        <v>0</v>
      </c>
    </row>
    <row r="11" spans="1:4" x14ac:dyDescent="0.2">
      <c r="A11" s="121" t="s">
        <v>19</v>
      </c>
      <c r="B11" s="122">
        <f>SUM(B12:B15)</f>
        <v>156427821</v>
      </c>
      <c r="C11" s="122">
        <f>SUM(C12:C15)</f>
        <v>63746934</v>
      </c>
      <c r="D11" s="122">
        <f>SUM(D12:D15)</f>
        <v>0</v>
      </c>
    </row>
    <row r="12" spans="1:4" x14ac:dyDescent="0.2">
      <c r="A12" s="123" t="s">
        <v>29</v>
      </c>
      <c r="B12" s="80"/>
      <c r="C12" s="80"/>
      <c r="D12" s="87"/>
    </row>
    <row r="13" spans="1:4" x14ac:dyDescent="0.2">
      <c r="A13" s="123" t="s">
        <v>32</v>
      </c>
      <c r="B13" s="80"/>
      <c r="C13" s="80"/>
      <c r="D13" s="87"/>
    </row>
    <row r="14" spans="1:4" x14ac:dyDescent="0.2">
      <c r="A14" s="123" t="s">
        <v>24</v>
      </c>
      <c r="B14" s="80">
        <v>156427821</v>
      </c>
      <c r="C14" s="80">
        <v>63746934</v>
      </c>
      <c r="D14" s="80">
        <v>0</v>
      </c>
    </row>
    <row r="15" spans="1:4" x14ac:dyDescent="0.2">
      <c r="A15" s="123" t="s">
        <v>25</v>
      </c>
      <c r="B15" s="80"/>
      <c r="C15" s="80"/>
      <c r="D15" s="87"/>
    </row>
    <row r="16" spans="1:4" x14ac:dyDescent="0.2">
      <c r="A16" s="121" t="s">
        <v>18</v>
      </c>
      <c r="B16" s="121">
        <f>+B17</f>
        <v>0</v>
      </c>
      <c r="C16" s="121">
        <f t="shared" ref="C16:D16" si="1">+C17</f>
        <v>0</v>
      </c>
      <c r="D16" s="121">
        <f t="shared" si="1"/>
        <v>0</v>
      </c>
    </row>
    <row r="17" spans="1:4" x14ac:dyDescent="0.2">
      <c r="A17" s="123" t="s">
        <v>26</v>
      </c>
      <c r="B17" s="87"/>
      <c r="C17" s="87"/>
      <c r="D17" s="87"/>
    </row>
    <row r="18" spans="1:4" s="88" customFormat="1" ht="18" customHeight="1" x14ac:dyDescent="0.2">
      <c r="A18" s="124" t="s">
        <v>92</v>
      </c>
      <c r="B18" s="92">
        <f>+B4+B11+B16</f>
        <v>1118478540</v>
      </c>
      <c r="C18" s="92">
        <f t="shared" ref="C18:D18" si="2">+C4+C11+C16</f>
        <v>1144071688</v>
      </c>
      <c r="D18" s="92">
        <f t="shared" si="2"/>
        <v>43182774</v>
      </c>
    </row>
    <row r="20" spans="1:4" s="86" customFormat="1" ht="28.35" customHeight="1" x14ac:dyDescent="0.2">
      <c r="A20" s="84" t="s">
        <v>96</v>
      </c>
      <c r="B20" s="85">
        <v>2020</v>
      </c>
      <c r="C20" s="85">
        <v>2021</v>
      </c>
      <c r="D20" s="85">
        <v>2022</v>
      </c>
    </row>
    <row r="21" spans="1:4" x14ac:dyDescent="0.2">
      <c r="A21" s="121" t="s">
        <v>27</v>
      </c>
      <c r="B21" s="122">
        <f>SUM(B22:B27)</f>
        <v>1178233831</v>
      </c>
      <c r="C21" s="122">
        <f t="shared" ref="C21:D21" si="3">SUM(C22:C27)</f>
        <v>1220180956</v>
      </c>
      <c r="D21" s="122">
        <f t="shared" si="3"/>
        <v>43182774</v>
      </c>
    </row>
    <row r="22" spans="1:4" x14ac:dyDescent="0.2">
      <c r="A22" s="123" t="s">
        <v>20</v>
      </c>
      <c r="B22" s="80"/>
      <c r="C22" s="80"/>
      <c r="D22" s="87"/>
    </row>
    <row r="23" spans="1:4" x14ac:dyDescent="0.2">
      <c r="A23" s="123" t="s">
        <v>21</v>
      </c>
      <c r="B23" s="80">
        <f>'[1]RO PIM'!B6</f>
        <v>801188410</v>
      </c>
      <c r="C23" s="80">
        <v>862936820</v>
      </c>
      <c r="D23" s="80">
        <f t="shared" ref="D23:D27" si="4">D6</f>
        <v>21591387</v>
      </c>
    </row>
    <row r="24" spans="1:4" x14ac:dyDescent="0.2">
      <c r="A24" s="123" t="s">
        <v>22</v>
      </c>
      <c r="B24" s="80">
        <f>'[1]RO PIM'!B7</f>
        <v>50085985</v>
      </c>
      <c r="C24" s="80">
        <v>50303809</v>
      </c>
      <c r="D24" s="80">
        <f t="shared" si="4"/>
        <v>21591387</v>
      </c>
    </row>
    <row r="25" spans="1:4" x14ac:dyDescent="0.2">
      <c r="A25" s="123" t="s">
        <v>23</v>
      </c>
      <c r="B25" s="80">
        <f>'[1]RO PIM'!B8</f>
        <v>283216118</v>
      </c>
      <c r="C25" s="80">
        <v>299456670</v>
      </c>
      <c r="D25" s="80">
        <f>D8</f>
        <v>0</v>
      </c>
    </row>
    <row r="26" spans="1:4" x14ac:dyDescent="0.2">
      <c r="A26" s="123" t="s">
        <v>30</v>
      </c>
      <c r="B26" s="80">
        <f>'[1]RO PIM'!B9</f>
        <v>728687</v>
      </c>
      <c r="C26" s="80">
        <v>753687</v>
      </c>
      <c r="D26" s="80">
        <f t="shared" si="4"/>
        <v>0</v>
      </c>
    </row>
    <row r="27" spans="1:4" x14ac:dyDescent="0.2">
      <c r="A27" s="123" t="s">
        <v>31</v>
      </c>
      <c r="B27" s="80">
        <f>'[1]RO PIM'!B10</f>
        <v>43014631</v>
      </c>
      <c r="C27" s="80">
        <v>6729970</v>
      </c>
      <c r="D27" s="80">
        <f t="shared" si="4"/>
        <v>0</v>
      </c>
    </row>
    <row r="28" spans="1:4" x14ac:dyDescent="0.2">
      <c r="A28" s="121" t="s">
        <v>19</v>
      </c>
      <c r="B28" s="122">
        <f>SUM(B29:B32)</f>
        <v>191658682</v>
      </c>
      <c r="C28" s="122">
        <f t="shared" ref="C28:D28" si="5">SUM(C29:C32)</f>
        <v>3833469</v>
      </c>
      <c r="D28" s="122">
        <f t="shared" si="5"/>
        <v>0</v>
      </c>
    </row>
    <row r="29" spans="1:4" x14ac:dyDescent="0.2">
      <c r="A29" s="123" t="s">
        <v>29</v>
      </c>
      <c r="B29" s="80"/>
      <c r="C29" s="80"/>
      <c r="D29" s="87"/>
    </row>
    <row r="30" spans="1:4" x14ac:dyDescent="0.2">
      <c r="A30" s="123" t="s">
        <v>32</v>
      </c>
      <c r="B30" s="80"/>
      <c r="C30" s="80"/>
      <c r="D30" s="87"/>
    </row>
    <row r="31" spans="1:4" x14ac:dyDescent="0.2">
      <c r="A31" s="123" t="s">
        <v>24</v>
      </c>
      <c r="B31" s="80">
        <f>'[1]RO PIM'!$B$13</f>
        <v>191658682</v>
      </c>
      <c r="C31" s="80">
        <v>3833469</v>
      </c>
      <c r="D31" s="80">
        <v>0</v>
      </c>
    </row>
    <row r="32" spans="1:4" x14ac:dyDescent="0.2">
      <c r="A32" s="123" t="s">
        <v>25</v>
      </c>
      <c r="B32" s="80"/>
      <c r="C32" s="80"/>
      <c r="D32" s="87"/>
    </row>
    <row r="33" spans="1:4" x14ac:dyDescent="0.2">
      <c r="A33" s="121" t="s">
        <v>18</v>
      </c>
      <c r="B33" s="121">
        <f>+B34</f>
        <v>0</v>
      </c>
      <c r="C33" s="121">
        <f t="shared" ref="C33:D33" si="6">+C34</f>
        <v>0</v>
      </c>
      <c r="D33" s="121">
        <f t="shared" si="6"/>
        <v>0</v>
      </c>
    </row>
    <row r="34" spans="1:4" x14ac:dyDescent="0.2">
      <c r="A34" s="123" t="s">
        <v>26</v>
      </c>
      <c r="B34" s="87"/>
      <c r="C34" s="87"/>
      <c r="D34" s="87"/>
    </row>
    <row r="35" spans="1:4" s="88" customFormat="1" ht="18" customHeight="1" x14ac:dyDescent="0.2">
      <c r="A35" s="124" t="s">
        <v>93</v>
      </c>
      <c r="B35" s="92">
        <f>+B21+B28+B33</f>
        <v>1369892513</v>
      </c>
      <c r="C35" s="92">
        <f t="shared" ref="C35:D35" si="7">+C21+C28+C33</f>
        <v>1224014425</v>
      </c>
      <c r="D35" s="92">
        <f t="shared" si="7"/>
        <v>43182774</v>
      </c>
    </row>
    <row r="37" spans="1:4" s="86" customFormat="1" ht="28.35" customHeight="1" x14ac:dyDescent="0.2">
      <c r="A37" s="84" t="s">
        <v>95</v>
      </c>
      <c r="B37" s="85">
        <v>2020</v>
      </c>
      <c r="C37" s="85">
        <v>2021</v>
      </c>
      <c r="D37" s="85">
        <v>2022</v>
      </c>
    </row>
    <row r="38" spans="1:4" x14ac:dyDescent="0.2">
      <c r="A38" s="121" t="s">
        <v>27</v>
      </c>
      <c r="B38" s="122">
        <f>SUM(B39:B44)</f>
        <v>1143009824.3200002</v>
      </c>
      <c r="C38" s="122">
        <f t="shared" ref="C38:D38" si="8">SUM(C39:C44)</f>
        <v>764233433.46999753</v>
      </c>
      <c r="D38" s="122">
        <f t="shared" si="8"/>
        <v>43182774</v>
      </c>
    </row>
    <row r="39" spans="1:4" x14ac:dyDescent="0.2">
      <c r="A39" s="123" t="s">
        <v>20</v>
      </c>
      <c r="B39" s="80"/>
      <c r="C39" s="80"/>
      <c r="D39" s="87"/>
    </row>
    <row r="40" spans="1:4" x14ac:dyDescent="0.2">
      <c r="A40" s="123" t="s">
        <v>21</v>
      </c>
      <c r="B40" s="80">
        <f>[2]Hoja16!B6</f>
        <v>795310083.82000029</v>
      </c>
      <c r="C40" s="80">
        <v>549431940.32999694</v>
      </c>
      <c r="D40" s="80">
        <f t="shared" ref="D40:D44" si="9">D23</f>
        <v>21591387</v>
      </c>
    </row>
    <row r="41" spans="1:4" x14ac:dyDescent="0.2">
      <c r="A41" s="123" t="s">
        <v>22</v>
      </c>
      <c r="B41" s="80">
        <f>[2]Hoja16!B7</f>
        <v>48908187.049999997</v>
      </c>
      <c r="C41" s="80">
        <v>32027587.18</v>
      </c>
      <c r="D41" s="80">
        <f t="shared" si="9"/>
        <v>21591387</v>
      </c>
    </row>
    <row r="42" spans="1:4" x14ac:dyDescent="0.2">
      <c r="A42" s="123" t="s">
        <v>23</v>
      </c>
      <c r="B42" s="80">
        <f>[2]Hoja16!B8</f>
        <v>255048621.8300001</v>
      </c>
      <c r="C42" s="80">
        <v>182375774.37000057</v>
      </c>
      <c r="D42" s="80">
        <f t="shared" si="9"/>
        <v>0</v>
      </c>
    </row>
    <row r="43" spans="1:4" x14ac:dyDescent="0.2">
      <c r="A43" s="123" t="s">
        <v>30</v>
      </c>
      <c r="B43" s="80">
        <f>[2]Hoja16!B9</f>
        <v>728687</v>
      </c>
      <c r="C43" s="80">
        <v>242895.5</v>
      </c>
      <c r="D43" s="80">
        <f t="shared" si="9"/>
        <v>0</v>
      </c>
    </row>
    <row r="44" spans="1:4" x14ac:dyDescent="0.2">
      <c r="A44" s="123" t="s">
        <v>31</v>
      </c>
      <c r="B44" s="80">
        <f>[2]Hoja16!B10</f>
        <v>43014244.619999997</v>
      </c>
      <c r="C44" s="80">
        <v>155236.09</v>
      </c>
      <c r="D44" s="80">
        <f t="shared" si="9"/>
        <v>0</v>
      </c>
    </row>
    <row r="45" spans="1:4" x14ac:dyDescent="0.2">
      <c r="A45" s="121" t="s">
        <v>19</v>
      </c>
      <c r="B45" s="122">
        <f>SUM(B46:B49)</f>
        <v>186886386.37</v>
      </c>
      <c r="C45" s="122">
        <f t="shared" ref="C45:D45" si="10">SUM(C46:C49)</f>
        <v>2282293.8599999994</v>
      </c>
      <c r="D45" s="122">
        <f t="shared" si="10"/>
        <v>0</v>
      </c>
    </row>
    <row r="46" spans="1:4" x14ac:dyDescent="0.2">
      <c r="A46" s="123" t="s">
        <v>29</v>
      </c>
      <c r="B46" s="80"/>
      <c r="C46" s="80"/>
      <c r="D46" s="87"/>
    </row>
    <row r="47" spans="1:4" x14ac:dyDescent="0.2">
      <c r="A47" s="123" t="s">
        <v>32</v>
      </c>
      <c r="B47" s="80"/>
      <c r="C47" s="80"/>
      <c r="D47" s="87"/>
    </row>
    <row r="48" spans="1:4" x14ac:dyDescent="0.2">
      <c r="A48" s="123" t="s">
        <v>24</v>
      </c>
      <c r="B48" s="80">
        <f>[2]Hoja16!B13</f>
        <v>186886386.37</v>
      </c>
      <c r="C48" s="80">
        <v>2282293.8599999994</v>
      </c>
      <c r="D48" s="80">
        <v>0</v>
      </c>
    </row>
    <row r="49" spans="1:4" x14ac:dyDescent="0.2">
      <c r="A49" s="123" t="s">
        <v>25</v>
      </c>
      <c r="B49" s="80"/>
      <c r="C49" s="80"/>
      <c r="D49" s="87"/>
    </row>
    <row r="50" spans="1:4" x14ac:dyDescent="0.2">
      <c r="A50" s="121" t="s">
        <v>18</v>
      </c>
      <c r="B50" s="121">
        <f>+B51</f>
        <v>0</v>
      </c>
      <c r="C50" s="121">
        <f>+C51</f>
        <v>0</v>
      </c>
      <c r="D50" s="121">
        <f>+D51</f>
        <v>0</v>
      </c>
    </row>
    <row r="51" spans="1:4" x14ac:dyDescent="0.2">
      <c r="A51" s="123" t="s">
        <v>26</v>
      </c>
      <c r="B51" s="87"/>
      <c r="C51" s="87"/>
      <c r="D51" s="87"/>
    </row>
    <row r="52" spans="1:4" s="88" customFormat="1" ht="18" customHeight="1" x14ac:dyDescent="0.2">
      <c r="A52" s="125" t="s">
        <v>94</v>
      </c>
      <c r="B52" s="92">
        <f>+B50+B45+B38</f>
        <v>1329896210.6900001</v>
      </c>
      <c r="C52" s="92">
        <f t="shared" ref="C52:D52" si="11">+C50+C45+C38</f>
        <v>766515727.32999754</v>
      </c>
      <c r="D52" s="92">
        <f t="shared" si="11"/>
        <v>43182774</v>
      </c>
    </row>
    <row r="53" spans="1:4" x14ac:dyDescent="0.2">
      <c r="A53" s="94"/>
    </row>
    <row r="54" spans="1:4" x14ac:dyDescent="0.2">
      <c r="A54" s="95"/>
    </row>
  </sheetData>
  <pageMargins left="0.70866141732283472" right="0.51181102362204722" top="0.74803149606299213" bottom="0.74803149606299213" header="0.31496062992125984" footer="0.31496062992125984"/>
  <pageSetup paperSize="9" scale="89" fitToHeight="0" orientation="portrait" r:id="rId1"/>
  <headerFooter>
    <oddHeader xml:space="preserve">&amp;C&amp;"Arial,Negrita"&amp;18PROYECTO DE PRESUPUESTO 2022
</oddHeader>
    <oddFooter>&amp;L&amp;"Arial,Negrita"&amp;8PROYECTO DE PRESUPUESTO PARA EL AÑO FISCAL 2022
INFORMACIÓN PARA LA COMISIÓN DE PRESUPUESTO Y CUENTA GENERAL DE LA REPÚBLICA DEL CONGRESO DE LA REPÚBLICA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B9B3F-DB89-4A07-9D04-37B2BFE1A682}">
  <sheetPr>
    <tabColor theme="9" tint="-0.249977111117893"/>
    <pageSetUpPr fitToPage="1"/>
  </sheetPr>
  <dimension ref="A1:D54"/>
  <sheetViews>
    <sheetView topLeftCell="A11" zoomScale="90" zoomScaleNormal="90" workbookViewId="0">
      <selection sqref="A1:D52"/>
    </sheetView>
  </sheetViews>
  <sheetFormatPr baseColWidth="10" defaultColWidth="11.28515625" defaultRowHeight="12.75" x14ac:dyDescent="0.2"/>
  <cols>
    <col min="1" max="1" width="52.140625" style="83" customWidth="1"/>
    <col min="2" max="2" width="16.28515625" style="83" bestFit="1" customWidth="1"/>
    <col min="3" max="3" width="15.28515625" style="83" bestFit="1" customWidth="1"/>
    <col min="4" max="4" width="14.7109375" style="83" bestFit="1" customWidth="1"/>
    <col min="5" max="16384" width="11.28515625" style="83"/>
  </cols>
  <sheetData>
    <row r="1" spans="1:4" x14ac:dyDescent="0.2">
      <c r="A1" s="71" t="s">
        <v>404</v>
      </c>
    </row>
    <row r="2" spans="1:4" x14ac:dyDescent="0.2">
      <c r="A2" s="75" t="s">
        <v>107</v>
      </c>
    </row>
    <row r="3" spans="1:4" s="86" customFormat="1" ht="28.35" customHeight="1" x14ac:dyDescent="0.2">
      <c r="A3" s="84" t="s">
        <v>97</v>
      </c>
      <c r="B3" s="85">
        <v>2020</v>
      </c>
      <c r="C3" s="85">
        <v>2021</v>
      </c>
      <c r="D3" s="85">
        <v>2022</v>
      </c>
    </row>
    <row r="4" spans="1:4" x14ac:dyDescent="0.2">
      <c r="A4" s="121" t="s">
        <v>27</v>
      </c>
      <c r="B4" s="122">
        <f>SUM(B5:B10)</f>
        <v>15572948</v>
      </c>
      <c r="C4" s="122">
        <f t="shared" ref="C4:D4" si="0">SUM(C5:C10)</f>
        <v>11602848</v>
      </c>
      <c r="D4" s="122">
        <f t="shared" si="0"/>
        <v>21591387</v>
      </c>
    </row>
    <row r="5" spans="1:4" x14ac:dyDescent="0.2">
      <c r="A5" s="123" t="s">
        <v>20</v>
      </c>
      <c r="B5" s="80"/>
      <c r="C5" s="80"/>
      <c r="D5" s="87"/>
    </row>
    <row r="6" spans="1:4" x14ac:dyDescent="0.2">
      <c r="A6" s="123" t="s">
        <v>21</v>
      </c>
      <c r="B6" s="80"/>
      <c r="C6" s="80"/>
      <c r="D6" s="87"/>
    </row>
    <row r="7" spans="1:4" x14ac:dyDescent="0.2">
      <c r="A7" s="123" t="s">
        <v>22</v>
      </c>
      <c r="B7" s="80"/>
      <c r="C7" s="80"/>
      <c r="D7" s="87"/>
    </row>
    <row r="8" spans="1:4" x14ac:dyDescent="0.2">
      <c r="A8" s="123" t="s">
        <v>23</v>
      </c>
      <c r="B8" s="80">
        <v>15560511</v>
      </c>
      <c r="C8" s="80">
        <v>11596848</v>
      </c>
      <c r="D8" s="80">
        <v>21591387</v>
      </c>
    </row>
    <row r="9" spans="1:4" x14ac:dyDescent="0.2">
      <c r="A9" s="123" t="s">
        <v>30</v>
      </c>
      <c r="C9" s="87"/>
      <c r="D9" s="87"/>
    </row>
    <row r="10" spans="1:4" x14ac:dyDescent="0.2">
      <c r="A10" s="123" t="s">
        <v>31</v>
      </c>
      <c r="B10" s="80">
        <v>12437</v>
      </c>
      <c r="C10" s="80">
        <v>6000</v>
      </c>
      <c r="D10" s="87"/>
    </row>
    <row r="11" spans="1:4" x14ac:dyDescent="0.2">
      <c r="A11" s="121" t="s">
        <v>19</v>
      </c>
      <c r="B11" s="122">
        <f>SUM(B12:B15)</f>
        <v>1213530</v>
      </c>
      <c r="C11" s="122">
        <f>SUM(C12:C15)</f>
        <v>0</v>
      </c>
      <c r="D11" s="122">
        <f>SUM(D12:D15)</f>
        <v>21591387</v>
      </c>
    </row>
    <row r="12" spans="1:4" x14ac:dyDescent="0.2">
      <c r="A12" s="123" t="s">
        <v>29</v>
      </c>
      <c r="B12" s="80"/>
      <c r="C12" s="80"/>
      <c r="D12" s="87"/>
    </row>
    <row r="13" spans="1:4" x14ac:dyDescent="0.2">
      <c r="A13" s="123" t="s">
        <v>32</v>
      </c>
      <c r="B13" s="80"/>
      <c r="C13" s="80"/>
      <c r="D13" s="87"/>
    </row>
    <row r="14" spans="1:4" x14ac:dyDescent="0.2">
      <c r="A14" s="123" t="s">
        <v>24</v>
      </c>
      <c r="B14" s="80">
        <f>'[2]RDR PIA'!$B$11</f>
        <v>1213530</v>
      </c>
      <c r="C14" s="80">
        <v>0</v>
      </c>
      <c r="D14" s="80">
        <v>21591387</v>
      </c>
    </row>
    <row r="15" spans="1:4" x14ac:dyDescent="0.2">
      <c r="A15" s="123" t="s">
        <v>25</v>
      </c>
      <c r="B15" s="80"/>
      <c r="C15" s="80"/>
      <c r="D15" s="87"/>
    </row>
    <row r="16" spans="1:4" x14ac:dyDescent="0.2">
      <c r="A16" s="121" t="s">
        <v>18</v>
      </c>
      <c r="B16" s="121">
        <f>+B17</f>
        <v>0</v>
      </c>
      <c r="C16" s="121">
        <f t="shared" ref="C16:D16" si="1">+C17</f>
        <v>0</v>
      </c>
      <c r="D16" s="121">
        <f t="shared" si="1"/>
        <v>0</v>
      </c>
    </row>
    <row r="17" spans="1:4" x14ac:dyDescent="0.2">
      <c r="A17" s="123" t="s">
        <v>26</v>
      </c>
      <c r="B17" s="87"/>
      <c r="C17" s="87"/>
      <c r="D17" s="87"/>
    </row>
    <row r="18" spans="1:4" s="88" customFormat="1" ht="18" customHeight="1" x14ac:dyDescent="0.2">
      <c r="A18" s="124" t="s">
        <v>92</v>
      </c>
      <c r="B18" s="92">
        <f>+B4+B11+B16</f>
        <v>16786478</v>
      </c>
      <c r="C18" s="92">
        <f t="shared" ref="C18:D18" si="2">+C4+C11+C16</f>
        <v>11602848</v>
      </c>
      <c r="D18" s="92">
        <f t="shared" si="2"/>
        <v>43182774</v>
      </c>
    </row>
    <row r="20" spans="1:4" s="86" customFormat="1" ht="28.35" customHeight="1" x14ac:dyDescent="0.2">
      <c r="A20" s="84" t="s">
        <v>96</v>
      </c>
      <c r="B20" s="85">
        <v>2020</v>
      </c>
      <c r="C20" s="85">
        <v>2021</v>
      </c>
      <c r="D20" s="85">
        <v>2022</v>
      </c>
    </row>
    <row r="21" spans="1:4" x14ac:dyDescent="0.2">
      <c r="A21" s="121" t="s">
        <v>27</v>
      </c>
      <c r="B21" s="122">
        <f>SUM(B22:B27)</f>
        <v>17841355</v>
      </c>
      <c r="C21" s="122">
        <f t="shared" ref="C21:D21" si="3">SUM(C22:C27)</f>
        <v>17889994</v>
      </c>
      <c r="D21" s="122">
        <f t="shared" si="3"/>
        <v>21591387</v>
      </c>
    </row>
    <row r="22" spans="1:4" x14ac:dyDescent="0.2">
      <c r="A22" s="123" t="s">
        <v>20</v>
      </c>
      <c r="B22" s="80"/>
      <c r="C22" s="80"/>
      <c r="D22" s="87"/>
    </row>
    <row r="23" spans="1:4" x14ac:dyDescent="0.2">
      <c r="A23" s="123" t="s">
        <v>21</v>
      </c>
      <c r="B23" s="80"/>
      <c r="C23" s="80"/>
      <c r="D23" s="87"/>
    </row>
    <row r="24" spans="1:4" x14ac:dyDescent="0.2">
      <c r="A24" s="123" t="s">
        <v>22</v>
      </c>
      <c r="B24" s="80"/>
      <c r="C24" s="80"/>
      <c r="D24" s="87"/>
    </row>
    <row r="25" spans="1:4" x14ac:dyDescent="0.2">
      <c r="A25" s="123" t="s">
        <v>23</v>
      </c>
      <c r="B25" s="80">
        <f>'[2]RDR PIM'!B6</f>
        <v>17837218</v>
      </c>
      <c r="C25" s="80">
        <v>17883104</v>
      </c>
      <c r="D25" s="80">
        <v>21591387</v>
      </c>
    </row>
    <row r="26" spans="1:4" x14ac:dyDescent="0.2">
      <c r="A26" s="123" t="s">
        <v>30</v>
      </c>
      <c r="C26" s="80"/>
      <c r="D26" s="87"/>
    </row>
    <row r="27" spans="1:4" x14ac:dyDescent="0.2">
      <c r="A27" s="123" t="s">
        <v>31</v>
      </c>
      <c r="B27" s="80">
        <f>'[2]RDR PIM'!B8</f>
        <v>4137</v>
      </c>
      <c r="C27" s="80">
        <v>6890</v>
      </c>
      <c r="D27" s="87"/>
    </row>
    <row r="28" spans="1:4" x14ac:dyDescent="0.2">
      <c r="A28" s="121" t="s">
        <v>19</v>
      </c>
      <c r="B28" s="122">
        <f>SUM(B29:B32)</f>
        <v>7238581</v>
      </c>
      <c r="C28" s="122">
        <f t="shared" ref="C28:D28" si="4">SUM(C29:C32)</f>
        <v>6268201</v>
      </c>
      <c r="D28" s="122">
        <f t="shared" si="4"/>
        <v>21591387</v>
      </c>
    </row>
    <row r="29" spans="1:4" x14ac:dyDescent="0.2">
      <c r="A29" s="123" t="s">
        <v>29</v>
      </c>
      <c r="B29" s="80"/>
      <c r="C29" s="80"/>
      <c r="D29" s="87"/>
    </row>
    <row r="30" spans="1:4" x14ac:dyDescent="0.2">
      <c r="A30" s="123" t="s">
        <v>32</v>
      </c>
      <c r="B30" s="80"/>
      <c r="C30" s="80"/>
      <c r="D30" s="87"/>
    </row>
    <row r="31" spans="1:4" x14ac:dyDescent="0.2">
      <c r="A31" s="123" t="s">
        <v>24</v>
      </c>
      <c r="B31" s="80">
        <f>'[2]RDR PIM'!B11</f>
        <v>7238581</v>
      </c>
      <c r="C31" s="80">
        <v>6268201</v>
      </c>
      <c r="D31" s="80">
        <v>21591387</v>
      </c>
    </row>
    <row r="32" spans="1:4" x14ac:dyDescent="0.2">
      <c r="A32" s="123" t="s">
        <v>25</v>
      </c>
      <c r="B32" s="80"/>
      <c r="C32" s="80"/>
      <c r="D32" s="87"/>
    </row>
    <row r="33" spans="1:4" x14ac:dyDescent="0.2">
      <c r="A33" s="121" t="s">
        <v>18</v>
      </c>
      <c r="B33" s="121">
        <f>+B34</f>
        <v>0</v>
      </c>
      <c r="C33" s="121">
        <f t="shared" ref="C33:D33" si="5">+C34</f>
        <v>0</v>
      </c>
      <c r="D33" s="121">
        <f t="shared" si="5"/>
        <v>0</v>
      </c>
    </row>
    <row r="34" spans="1:4" x14ac:dyDescent="0.2">
      <c r="A34" s="123" t="s">
        <v>26</v>
      </c>
      <c r="B34" s="87"/>
      <c r="C34" s="87"/>
      <c r="D34" s="87"/>
    </row>
    <row r="35" spans="1:4" s="88" customFormat="1" ht="18" customHeight="1" x14ac:dyDescent="0.2">
      <c r="A35" s="124" t="s">
        <v>93</v>
      </c>
      <c r="B35" s="92">
        <f>+B21+B28+B33</f>
        <v>25079936</v>
      </c>
      <c r="C35" s="92">
        <f t="shared" ref="C35:D35" si="6">+C21+C28+C33</f>
        <v>24158195</v>
      </c>
      <c r="D35" s="92">
        <f t="shared" si="6"/>
        <v>43182774</v>
      </c>
    </row>
    <row r="37" spans="1:4" s="86" customFormat="1" ht="28.35" customHeight="1" x14ac:dyDescent="0.2">
      <c r="A37" s="84" t="s">
        <v>95</v>
      </c>
      <c r="B37" s="85">
        <v>2020</v>
      </c>
      <c r="C37" s="85">
        <v>2021</v>
      </c>
      <c r="D37" s="85">
        <v>2022</v>
      </c>
    </row>
    <row r="38" spans="1:4" x14ac:dyDescent="0.2">
      <c r="A38" s="121" t="s">
        <v>27</v>
      </c>
      <c r="B38" s="122">
        <f>SUM(B39:B44)</f>
        <v>1099266892.7000003</v>
      </c>
      <c r="C38" s="122">
        <f t="shared" ref="C38:D38" si="7">SUM(C39:C44)</f>
        <v>763835301.87999749</v>
      </c>
      <c r="D38" s="122">
        <f t="shared" si="7"/>
        <v>21591387</v>
      </c>
    </row>
    <row r="39" spans="1:4" x14ac:dyDescent="0.2">
      <c r="A39" s="123" t="s">
        <v>20</v>
      </c>
      <c r="B39" s="80"/>
      <c r="C39" s="80"/>
      <c r="D39" s="87"/>
    </row>
    <row r="40" spans="1:4" x14ac:dyDescent="0.2">
      <c r="A40" s="123" t="s">
        <v>21</v>
      </c>
      <c r="B40" s="80"/>
      <c r="C40" s="80"/>
      <c r="D40" s="87"/>
    </row>
    <row r="41" spans="1:4" x14ac:dyDescent="0.2">
      <c r="A41" s="123" t="s">
        <v>22</v>
      </c>
      <c r="B41" s="80"/>
      <c r="C41" s="80"/>
      <c r="D41" s="87"/>
    </row>
    <row r="42" spans="1:4" x14ac:dyDescent="0.2">
      <c r="A42" s="123" t="s">
        <v>23</v>
      </c>
      <c r="B42" s="80">
        <f>[2]Hoja16!B6</f>
        <v>795310083.82000029</v>
      </c>
      <c r="C42" s="80">
        <v>549431940.32999694</v>
      </c>
      <c r="D42" s="80">
        <v>21591387</v>
      </c>
    </row>
    <row r="43" spans="1:4" x14ac:dyDescent="0.2">
      <c r="A43" s="123" t="s">
        <v>30</v>
      </c>
      <c r="B43" s="120">
        <f>[2]Hoja16!B7</f>
        <v>48908187.049999997</v>
      </c>
      <c r="C43" s="80">
        <v>32027587.18</v>
      </c>
      <c r="D43" s="87"/>
    </row>
    <row r="44" spans="1:4" x14ac:dyDescent="0.2">
      <c r="A44" s="123" t="s">
        <v>31</v>
      </c>
      <c r="B44" s="80">
        <f>[2]Hoja16!B8</f>
        <v>255048621.8300001</v>
      </c>
      <c r="C44" s="80">
        <v>182375774.37000057</v>
      </c>
      <c r="D44" s="87"/>
    </row>
    <row r="45" spans="1:4" x14ac:dyDescent="0.2">
      <c r="A45" s="121" t="s">
        <v>19</v>
      </c>
      <c r="B45" s="122">
        <f>SUM(B46:B49)</f>
        <v>186886386.37</v>
      </c>
      <c r="C45" s="122">
        <f t="shared" ref="C45:D45" si="8">SUM(C46:C49)</f>
        <v>2282293.8599999994</v>
      </c>
      <c r="D45" s="122">
        <f t="shared" si="8"/>
        <v>21591387</v>
      </c>
    </row>
    <row r="46" spans="1:4" x14ac:dyDescent="0.2">
      <c r="A46" s="123" t="s">
        <v>29</v>
      </c>
      <c r="B46" s="80"/>
      <c r="C46" s="80"/>
      <c r="D46" s="87"/>
    </row>
    <row r="47" spans="1:4" x14ac:dyDescent="0.2">
      <c r="A47" s="123" t="s">
        <v>32</v>
      </c>
      <c r="B47" s="80"/>
      <c r="C47" s="80"/>
      <c r="D47" s="87"/>
    </row>
    <row r="48" spans="1:4" x14ac:dyDescent="0.2">
      <c r="A48" s="123" t="s">
        <v>24</v>
      </c>
      <c r="B48" s="80">
        <f>[2]Hoja16!B11</f>
        <v>186886386.37</v>
      </c>
      <c r="C48" s="80">
        <v>2282293.8599999994</v>
      </c>
      <c r="D48" s="80">
        <v>21591387</v>
      </c>
    </row>
    <row r="49" spans="1:4" x14ac:dyDescent="0.2">
      <c r="A49" s="123" t="s">
        <v>25</v>
      </c>
      <c r="B49" s="80"/>
      <c r="C49" s="80"/>
      <c r="D49" s="87"/>
    </row>
    <row r="50" spans="1:4" x14ac:dyDescent="0.2">
      <c r="A50" s="121" t="s">
        <v>18</v>
      </c>
      <c r="B50" s="121">
        <f>+B51</f>
        <v>0</v>
      </c>
      <c r="C50" s="121">
        <f>+C51</f>
        <v>0</v>
      </c>
      <c r="D50" s="121">
        <f>+D51</f>
        <v>0</v>
      </c>
    </row>
    <row r="51" spans="1:4" x14ac:dyDescent="0.2">
      <c r="A51" s="123" t="s">
        <v>26</v>
      </c>
      <c r="B51" s="87"/>
      <c r="C51" s="87"/>
      <c r="D51" s="87"/>
    </row>
    <row r="52" spans="1:4" s="88" customFormat="1" ht="18" customHeight="1" x14ac:dyDescent="0.2">
      <c r="A52" s="125" t="s">
        <v>94</v>
      </c>
      <c r="B52" s="92">
        <f>+B50+B45+B38</f>
        <v>1286153279.0700002</v>
      </c>
      <c r="C52" s="92">
        <f t="shared" ref="C52:D52" si="9">+C50+C45+C38</f>
        <v>766117595.73999751</v>
      </c>
      <c r="D52" s="92">
        <f t="shared" si="9"/>
        <v>43182774</v>
      </c>
    </row>
    <row r="53" spans="1:4" x14ac:dyDescent="0.2">
      <c r="A53" s="94"/>
    </row>
    <row r="54" spans="1:4" x14ac:dyDescent="0.2">
      <c r="A54" s="95"/>
    </row>
  </sheetData>
  <pageMargins left="0.70866141732283472" right="0.51181102362204722" top="0.74803149606299213" bottom="0.74803149606299213" header="0.31496062992125984" footer="0.31496062992125984"/>
  <pageSetup paperSize="9" scale="93" fitToHeight="0" orientation="portrait" r:id="rId1"/>
  <headerFooter>
    <oddHeader xml:space="preserve">&amp;C&amp;"Arial,Negrita"&amp;18PROYECTO DE PRESUPUESTO 2022
</oddHeader>
    <oddFooter>&amp;L&amp;"Arial,Negrita"&amp;8PROYECTO DE PRESUPUESTO PARA EL AÑO FISCAL 2022
INFORMACIÓN PARA LA COMISIÓN DE PRESUPUESTO Y CUENTA GENERAL DE LA REPÚBLICA DEL CONGRESO DE LA REPÚBLICA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6569A-88B1-4495-AD62-6843A0267173}">
  <sheetPr>
    <tabColor theme="9" tint="-0.249977111117893"/>
    <pageSetUpPr fitToPage="1"/>
  </sheetPr>
  <dimension ref="A1:D54"/>
  <sheetViews>
    <sheetView topLeftCell="A11" zoomScale="90" zoomScaleNormal="90" workbookViewId="0">
      <selection sqref="A1:D52"/>
    </sheetView>
  </sheetViews>
  <sheetFormatPr baseColWidth="10" defaultColWidth="11.28515625" defaultRowHeight="12.75" x14ac:dyDescent="0.2"/>
  <cols>
    <col min="1" max="1" width="52.140625" style="83" customWidth="1"/>
    <col min="2" max="3" width="15.28515625" style="83" bestFit="1" customWidth="1"/>
    <col min="4" max="4" width="14.7109375" style="83" bestFit="1" customWidth="1"/>
    <col min="5" max="16384" width="11.28515625" style="83"/>
  </cols>
  <sheetData>
    <row r="1" spans="1:4" x14ac:dyDescent="0.2">
      <c r="A1" s="71" t="s">
        <v>404</v>
      </c>
    </row>
    <row r="2" spans="1:4" x14ac:dyDescent="0.2">
      <c r="A2" s="75" t="s">
        <v>107</v>
      </c>
    </row>
    <row r="3" spans="1:4" s="86" customFormat="1" ht="28.35" customHeight="1" x14ac:dyDescent="0.2">
      <c r="A3" s="84" t="s">
        <v>97</v>
      </c>
      <c r="B3" s="85">
        <v>2020</v>
      </c>
      <c r="C3" s="85">
        <v>2021</v>
      </c>
      <c r="D3" s="85">
        <v>2022</v>
      </c>
    </row>
    <row r="4" spans="1:4" x14ac:dyDescent="0.2">
      <c r="A4" s="121" t="s">
        <v>27</v>
      </c>
      <c r="B4" s="122">
        <f>SUM(B5:B10)</f>
        <v>0</v>
      </c>
      <c r="C4" s="122">
        <f t="shared" ref="C4:D4" si="0">SUM(C5:C10)</f>
        <v>0</v>
      </c>
      <c r="D4" s="122">
        <f t="shared" si="0"/>
        <v>21591387</v>
      </c>
    </row>
    <row r="5" spans="1:4" x14ac:dyDescent="0.2">
      <c r="A5" s="123" t="s">
        <v>20</v>
      </c>
      <c r="B5" s="80"/>
      <c r="C5" s="80"/>
      <c r="D5" s="87"/>
    </row>
    <row r="6" spans="1:4" x14ac:dyDescent="0.2">
      <c r="A6" s="123" t="s">
        <v>21</v>
      </c>
      <c r="B6" s="80"/>
      <c r="C6" s="80"/>
      <c r="D6" s="87"/>
    </row>
    <row r="7" spans="1:4" x14ac:dyDescent="0.2">
      <c r="A7" s="123" t="s">
        <v>22</v>
      </c>
      <c r="B7" s="80"/>
      <c r="C7" s="80"/>
      <c r="D7" s="87"/>
    </row>
    <row r="8" spans="1:4" x14ac:dyDescent="0.2">
      <c r="A8" s="123" t="s">
        <v>23</v>
      </c>
      <c r="B8" s="80"/>
      <c r="C8" s="80"/>
      <c r="D8" s="80">
        <v>21591387</v>
      </c>
    </row>
    <row r="9" spans="1:4" x14ac:dyDescent="0.2">
      <c r="A9" s="123" t="s">
        <v>30</v>
      </c>
      <c r="B9" s="80"/>
      <c r="C9" s="80"/>
      <c r="D9" s="87"/>
    </row>
    <row r="10" spans="1:4" x14ac:dyDescent="0.2">
      <c r="A10" s="123" t="s">
        <v>31</v>
      </c>
      <c r="B10" s="80"/>
      <c r="C10" s="80"/>
      <c r="D10" s="87"/>
    </row>
    <row r="11" spans="1:4" x14ac:dyDescent="0.2">
      <c r="A11" s="121" t="s">
        <v>19</v>
      </c>
      <c r="B11" s="122">
        <f>SUM(B12:B15)</f>
        <v>0</v>
      </c>
      <c r="C11" s="122">
        <f>SUM(C12:C15)</f>
        <v>75515532</v>
      </c>
      <c r="D11" s="122">
        <f>SUM(D12:D15)</f>
        <v>0</v>
      </c>
    </row>
    <row r="12" spans="1:4" x14ac:dyDescent="0.2">
      <c r="A12" s="123" t="s">
        <v>29</v>
      </c>
      <c r="B12" s="80"/>
      <c r="C12" s="80"/>
      <c r="D12" s="87"/>
    </row>
    <row r="13" spans="1:4" x14ac:dyDescent="0.2">
      <c r="A13" s="123" t="s">
        <v>32</v>
      </c>
      <c r="B13" s="80"/>
      <c r="C13" s="80"/>
      <c r="D13" s="87"/>
    </row>
    <row r="14" spans="1:4" x14ac:dyDescent="0.2">
      <c r="A14" s="123" t="s">
        <v>24</v>
      </c>
      <c r="B14" s="80"/>
      <c r="C14" s="80">
        <v>75515532</v>
      </c>
      <c r="D14" s="87"/>
    </row>
    <row r="15" spans="1:4" x14ac:dyDescent="0.2">
      <c r="A15" s="123" t="s">
        <v>25</v>
      </c>
      <c r="B15" s="80"/>
      <c r="C15" s="80"/>
      <c r="D15" s="87"/>
    </row>
    <row r="16" spans="1:4" x14ac:dyDescent="0.2">
      <c r="A16" s="121" t="s">
        <v>18</v>
      </c>
      <c r="B16" s="121">
        <f>+B17</f>
        <v>0</v>
      </c>
      <c r="C16" s="121">
        <f t="shared" ref="C16:D16" si="1">+C17</f>
        <v>0</v>
      </c>
      <c r="D16" s="121">
        <f t="shared" si="1"/>
        <v>0</v>
      </c>
    </row>
    <row r="17" spans="1:4" x14ac:dyDescent="0.2">
      <c r="A17" s="123" t="s">
        <v>26</v>
      </c>
      <c r="B17" s="87"/>
      <c r="C17" s="87"/>
      <c r="D17" s="87"/>
    </row>
    <row r="18" spans="1:4" s="88" customFormat="1" ht="18" customHeight="1" x14ac:dyDescent="0.2">
      <c r="A18" s="124" t="s">
        <v>92</v>
      </c>
      <c r="B18" s="92">
        <f>+B4+B11+B16</f>
        <v>0</v>
      </c>
      <c r="C18" s="92">
        <f t="shared" ref="C18:D18" si="2">+C4+C11+C16</f>
        <v>75515532</v>
      </c>
      <c r="D18" s="92">
        <f t="shared" si="2"/>
        <v>21591387</v>
      </c>
    </row>
    <row r="20" spans="1:4" s="86" customFormat="1" ht="28.35" customHeight="1" x14ac:dyDescent="0.2">
      <c r="A20" s="84" t="s">
        <v>96</v>
      </c>
      <c r="B20" s="85">
        <v>2020</v>
      </c>
      <c r="C20" s="85">
        <v>2021</v>
      </c>
      <c r="D20" s="85">
        <v>2022</v>
      </c>
    </row>
    <row r="21" spans="1:4" x14ac:dyDescent="0.2">
      <c r="A21" s="121" t="s">
        <v>27</v>
      </c>
      <c r="B21" s="122">
        <f>SUM(B22:B27)</f>
        <v>43020865</v>
      </c>
      <c r="C21" s="122">
        <f t="shared" ref="C21:D21" si="3">SUM(C22:C27)</f>
        <v>36170382</v>
      </c>
      <c r="D21" s="122">
        <f t="shared" si="3"/>
        <v>21591387</v>
      </c>
    </row>
    <row r="22" spans="1:4" x14ac:dyDescent="0.2">
      <c r="A22" s="123" t="s">
        <v>20</v>
      </c>
      <c r="B22" s="80"/>
      <c r="C22" s="80"/>
      <c r="D22" s="87"/>
    </row>
    <row r="23" spans="1:4" x14ac:dyDescent="0.2">
      <c r="A23" s="123" t="s">
        <v>21</v>
      </c>
      <c r="B23" s="80">
        <v>20951577</v>
      </c>
      <c r="C23" s="80">
        <v>10692720</v>
      </c>
      <c r="D23" s="87"/>
    </row>
    <row r="24" spans="1:4" x14ac:dyDescent="0.2">
      <c r="A24" s="123" t="s">
        <v>22</v>
      </c>
      <c r="B24" s="80"/>
      <c r="C24" s="80"/>
      <c r="D24" s="87"/>
    </row>
    <row r="25" spans="1:4" x14ac:dyDescent="0.2">
      <c r="A25" s="123" t="s">
        <v>23</v>
      </c>
      <c r="B25" s="80">
        <v>22069288</v>
      </c>
      <c r="C25" s="80">
        <v>25477662</v>
      </c>
      <c r="D25" s="80">
        <v>21591387</v>
      </c>
    </row>
    <row r="26" spans="1:4" x14ac:dyDescent="0.2">
      <c r="A26" s="123" t="s">
        <v>30</v>
      </c>
      <c r="C26" s="80"/>
      <c r="D26" s="87"/>
    </row>
    <row r="27" spans="1:4" x14ac:dyDescent="0.2">
      <c r="A27" s="123" t="s">
        <v>31</v>
      </c>
      <c r="B27" s="80"/>
      <c r="C27" s="80"/>
      <c r="D27" s="87"/>
    </row>
    <row r="28" spans="1:4" x14ac:dyDescent="0.2">
      <c r="A28" s="121" t="s">
        <v>19</v>
      </c>
      <c r="B28" s="122">
        <f>SUM(B29:B32)</f>
        <v>21506582</v>
      </c>
      <c r="C28" s="122">
        <f t="shared" ref="C28:D28" si="4">SUM(C29:C32)</f>
        <v>80251813</v>
      </c>
      <c r="D28" s="122">
        <f t="shared" si="4"/>
        <v>0</v>
      </c>
    </row>
    <row r="29" spans="1:4" x14ac:dyDescent="0.2">
      <c r="A29" s="123" t="s">
        <v>29</v>
      </c>
      <c r="B29" s="80"/>
      <c r="C29" s="80"/>
      <c r="D29" s="87"/>
    </row>
    <row r="30" spans="1:4" x14ac:dyDescent="0.2">
      <c r="A30" s="123" t="s">
        <v>32</v>
      </c>
      <c r="B30" s="80"/>
      <c r="C30" s="80"/>
      <c r="D30" s="87"/>
    </row>
    <row r="31" spans="1:4" x14ac:dyDescent="0.2">
      <c r="A31" s="123" t="s">
        <v>24</v>
      </c>
      <c r="B31" s="80">
        <v>21506582</v>
      </c>
      <c r="C31" s="80">
        <v>80251813</v>
      </c>
      <c r="D31" s="87"/>
    </row>
    <row r="32" spans="1:4" x14ac:dyDescent="0.2">
      <c r="A32" s="123" t="s">
        <v>25</v>
      </c>
      <c r="B32" s="80"/>
      <c r="C32" s="80"/>
      <c r="D32" s="87"/>
    </row>
    <row r="33" spans="1:4" x14ac:dyDescent="0.2">
      <c r="A33" s="121" t="s">
        <v>18</v>
      </c>
      <c r="B33" s="121">
        <f>+B34</f>
        <v>0</v>
      </c>
      <c r="C33" s="121">
        <f t="shared" ref="C33:D33" si="5">+C34</f>
        <v>0</v>
      </c>
      <c r="D33" s="121">
        <f t="shared" si="5"/>
        <v>0</v>
      </c>
    </row>
    <row r="34" spans="1:4" x14ac:dyDescent="0.2">
      <c r="A34" s="123" t="s">
        <v>26</v>
      </c>
      <c r="B34" s="87"/>
      <c r="C34" s="87"/>
      <c r="D34" s="87"/>
    </row>
    <row r="35" spans="1:4" s="88" customFormat="1" ht="18" customHeight="1" x14ac:dyDescent="0.2">
      <c r="A35" s="124" t="s">
        <v>93</v>
      </c>
      <c r="B35" s="92">
        <f>+B21+B28+B33</f>
        <v>64527447</v>
      </c>
      <c r="C35" s="92">
        <f t="shared" ref="C35:D35" si="6">+C21+C28+C33</f>
        <v>116422195</v>
      </c>
      <c r="D35" s="92">
        <f t="shared" si="6"/>
        <v>21591387</v>
      </c>
    </row>
    <row r="37" spans="1:4" s="86" customFormat="1" ht="28.35" customHeight="1" x14ac:dyDescent="0.2">
      <c r="A37" s="84" t="s">
        <v>95</v>
      </c>
      <c r="B37" s="85">
        <v>2020</v>
      </c>
      <c r="C37" s="85">
        <v>2021</v>
      </c>
      <c r="D37" s="85">
        <v>2022</v>
      </c>
    </row>
    <row r="38" spans="1:4" x14ac:dyDescent="0.2">
      <c r="A38" s="121" t="s">
        <v>27</v>
      </c>
      <c r="B38" s="122">
        <f>SUM(B39:B44)</f>
        <v>844218270.87000024</v>
      </c>
      <c r="C38" s="122">
        <f t="shared" ref="C38:D38" si="7">SUM(C39:C44)</f>
        <v>581459527.50999689</v>
      </c>
      <c r="D38" s="122">
        <f t="shared" si="7"/>
        <v>21591387</v>
      </c>
    </row>
    <row r="39" spans="1:4" x14ac:dyDescent="0.2">
      <c r="A39" s="123" t="s">
        <v>20</v>
      </c>
      <c r="B39" s="80"/>
      <c r="C39" s="80"/>
      <c r="D39" s="87"/>
    </row>
    <row r="40" spans="1:4" x14ac:dyDescent="0.2">
      <c r="A40" s="123" t="s">
        <v>21</v>
      </c>
      <c r="B40" s="80">
        <v>795310083.82000029</v>
      </c>
      <c r="C40" s="80">
        <v>549431940.32999694</v>
      </c>
      <c r="D40" s="87"/>
    </row>
    <row r="41" spans="1:4" x14ac:dyDescent="0.2">
      <c r="A41" s="123" t="s">
        <v>22</v>
      </c>
      <c r="B41" s="80"/>
      <c r="C41" s="80"/>
      <c r="D41" s="87"/>
    </row>
    <row r="42" spans="1:4" x14ac:dyDescent="0.2">
      <c r="A42" s="123" t="s">
        <v>23</v>
      </c>
      <c r="B42" s="80">
        <v>48908187.049999997</v>
      </c>
      <c r="C42" s="80">
        <v>32027587.18</v>
      </c>
      <c r="D42" s="80">
        <v>21591387</v>
      </c>
    </row>
    <row r="43" spans="1:4" x14ac:dyDescent="0.2">
      <c r="A43" s="123" t="s">
        <v>30</v>
      </c>
      <c r="C43" s="80"/>
      <c r="D43" s="87"/>
    </row>
    <row r="44" spans="1:4" x14ac:dyDescent="0.2">
      <c r="A44" s="123" t="s">
        <v>31</v>
      </c>
      <c r="B44" s="80"/>
      <c r="C44" s="80"/>
      <c r="D44" s="87"/>
    </row>
    <row r="45" spans="1:4" x14ac:dyDescent="0.2">
      <c r="A45" s="121" t="s">
        <v>19</v>
      </c>
      <c r="B45" s="122">
        <f>SUM(B46:B49)</f>
        <v>728687</v>
      </c>
      <c r="C45" s="122">
        <f t="shared" ref="C45:D45" si="8">SUM(C46:C49)</f>
        <v>242895.5</v>
      </c>
      <c r="D45" s="122">
        <f t="shared" si="8"/>
        <v>0</v>
      </c>
    </row>
    <row r="46" spans="1:4" x14ac:dyDescent="0.2">
      <c r="A46" s="123" t="s">
        <v>29</v>
      </c>
      <c r="B46" s="80"/>
      <c r="C46" s="80"/>
      <c r="D46" s="87"/>
    </row>
    <row r="47" spans="1:4" x14ac:dyDescent="0.2">
      <c r="A47" s="123" t="s">
        <v>32</v>
      </c>
      <c r="B47" s="80"/>
      <c r="C47" s="80"/>
      <c r="D47" s="87"/>
    </row>
    <row r="48" spans="1:4" x14ac:dyDescent="0.2">
      <c r="A48" s="123" t="s">
        <v>24</v>
      </c>
      <c r="B48" s="80">
        <v>728687</v>
      </c>
      <c r="C48" s="80">
        <v>242895.5</v>
      </c>
      <c r="D48" s="87"/>
    </row>
    <row r="49" spans="1:4" x14ac:dyDescent="0.2">
      <c r="A49" s="123" t="s">
        <v>25</v>
      </c>
      <c r="B49" s="80"/>
      <c r="C49" s="80"/>
      <c r="D49" s="87"/>
    </row>
    <row r="50" spans="1:4" x14ac:dyDescent="0.2">
      <c r="A50" s="121" t="s">
        <v>18</v>
      </c>
      <c r="B50" s="121">
        <f>+B51</f>
        <v>0</v>
      </c>
      <c r="C50" s="121">
        <f>+C51</f>
        <v>0</v>
      </c>
      <c r="D50" s="121">
        <f>+D51</f>
        <v>0</v>
      </c>
    </row>
    <row r="51" spans="1:4" x14ac:dyDescent="0.2">
      <c r="A51" s="123" t="s">
        <v>26</v>
      </c>
      <c r="B51" s="87"/>
      <c r="C51" s="87"/>
      <c r="D51" s="87"/>
    </row>
    <row r="52" spans="1:4" s="88" customFormat="1" ht="18" customHeight="1" x14ac:dyDescent="0.2">
      <c r="A52" s="125" t="s">
        <v>94</v>
      </c>
      <c r="B52" s="92">
        <f>+B50+B45+B38</f>
        <v>844946957.87000024</v>
      </c>
      <c r="C52" s="92">
        <f t="shared" ref="C52:D52" si="9">+C50+C45+C38</f>
        <v>581702423.00999689</v>
      </c>
      <c r="D52" s="92">
        <f t="shared" si="9"/>
        <v>21591387</v>
      </c>
    </row>
    <row r="53" spans="1:4" x14ac:dyDescent="0.2">
      <c r="A53" s="94"/>
    </row>
    <row r="54" spans="1:4" x14ac:dyDescent="0.2">
      <c r="A54" s="95"/>
    </row>
  </sheetData>
  <pageMargins left="0.70866141732283472" right="0.51181102362204722" top="0.74803149606299213" bottom="0.74803149606299213" header="0.31496062992125984" footer="0.31496062992125984"/>
  <pageSetup paperSize="9" scale="94" fitToHeight="0" orientation="portrait" r:id="rId1"/>
  <headerFooter>
    <oddHeader xml:space="preserve">&amp;C&amp;"Arial,Negrita"&amp;18PROYECTO DE PRESUPUESTO 2022
</oddHeader>
    <oddFooter>&amp;L&amp;"Arial,Negrita"&amp;8PROYECTO DE PRESUPUESTO PARA EL AÑO FISCAL 2022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2DB9B-F4D2-4752-981D-630E4B898870}">
  <sheetPr>
    <tabColor theme="9" tint="-0.249977111117893"/>
    <pageSetUpPr fitToPage="1"/>
  </sheetPr>
  <dimension ref="A1:D54"/>
  <sheetViews>
    <sheetView topLeftCell="A9" zoomScale="90" zoomScaleNormal="90" workbookViewId="0">
      <selection sqref="A1:D52"/>
    </sheetView>
  </sheetViews>
  <sheetFormatPr baseColWidth="10" defaultColWidth="11.28515625" defaultRowHeight="12.75" x14ac:dyDescent="0.2"/>
  <cols>
    <col min="1" max="1" width="52.140625" style="83" customWidth="1"/>
    <col min="2" max="3" width="15.28515625" style="83" bestFit="1" customWidth="1"/>
    <col min="4" max="4" width="13.5703125" style="83" bestFit="1" customWidth="1"/>
    <col min="5" max="16384" width="11.28515625" style="83"/>
  </cols>
  <sheetData>
    <row r="1" spans="1:4" x14ac:dyDescent="0.2">
      <c r="A1" s="71" t="s">
        <v>404</v>
      </c>
    </row>
    <row r="2" spans="1:4" x14ac:dyDescent="0.2">
      <c r="A2" s="75" t="s">
        <v>107</v>
      </c>
    </row>
    <row r="3" spans="1:4" s="86" customFormat="1" ht="28.35" customHeight="1" x14ac:dyDescent="0.2">
      <c r="A3" s="84" t="s">
        <v>97</v>
      </c>
      <c r="B3" s="85">
        <v>2020</v>
      </c>
      <c r="C3" s="85">
        <v>2021</v>
      </c>
      <c r="D3" s="85">
        <v>2022</v>
      </c>
    </row>
    <row r="4" spans="1:4" x14ac:dyDescent="0.2">
      <c r="A4" s="121" t="s">
        <v>27</v>
      </c>
      <c r="B4" s="122">
        <f>SUM(B5:B10)</f>
        <v>948947</v>
      </c>
      <c r="C4" s="122">
        <f t="shared" ref="C4:D4" si="0">SUM(C5:C10)</f>
        <v>816853</v>
      </c>
      <c r="D4" s="122">
        <f t="shared" si="0"/>
        <v>21591387</v>
      </c>
    </row>
    <row r="5" spans="1:4" x14ac:dyDescent="0.2">
      <c r="A5" s="123" t="s">
        <v>20</v>
      </c>
      <c r="B5" s="80"/>
      <c r="C5" s="80"/>
      <c r="D5" s="87"/>
    </row>
    <row r="6" spans="1:4" x14ac:dyDescent="0.2">
      <c r="A6" s="123" t="s">
        <v>21</v>
      </c>
      <c r="B6" s="80"/>
      <c r="C6" s="80"/>
      <c r="D6" s="87"/>
    </row>
    <row r="7" spans="1:4" x14ac:dyDescent="0.2">
      <c r="A7" s="123" t="s">
        <v>22</v>
      </c>
      <c r="B7" s="80"/>
      <c r="C7" s="80"/>
      <c r="D7" s="87"/>
    </row>
    <row r="8" spans="1:4" x14ac:dyDescent="0.2">
      <c r="A8" s="123" t="s">
        <v>23</v>
      </c>
      <c r="B8" s="80">
        <v>948947</v>
      </c>
      <c r="C8" s="80">
        <v>816853</v>
      </c>
      <c r="D8" s="80">
        <v>21591387</v>
      </c>
    </row>
    <row r="9" spans="1:4" x14ac:dyDescent="0.2">
      <c r="A9" s="123" t="s">
        <v>30</v>
      </c>
      <c r="B9" s="80"/>
      <c r="C9" s="80"/>
      <c r="D9" s="87"/>
    </row>
    <row r="10" spans="1:4" x14ac:dyDescent="0.2">
      <c r="A10" s="123" t="s">
        <v>31</v>
      </c>
      <c r="B10" s="80"/>
      <c r="C10" s="80"/>
      <c r="D10" s="87"/>
    </row>
    <row r="11" spans="1:4" x14ac:dyDescent="0.2">
      <c r="A11" s="121" t="s">
        <v>19</v>
      </c>
      <c r="B11" s="122">
        <f>SUM(B12:B15)</f>
        <v>0</v>
      </c>
      <c r="C11" s="122">
        <f>SUM(C12:C15)</f>
        <v>0</v>
      </c>
      <c r="D11" s="122">
        <f>SUM(D12:D15)</f>
        <v>0</v>
      </c>
    </row>
    <row r="12" spans="1:4" x14ac:dyDescent="0.2">
      <c r="A12" s="123" t="s">
        <v>29</v>
      </c>
      <c r="B12" s="80"/>
      <c r="C12" s="80"/>
      <c r="D12" s="87"/>
    </row>
    <row r="13" spans="1:4" x14ac:dyDescent="0.2">
      <c r="A13" s="123" t="s">
        <v>32</v>
      </c>
      <c r="B13" s="80"/>
      <c r="C13" s="80"/>
      <c r="D13" s="87"/>
    </row>
    <row r="14" spans="1:4" x14ac:dyDescent="0.2">
      <c r="A14" s="123" t="s">
        <v>24</v>
      </c>
      <c r="B14" s="80"/>
      <c r="C14" s="80"/>
      <c r="D14" s="87"/>
    </row>
    <row r="15" spans="1:4" x14ac:dyDescent="0.2">
      <c r="A15" s="123" t="s">
        <v>25</v>
      </c>
      <c r="B15" s="80"/>
      <c r="C15" s="80"/>
      <c r="D15" s="87"/>
    </row>
    <row r="16" spans="1:4" x14ac:dyDescent="0.2">
      <c r="A16" s="121" t="s">
        <v>18</v>
      </c>
      <c r="B16" s="121">
        <f>+B17</f>
        <v>0</v>
      </c>
      <c r="C16" s="121">
        <f t="shared" ref="C16:D16" si="1">+C17</f>
        <v>0</v>
      </c>
      <c r="D16" s="121">
        <f t="shared" si="1"/>
        <v>0</v>
      </c>
    </row>
    <row r="17" spans="1:4" x14ac:dyDescent="0.2">
      <c r="A17" s="123" t="s">
        <v>26</v>
      </c>
      <c r="B17" s="87"/>
      <c r="C17" s="87"/>
      <c r="D17" s="87"/>
    </row>
    <row r="18" spans="1:4" s="88" customFormat="1" ht="18" customHeight="1" x14ac:dyDescent="0.2">
      <c r="A18" s="124" t="s">
        <v>92</v>
      </c>
      <c r="B18" s="92">
        <f>+B4+B11+B16</f>
        <v>948947</v>
      </c>
      <c r="C18" s="92">
        <f t="shared" ref="C18:D18" si="2">+C4+C11+C16</f>
        <v>816853</v>
      </c>
      <c r="D18" s="92">
        <f t="shared" si="2"/>
        <v>21591387</v>
      </c>
    </row>
    <row r="20" spans="1:4" s="86" customFormat="1" ht="28.35" customHeight="1" x14ac:dyDescent="0.2">
      <c r="A20" s="84" t="s">
        <v>96</v>
      </c>
      <c r="B20" s="85">
        <v>2020</v>
      </c>
      <c r="C20" s="85">
        <v>2021</v>
      </c>
      <c r="D20" s="85">
        <v>2022</v>
      </c>
    </row>
    <row r="21" spans="1:4" x14ac:dyDescent="0.2">
      <c r="A21" s="121" t="s">
        <v>27</v>
      </c>
      <c r="B21" s="122">
        <f>SUM(B22:B27)</f>
        <v>49150667</v>
      </c>
      <c r="C21" s="122">
        <f t="shared" ref="C21:D21" si="3">SUM(C22:C27)</f>
        <v>41593103</v>
      </c>
      <c r="D21" s="122">
        <f t="shared" si="3"/>
        <v>21591387</v>
      </c>
    </row>
    <row r="22" spans="1:4" x14ac:dyDescent="0.2">
      <c r="A22" s="123" t="s">
        <v>20</v>
      </c>
      <c r="B22" s="80"/>
      <c r="C22" s="80"/>
      <c r="D22" s="87"/>
    </row>
    <row r="23" spans="1:4" x14ac:dyDescent="0.2">
      <c r="A23" s="123" t="s">
        <v>21</v>
      </c>
      <c r="B23" s="80">
        <f>'[2]DYT PIM'!B6</f>
        <v>2857998</v>
      </c>
      <c r="C23" s="80">
        <v>222476</v>
      </c>
      <c r="D23" s="87"/>
    </row>
    <row r="24" spans="1:4" x14ac:dyDescent="0.2">
      <c r="A24" s="123" t="s">
        <v>22</v>
      </c>
      <c r="C24" s="80"/>
      <c r="D24" s="87"/>
    </row>
    <row r="25" spans="1:4" x14ac:dyDescent="0.2">
      <c r="A25" s="123" t="s">
        <v>23</v>
      </c>
      <c r="B25" s="80">
        <f>'[2]DYT PIM'!B7</f>
        <v>46292669</v>
      </c>
      <c r="C25" s="80">
        <v>41370627</v>
      </c>
      <c r="D25" s="80">
        <v>21591387</v>
      </c>
    </row>
    <row r="26" spans="1:4" x14ac:dyDescent="0.2">
      <c r="A26" s="123" t="s">
        <v>30</v>
      </c>
      <c r="B26" s="80"/>
      <c r="C26" s="80"/>
      <c r="D26" s="87"/>
    </row>
    <row r="27" spans="1:4" x14ac:dyDescent="0.2">
      <c r="A27" s="123" t="s">
        <v>31</v>
      </c>
      <c r="B27" s="80"/>
      <c r="C27" s="80"/>
      <c r="D27" s="87"/>
    </row>
    <row r="28" spans="1:4" x14ac:dyDescent="0.2">
      <c r="A28" s="121" t="s">
        <v>19</v>
      </c>
      <c r="B28" s="122">
        <f>SUM(B29:B32)</f>
        <v>1195181</v>
      </c>
      <c r="C28" s="122">
        <f t="shared" ref="C28:D28" si="4">SUM(C29:C32)</f>
        <v>2728845</v>
      </c>
      <c r="D28" s="122">
        <f t="shared" si="4"/>
        <v>0</v>
      </c>
    </row>
    <row r="29" spans="1:4" x14ac:dyDescent="0.2">
      <c r="A29" s="123" t="s">
        <v>29</v>
      </c>
      <c r="B29" s="80"/>
      <c r="C29" s="80"/>
      <c r="D29" s="87"/>
    </row>
    <row r="30" spans="1:4" x14ac:dyDescent="0.2">
      <c r="A30" s="123" t="s">
        <v>32</v>
      </c>
      <c r="B30" s="80"/>
      <c r="C30" s="80"/>
      <c r="D30" s="87"/>
    </row>
    <row r="31" spans="1:4" x14ac:dyDescent="0.2">
      <c r="A31" s="123" t="s">
        <v>24</v>
      </c>
      <c r="B31" s="80">
        <f>'[2]DYT PIM'!B9</f>
        <v>1195181</v>
      </c>
      <c r="C31" s="80">
        <v>2728845</v>
      </c>
      <c r="D31" s="87"/>
    </row>
    <row r="32" spans="1:4" x14ac:dyDescent="0.2">
      <c r="A32" s="123" t="s">
        <v>25</v>
      </c>
      <c r="B32" s="80"/>
      <c r="C32" s="80"/>
      <c r="D32" s="87"/>
    </row>
    <row r="33" spans="1:4" x14ac:dyDescent="0.2">
      <c r="A33" s="121" t="s">
        <v>18</v>
      </c>
      <c r="B33" s="121">
        <f>+B34</f>
        <v>0</v>
      </c>
      <c r="C33" s="121">
        <f t="shared" ref="C33:D33" si="5">+C34</f>
        <v>0</v>
      </c>
      <c r="D33" s="121">
        <f t="shared" si="5"/>
        <v>0</v>
      </c>
    </row>
    <row r="34" spans="1:4" x14ac:dyDescent="0.2">
      <c r="A34" s="123" t="s">
        <v>26</v>
      </c>
      <c r="B34" s="87"/>
      <c r="C34" s="87"/>
      <c r="D34" s="87"/>
    </row>
    <row r="35" spans="1:4" s="88" customFormat="1" ht="18" customHeight="1" x14ac:dyDescent="0.2">
      <c r="A35" s="124" t="s">
        <v>93</v>
      </c>
      <c r="B35" s="92">
        <f>+B21+B28+B33</f>
        <v>50345848</v>
      </c>
      <c r="C35" s="92">
        <f t="shared" ref="C35:D35" si="6">+C21+C28+C33</f>
        <v>44321948</v>
      </c>
      <c r="D35" s="92">
        <f t="shared" si="6"/>
        <v>21591387</v>
      </c>
    </row>
    <row r="37" spans="1:4" s="86" customFormat="1" ht="28.35" customHeight="1" x14ac:dyDescent="0.2">
      <c r="A37" s="84" t="s">
        <v>95</v>
      </c>
      <c r="B37" s="85">
        <v>2020</v>
      </c>
      <c r="C37" s="85">
        <v>2021</v>
      </c>
      <c r="D37" s="85">
        <v>2022</v>
      </c>
    </row>
    <row r="38" spans="1:4" x14ac:dyDescent="0.2">
      <c r="A38" s="121" t="s">
        <v>27</v>
      </c>
      <c r="B38" s="122">
        <f>SUM(B39:B44)</f>
        <v>844218270.87000024</v>
      </c>
      <c r="C38" s="122">
        <f t="shared" ref="C38:D38" si="7">SUM(C39:C44)</f>
        <v>581459527.50999689</v>
      </c>
      <c r="D38" s="122">
        <f t="shared" si="7"/>
        <v>21591387</v>
      </c>
    </row>
    <row r="39" spans="1:4" x14ac:dyDescent="0.2">
      <c r="A39" s="123" t="s">
        <v>20</v>
      </c>
      <c r="B39" s="80"/>
      <c r="C39" s="80"/>
      <c r="D39" s="87"/>
    </row>
    <row r="40" spans="1:4" x14ac:dyDescent="0.2">
      <c r="A40" s="123" t="s">
        <v>21</v>
      </c>
      <c r="B40" s="80">
        <f>[2]Hoja16!B6</f>
        <v>795310083.82000029</v>
      </c>
      <c r="C40" s="80">
        <v>549431940.32999694</v>
      </c>
      <c r="D40" s="87"/>
    </row>
    <row r="41" spans="1:4" x14ac:dyDescent="0.2">
      <c r="A41" s="123" t="s">
        <v>22</v>
      </c>
      <c r="B41" s="80"/>
      <c r="C41" s="80"/>
      <c r="D41" s="80">
        <v>21591387</v>
      </c>
    </row>
    <row r="42" spans="1:4" x14ac:dyDescent="0.2">
      <c r="A42" s="123" t="s">
        <v>23</v>
      </c>
      <c r="B42" s="80">
        <f>[2]Hoja16!B7</f>
        <v>48908187.049999997</v>
      </c>
      <c r="C42" s="80">
        <v>32027587.18</v>
      </c>
      <c r="D42" s="87"/>
    </row>
    <row r="43" spans="1:4" x14ac:dyDescent="0.2">
      <c r="A43" s="123" t="s">
        <v>30</v>
      </c>
      <c r="B43" s="80"/>
      <c r="C43" s="80"/>
      <c r="D43" s="87"/>
    </row>
    <row r="44" spans="1:4" x14ac:dyDescent="0.2">
      <c r="A44" s="123" t="s">
        <v>31</v>
      </c>
      <c r="B44" s="80"/>
      <c r="C44" s="80"/>
      <c r="D44" s="87"/>
    </row>
    <row r="45" spans="1:4" x14ac:dyDescent="0.2">
      <c r="A45" s="121" t="s">
        <v>19</v>
      </c>
      <c r="B45" s="122">
        <f>SUM(B46:B49)</f>
        <v>728687</v>
      </c>
      <c r="C45" s="122">
        <f t="shared" ref="C45:D45" si="8">SUM(C46:C49)</f>
        <v>242895.5</v>
      </c>
      <c r="D45" s="122">
        <f t="shared" si="8"/>
        <v>0</v>
      </c>
    </row>
    <row r="46" spans="1:4" x14ac:dyDescent="0.2">
      <c r="A46" s="123" t="s">
        <v>29</v>
      </c>
      <c r="B46" s="80"/>
      <c r="C46" s="80"/>
      <c r="D46" s="87"/>
    </row>
    <row r="47" spans="1:4" x14ac:dyDescent="0.2">
      <c r="A47" s="123" t="s">
        <v>32</v>
      </c>
      <c r="B47" s="80"/>
      <c r="C47" s="80"/>
      <c r="D47" s="87"/>
    </row>
    <row r="48" spans="1:4" x14ac:dyDescent="0.2">
      <c r="A48" s="123" t="s">
        <v>24</v>
      </c>
      <c r="B48" s="80">
        <f>[2]Hoja16!B9</f>
        <v>728687</v>
      </c>
      <c r="C48" s="80">
        <v>242895.5</v>
      </c>
      <c r="D48" s="87"/>
    </row>
    <row r="49" spans="1:4" x14ac:dyDescent="0.2">
      <c r="A49" s="123" t="s">
        <v>25</v>
      </c>
      <c r="B49" s="80"/>
      <c r="C49" s="80"/>
      <c r="D49" s="87"/>
    </row>
    <row r="50" spans="1:4" x14ac:dyDescent="0.2">
      <c r="A50" s="121" t="s">
        <v>18</v>
      </c>
      <c r="B50" s="121">
        <f>+B51</f>
        <v>0</v>
      </c>
      <c r="C50" s="121">
        <f>+C51</f>
        <v>0</v>
      </c>
      <c r="D50" s="121">
        <f>+D51</f>
        <v>0</v>
      </c>
    </row>
    <row r="51" spans="1:4" x14ac:dyDescent="0.2">
      <c r="A51" s="123" t="s">
        <v>26</v>
      </c>
      <c r="B51" s="87"/>
      <c r="C51" s="87"/>
      <c r="D51" s="87"/>
    </row>
    <row r="52" spans="1:4" s="88" customFormat="1" ht="18" customHeight="1" x14ac:dyDescent="0.2">
      <c r="A52" s="125" t="s">
        <v>94</v>
      </c>
      <c r="B52" s="92">
        <f>+B50+B45+B38</f>
        <v>844946957.87000024</v>
      </c>
      <c r="C52" s="92">
        <f t="shared" ref="C52:D52" si="9">+C50+C45+C38</f>
        <v>581702423.00999689</v>
      </c>
      <c r="D52" s="92">
        <f t="shared" si="9"/>
        <v>21591387</v>
      </c>
    </row>
    <row r="53" spans="1:4" x14ac:dyDescent="0.2">
      <c r="A53" s="94"/>
    </row>
    <row r="54" spans="1:4" x14ac:dyDescent="0.2">
      <c r="A54" s="95"/>
    </row>
  </sheetData>
  <pageMargins left="0.70866141732283472" right="0.51181102362204722" top="0.74803149606299213" bottom="0.74803149606299213" header="0.31496062992125984" footer="0.31496062992125984"/>
  <pageSetup paperSize="9" scale="95" fitToHeight="0" orientation="portrait" r:id="rId1"/>
  <headerFooter>
    <oddHeader xml:space="preserve">&amp;C&amp;"Arial,Negrita"&amp;18PROYECTO DE PRESUPUESTO 2022
</oddHeader>
    <oddFooter>&amp;L&amp;"Arial,Negrita"&amp;8PROYECTO DE PRESUPUESTO PARA EL AÑO FISCAL 2022
INFORMACIÓN PARA LA COMISIÓN DE PRESUPUESTO Y CUENTA GENERAL DE LA REPÚBLICA DEL CONGRESO DE LA REPÚBLICA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22CB-EF8F-47EF-B945-477A431CB7F0}">
  <sheetPr>
    <tabColor theme="9" tint="-0.249977111117893"/>
    <pageSetUpPr fitToPage="1"/>
  </sheetPr>
  <dimension ref="A1:D54"/>
  <sheetViews>
    <sheetView topLeftCell="A9" zoomScale="90" zoomScaleNormal="90" workbookViewId="0">
      <selection sqref="A1:D52"/>
    </sheetView>
  </sheetViews>
  <sheetFormatPr baseColWidth="10" defaultColWidth="11.28515625" defaultRowHeight="12.75" x14ac:dyDescent="0.2"/>
  <cols>
    <col min="1" max="1" width="52.140625" style="83" customWidth="1"/>
    <col min="2" max="3" width="15.28515625" style="83" bestFit="1" customWidth="1"/>
    <col min="4" max="4" width="14.7109375" style="83" bestFit="1" customWidth="1"/>
    <col min="5" max="16384" width="11.28515625" style="83"/>
  </cols>
  <sheetData>
    <row r="1" spans="1:4" x14ac:dyDescent="0.2">
      <c r="A1" s="71" t="s">
        <v>404</v>
      </c>
    </row>
    <row r="2" spans="1:4" x14ac:dyDescent="0.2">
      <c r="A2" s="75" t="s">
        <v>107</v>
      </c>
    </row>
    <row r="3" spans="1:4" s="86" customFormat="1" ht="28.35" customHeight="1" x14ac:dyDescent="0.2">
      <c r="A3" s="84" t="s">
        <v>97</v>
      </c>
      <c r="B3" s="85">
        <v>2020</v>
      </c>
      <c r="C3" s="85">
        <v>2021</v>
      </c>
      <c r="D3" s="85">
        <v>2022</v>
      </c>
    </row>
    <row r="4" spans="1:4" x14ac:dyDescent="0.2">
      <c r="A4" s="121" t="s">
        <v>27</v>
      </c>
      <c r="B4" s="122">
        <f>SUM(B5:B10)</f>
        <v>447926</v>
      </c>
      <c r="C4" s="122">
        <f t="shared" ref="C4:D4" si="0">SUM(C5:C10)</f>
        <v>648840</v>
      </c>
      <c r="D4" s="122">
        <f t="shared" si="0"/>
        <v>21591387</v>
      </c>
    </row>
    <row r="5" spans="1:4" x14ac:dyDescent="0.2">
      <c r="A5" s="123" t="s">
        <v>20</v>
      </c>
      <c r="B5" s="80"/>
      <c r="C5" s="80"/>
      <c r="D5" s="87"/>
    </row>
    <row r="6" spans="1:4" x14ac:dyDescent="0.2">
      <c r="A6" s="123" t="s">
        <v>21</v>
      </c>
      <c r="B6" s="80"/>
      <c r="C6" s="80"/>
      <c r="D6" s="87"/>
    </row>
    <row r="7" spans="1:4" x14ac:dyDescent="0.2">
      <c r="A7" s="123" t="s">
        <v>22</v>
      </c>
      <c r="B7" s="80"/>
      <c r="C7" s="87"/>
      <c r="D7" s="87"/>
    </row>
    <row r="8" spans="1:4" x14ac:dyDescent="0.2">
      <c r="A8" s="123" t="s">
        <v>23</v>
      </c>
      <c r="B8" s="80">
        <v>447926</v>
      </c>
      <c r="C8" s="80">
        <v>648840</v>
      </c>
      <c r="D8" s="80">
        <v>21591387</v>
      </c>
    </row>
    <row r="9" spans="1:4" x14ac:dyDescent="0.2">
      <c r="A9" s="123" t="s">
        <v>30</v>
      </c>
      <c r="B9" s="80"/>
      <c r="C9" s="80"/>
      <c r="D9" s="87"/>
    </row>
    <row r="10" spans="1:4" x14ac:dyDescent="0.2">
      <c r="A10" s="123" t="s">
        <v>31</v>
      </c>
      <c r="B10" s="80"/>
      <c r="C10" s="80"/>
      <c r="D10" s="87"/>
    </row>
    <row r="11" spans="1:4" x14ac:dyDescent="0.2">
      <c r="A11" s="121" t="s">
        <v>19</v>
      </c>
      <c r="B11" s="122">
        <f>SUM(B12:B15)</f>
        <v>70217294</v>
      </c>
      <c r="C11" s="122">
        <f>SUM(C12:C15)</f>
        <v>69470677</v>
      </c>
      <c r="D11" s="122">
        <f>SUM(D12:D15)</f>
        <v>225297253</v>
      </c>
    </row>
    <row r="12" spans="1:4" x14ac:dyDescent="0.2">
      <c r="A12" s="123" t="s">
        <v>29</v>
      </c>
      <c r="B12" s="80"/>
      <c r="C12" s="80"/>
      <c r="D12" s="87"/>
    </row>
    <row r="13" spans="1:4" x14ac:dyDescent="0.2">
      <c r="A13" s="123" t="s">
        <v>32</v>
      </c>
      <c r="B13" s="80"/>
      <c r="C13" s="80"/>
      <c r="D13" s="87"/>
    </row>
    <row r="14" spans="1:4" x14ac:dyDescent="0.2">
      <c r="A14" s="123" t="s">
        <v>24</v>
      </c>
      <c r="B14" s="80">
        <v>70217294</v>
      </c>
      <c r="C14" s="80">
        <v>69470677</v>
      </c>
      <c r="D14" s="120">
        <v>225297253</v>
      </c>
    </row>
    <row r="15" spans="1:4" x14ac:dyDescent="0.2">
      <c r="A15" s="123" t="s">
        <v>25</v>
      </c>
      <c r="B15" s="80"/>
      <c r="C15" s="80"/>
      <c r="D15" s="87"/>
    </row>
    <row r="16" spans="1:4" x14ac:dyDescent="0.2">
      <c r="A16" s="121" t="s">
        <v>18</v>
      </c>
      <c r="B16" s="121">
        <f>+B17</f>
        <v>13556790</v>
      </c>
      <c r="C16" s="121">
        <f t="shared" ref="C16:D16" si="1">+C17</f>
        <v>13406611</v>
      </c>
      <c r="D16" s="121">
        <f t="shared" si="1"/>
        <v>0</v>
      </c>
    </row>
    <row r="17" spans="1:4" x14ac:dyDescent="0.2">
      <c r="A17" s="123" t="s">
        <v>26</v>
      </c>
      <c r="B17" s="80">
        <v>13556790</v>
      </c>
      <c r="C17" s="80">
        <v>13406611</v>
      </c>
      <c r="D17" s="80">
        <v>0</v>
      </c>
    </row>
    <row r="18" spans="1:4" s="88" customFormat="1" ht="18" customHeight="1" x14ac:dyDescent="0.2">
      <c r="A18" s="124" t="s">
        <v>92</v>
      </c>
      <c r="B18" s="92">
        <f>+B4+B11+B16</f>
        <v>84222010</v>
      </c>
      <c r="C18" s="92">
        <f>+C4+C11+C16</f>
        <v>83526128</v>
      </c>
      <c r="D18" s="92">
        <f>+D4+D11+D16</f>
        <v>246888640</v>
      </c>
    </row>
    <row r="20" spans="1:4" s="86" customFormat="1" ht="28.35" customHeight="1" x14ac:dyDescent="0.2">
      <c r="A20" s="84" t="s">
        <v>96</v>
      </c>
      <c r="B20" s="85">
        <v>2020</v>
      </c>
      <c r="C20" s="85">
        <v>2021</v>
      </c>
      <c r="D20" s="85">
        <v>2022</v>
      </c>
    </row>
    <row r="21" spans="1:4" x14ac:dyDescent="0.2">
      <c r="A21" s="121" t="s">
        <v>27</v>
      </c>
      <c r="B21" s="122">
        <f>SUM(B22:B27)</f>
        <v>4595481</v>
      </c>
      <c r="C21" s="122">
        <f t="shared" ref="C21:D21" si="2">SUM(C22:C27)</f>
        <v>4569304</v>
      </c>
      <c r="D21" s="122">
        <f t="shared" si="2"/>
        <v>21591387</v>
      </c>
    </row>
    <row r="22" spans="1:4" x14ac:dyDescent="0.2">
      <c r="A22" s="123" t="s">
        <v>20</v>
      </c>
      <c r="B22" s="80"/>
      <c r="C22" s="80"/>
      <c r="D22" s="87"/>
    </row>
    <row r="23" spans="1:4" x14ac:dyDescent="0.2">
      <c r="A23" s="123" t="s">
        <v>21</v>
      </c>
      <c r="B23" s="80"/>
      <c r="C23" s="80"/>
      <c r="D23" s="87"/>
    </row>
    <row r="24" spans="1:4" x14ac:dyDescent="0.2">
      <c r="A24" s="123" t="s">
        <v>22</v>
      </c>
      <c r="B24" s="80"/>
      <c r="C24" s="80"/>
      <c r="D24" s="87"/>
    </row>
    <row r="25" spans="1:4" x14ac:dyDescent="0.2">
      <c r="A25" s="123" t="s">
        <v>23</v>
      </c>
      <c r="B25" s="80">
        <v>4595481</v>
      </c>
      <c r="C25" s="80">
        <v>4569304</v>
      </c>
      <c r="D25" s="80">
        <v>21591387</v>
      </c>
    </row>
    <row r="26" spans="1:4" x14ac:dyDescent="0.2">
      <c r="A26" s="123" t="s">
        <v>30</v>
      </c>
      <c r="B26" s="80"/>
      <c r="C26" s="80"/>
      <c r="D26" s="87"/>
    </row>
    <row r="27" spans="1:4" x14ac:dyDescent="0.2">
      <c r="A27" s="123" t="s">
        <v>31</v>
      </c>
      <c r="B27" s="80"/>
      <c r="C27" s="80"/>
      <c r="D27" s="87"/>
    </row>
    <row r="28" spans="1:4" x14ac:dyDescent="0.2">
      <c r="A28" s="121" t="s">
        <v>19</v>
      </c>
      <c r="B28" s="122">
        <f>SUM(B29:B32)</f>
        <v>74499523</v>
      </c>
      <c r="C28" s="122">
        <f t="shared" ref="C28:D28" si="3">SUM(C29:C32)</f>
        <v>150338449</v>
      </c>
      <c r="D28" s="122">
        <f t="shared" si="3"/>
        <v>225297253</v>
      </c>
    </row>
    <row r="29" spans="1:4" x14ac:dyDescent="0.2">
      <c r="A29" s="123" t="s">
        <v>29</v>
      </c>
      <c r="B29" s="80"/>
      <c r="C29" s="80"/>
      <c r="D29" s="87"/>
    </row>
    <row r="30" spans="1:4" x14ac:dyDescent="0.2">
      <c r="A30" s="123" t="s">
        <v>32</v>
      </c>
      <c r="B30" s="80"/>
      <c r="C30" s="80"/>
      <c r="D30" s="87"/>
    </row>
    <row r="31" spans="1:4" x14ac:dyDescent="0.2">
      <c r="A31" s="123" t="s">
        <v>24</v>
      </c>
      <c r="B31" s="80">
        <v>74499523</v>
      </c>
      <c r="C31" s="80">
        <v>150338449</v>
      </c>
      <c r="D31" s="120">
        <v>225297253</v>
      </c>
    </row>
    <row r="32" spans="1:4" x14ac:dyDescent="0.2">
      <c r="A32" s="123" t="s">
        <v>25</v>
      </c>
      <c r="B32" s="80"/>
      <c r="C32" s="80"/>
      <c r="D32" s="87"/>
    </row>
    <row r="33" spans="1:4" x14ac:dyDescent="0.2">
      <c r="A33" s="121" t="s">
        <v>18</v>
      </c>
      <c r="B33" s="121">
        <f>+B34</f>
        <v>13356570</v>
      </c>
      <c r="C33" s="121">
        <f t="shared" ref="C33:D33" si="4">+C34</f>
        <v>13301612</v>
      </c>
      <c r="D33" s="121">
        <f t="shared" si="4"/>
        <v>0</v>
      </c>
    </row>
    <row r="34" spans="1:4" x14ac:dyDescent="0.2">
      <c r="A34" s="123" t="s">
        <v>26</v>
      </c>
      <c r="B34" s="80">
        <v>13356570</v>
      </c>
      <c r="C34" s="80">
        <v>13301612</v>
      </c>
      <c r="D34" s="80">
        <v>0</v>
      </c>
    </row>
    <row r="35" spans="1:4" s="88" customFormat="1" ht="18" customHeight="1" x14ac:dyDescent="0.2">
      <c r="A35" s="124" t="s">
        <v>93</v>
      </c>
      <c r="B35" s="92">
        <f>+B21+B28+B33</f>
        <v>92451574</v>
      </c>
      <c r="C35" s="92">
        <f t="shared" ref="C35:D35" si="5">+C21+C28+C33</f>
        <v>168209365</v>
      </c>
      <c r="D35" s="92">
        <f t="shared" si="5"/>
        <v>246888640</v>
      </c>
    </row>
    <row r="37" spans="1:4" s="86" customFormat="1" ht="28.35" customHeight="1" x14ac:dyDescent="0.2">
      <c r="A37" s="84" t="s">
        <v>95</v>
      </c>
      <c r="B37" s="85">
        <v>2020</v>
      </c>
      <c r="C37" s="85">
        <v>2021</v>
      </c>
      <c r="D37" s="85">
        <v>2022</v>
      </c>
    </row>
    <row r="38" spans="1:4" x14ac:dyDescent="0.2">
      <c r="A38" s="121" t="s">
        <v>27</v>
      </c>
      <c r="B38" s="122">
        <f>SUM(B39:B44)</f>
        <v>2601992.4500000002</v>
      </c>
      <c r="C38" s="122">
        <f t="shared" ref="C38:D38" si="6">SUM(C39:C44)</f>
        <v>1263834.8600000001</v>
      </c>
      <c r="D38" s="122">
        <f t="shared" si="6"/>
        <v>21591387</v>
      </c>
    </row>
    <row r="39" spans="1:4" x14ac:dyDescent="0.2">
      <c r="A39" s="123" t="s">
        <v>20</v>
      </c>
      <c r="B39" s="80"/>
      <c r="C39" s="80"/>
      <c r="D39" s="87"/>
    </row>
    <row r="40" spans="1:4" x14ac:dyDescent="0.2">
      <c r="A40" s="123" t="s">
        <v>21</v>
      </c>
      <c r="B40" s="80"/>
      <c r="C40" s="80"/>
      <c r="D40" s="87"/>
    </row>
    <row r="41" spans="1:4" x14ac:dyDescent="0.2">
      <c r="A41" s="123" t="s">
        <v>22</v>
      </c>
      <c r="B41" s="80"/>
      <c r="C41" s="80"/>
      <c r="D41" s="87"/>
    </row>
    <row r="42" spans="1:4" x14ac:dyDescent="0.2">
      <c r="A42" s="123" t="s">
        <v>23</v>
      </c>
      <c r="B42" s="80">
        <v>2601992.4500000002</v>
      </c>
      <c r="C42" s="80">
        <v>1263834.8600000001</v>
      </c>
      <c r="D42" s="80">
        <v>21591387</v>
      </c>
    </row>
    <row r="43" spans="1:4" x14ac:dyDescent="0.2">
      <c r="A43" s="123" t="s">
        <v>30</v>
      </c>
      <c r="B43" s="80"/>
      <c r="C43" s="80"/>
      <c r="D43" s="87"/>
    </row>
    <row r="44" spans="1:4" x14ac:dyDescent="0.2">
      <c r="A44" s="123" t="s">
        <v>31</v>
      </c>
      <c r="B44" s="80"/>
      <c r="C44" s="80"/>
      <c r="D44" s="87"/>
    </row>
    <row r="45" spans="1:4" x14ac:dyDescent="0.2">
      <c r="A45" s="121" t="s">
        <v>19</v>
      </c>
      <c r="B45" s="122">
        <f>SUM(B46:B49)</f>
        <v>55857609.649999984</v>
      </c>
      <c r="C45" s="122">
        <f t="shared" ref="C45:D45" si="7">SUM(C46:C49)</f>
        <v>103108398.83999999</v>
      </c>
      <c r="D45" s="122">
        <f t="shared" si="7"/>
        <v>225297253</v>
      </c>
    </row>
    <row r="46" spans="1:4" x14ac:dyDescent="0.2">
      <c r="A46" s="123" t="s">
        <v>29</v>
      </c>
      <c r="B46" s="80"/>
      <c r="C46" s="80"/>
      <c r="D46" s="87"/>
    </row>
    <row r="47" spans="1:4" x14ac:dyDescent="0.2">
      <c r="A47" s="123" t="s">
        <v>32</v>
      </c>
      <c r="B47" s="80"/>
      <c r="C47" s="80"/>
      <c r="D47" s="87"/>
    </row>
    <row r="48" spans="1:4" x14ac:dyDescent="0.2">
      <c r="A48" s="123" t="s">
        <v>24</v>
      </c>
      <c r="B48" s="80">
        <v>55857609.649999984</v>
      </c>
      <c r="C48" s="80">
        <v>103108398.83999999</v>
      </c>
      <c r="D48" s="120">
        <v>225297253</v>
      </c>
    </row>
    <row r="49" spans="1:4" x14ac:dyDescent="0.2">
      <c r="A49" s="123" t="s">
        <v>25</v>
      </c>
      <c r="B49" s="80"/>
      <c r="C49" s="80"/>
      <c r="D49" s="87"/>
    </row>
    <row r="50" spans="1:4" x14ac:dyDescent="0.2">
      <c r="A50" s="121" t="s">
        <v>18</v>
      </c>
      <c r="B50" s="121">
        <f>+B51</f>
        <v>12673699.310000001</v>
      </c>
      <c r="C50" s="122">
        <f>+C51</f>
        <v>6844552.4299999997</v>
      </c>
      <c r="D50" s="121">
        <f>+D51</f>
        <v>0</v>
      </c>
    </row>
    <row r="51" spans="1:4" x14ac:dyDescent="0.2">
      <c r="A51" s="123" t="s">
        <v>26</v>
      </c>
      <c r="B51" s="80">
        <v>12673699.310000001</v>
      </c>
      <c r="C51" s="80">
        <v>6844552.4299999997</v>
      </c>
      <c r="D51" s="80">
        <v>0</v>
      </c>
    </row>
    <row r="52" spans="1:4" s="88" customFormat="1" ht="18" customHeight="1" x14ac:dyDescent="0.2">
      <c r="A52" s="125" t="s">
        <v>94</v>
      </c>
      <c r="B52" s="92">
        <f>+B50+B45+B38</f>
        <v>71133301.409999982</v>
      </c>
      <c r="C52" s="92">
        <f t="shared" ref="C52:D52" si="8">+C50+C45+C38</f>
        <v>111216786.12999998</v>
      </c>
      <c r="D52" s="92">
        <f t="shared" si="8"/>
        <v>246888640</v>
      </c>
    </row>
    <row r="53" spans="1:4" x14ac:dyDescent="0.2">
      <c r="A53" s="94"/>
    </row>
    <row r="54" spans="1:4" x14ac:dyDescent="0.2">
      <c r="A54" s="95"/>
    </row>
  </sheetData>
  <pageMargins left="0.70866141732283472" right="0.51181102362204722" top="0.74803149606299213" bottom="0.74803149606299213" header="0.31496062992125984" footer="0.31496062992125984"/>
  <pageSetup paperSize="9" scale="94" fitToHeight="0" orientation="portrait" r:id="rId1"/>
  <headerFooter>
    <oddHeader xml:space="preserve">&amp;C&amp;"Arial,Negrita"&amp;18PROYECTO DE PRESUPUESTO 2022
</oddHeader>
    <oddFooter>&amp;L&amp;"Arial,Negrita"&amp;8PROYECTO DE PRESUPUESTO PARA EL AÑO FISCAL 2022
INFORMACIÓN PARA LA COMISIÓN DE PRESUPUESTO Y CUENTA GENERAL DE LA REPÚBLICA DEL CONGRESO DE LA REPÚBLICA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EBC8-8AB9-41A3-848E-DBC0335345A4}">
  <sheetPr>
    <tabColor rgb="FF00B050"/>
    <pageSetUpPr fitToPage="1"/>
  </sheetPr>
  <dimension ref="A1:W29"/>
  <sheetViews>
    <sheetView zoomScaleNormal="100" zoomScaleSheetLayoutView="100" workbookViewId="0">
      <selection sqref="A1:L29"/>
    </sheetView>
  </sheetViews>
  <sheetFormatPr baseColWidth="10" defaultColWidth="11.28515625" defaultRowHeight="11.25" x14ac:dyDescent="0.2"/>
  <cols>
    <col min="1" max="1" width="25.5703125" style="74" customWidth="1"/>
    <col min="2" max="2" width="35.85546875" style="74" customWidth="1"/>
    <col min="3" max="3" width="12.7109375" style="74" bestFit="1" customWidth="1"/>
    <col min="4" max="4" width="13.7109375" style="74" bestFit="1" customWidth="1"/>
    <col min="5" max="6" width="10.140625" style="74" bestFit="1" customWidth="1"/>
    <col min="7" max="7" width="15.28515625" style="74" bestFit="1" customWidth="1"/>
    <col min="8" max="9" width="13.7109375" style="74" bestFit="1" customWidth="1"/>
    <col min="10" max="11" width="12.7109375" style="74" bestFit="1" customWidth="1"/>
    <col min="12" max="12" width="15.28515625" style="74" bestFit="1" customWidth="1"/>
    <col min="13" max="18" width="5" style="74" customWidth="1"/>
    <col min="19" max="16384" width="11.28515625" style="74"/>
  </cols>
  <sheetData>
    <row r="1" spans="1:23" x14ac:dyDescent="0.2">
      <c r="A1" s="71" t="s">
        <v>280</v>
      </c>
      <c r="B1" s="71"/>
      <c r="C1" s="72"/>
      <c r="D1" s="72"/>
      <c r="E1" s="72"/>
      <c r="F1" s="72"/>
      <c r="G1" s="72"/>
      <c r="H1" s="73"/>
      <c r="I1" s="73"/>
      <c r="J1" s="73"/>
      <c r="K1" s="73"/>
      <c r="L1" s="73"/>
      <c r="M1" s="73"/>
      <c r="N1" s="73"/>
      <c r="O1" s="73"/>
      <c r="P1" s="73"/>
      <c r="Q1" s="73"/>
      <c r="R1" s="73"/>
    </row>
    <row r="2" spans="1:23" x14ac:dyDescent="0.2">
      <c r="A2" s="71" t="s">
        <v>107</v>
      </c>
      <c r="B2" s="75"/>
      <c r="C2" s="75"/>
      <c r="D2" s="75"/>
      <c r="E2" s="75"/>
      <c r="F2" s="75"/>
      <c r="G2" s="75"/>
      <c r="H2" s="75"/>
      <c r="I2" s="75"/>
      <c r="J2" s="75"/>
      <c r="K2" s="75"/>
      <c r="L2" s="75"/>
      <c r="M2" s="75"/>
      <c r="N2" s="75"/>
      <c r="O2" s="75"/>
      <c r="P2" s="75"/>
      <c r="Q2" s="75"/>
      <c r="R2" s="75"/>
      <c r="S2" s="76"/>
      <c r="T2" s="76"/>
      <c r="U2" s="76"/>
      <c r="V2" s="76"/>
      <c r="W2" s="76"/>
    </row>
    <row r="3" spans="1:23" x14ac:dyDescent="0.2">
      <c r="A3" s="77"/>
      <c r="B3" s="77"/>
      <c r="C3" s="11"/>
      <c r="D3" s="11"/>
      <c r="E3" s="12"/>
      <c r="F3" s="12"/>
      <c r="G3" s="12"/>
      <c r="H3" s="12"/>
      <c r="I3" s="12"/>
      <c r="J3" s="12"/>
      <c r="K3" s="12"/>
      <c r="L3" s="12"/>
      <c r="M3" s="12"/>
      <c r="N3" s="12"/>
      <c r="O3" s="12"/>
      <c r="P3" s="12"/>
      <c r="Q3" s="12"/>
      <c r="R3" s="12"/>
    </row>
    <row r="6" spans="1:23" ht="15" x14ac:dyDescent="0.25">
      <c r="A6" s="490" t="s">
        <v>281</v>
      </c>
      <c r="B6" s="491" t="s">
        <v>282</v>
      </c>
      <c r="C6" s="491"/>
      <c r="D6" s="491"/>
      <c r="E6" s="491"/>
      <c r="F6" s="491"/>
      <c r="G6" s="491"/>
      <c r="H6" s="491" t="s">
        <v>283</v>
      </c>
      <c r="I6" s="491"/>
      <c r="J6" s="491" t="s">
        <v>284</v>
      </c>
      <c r="K6" s="491"/>
      <c r="L6" s="492" t="s">
        <v>0</v>
      </c>
    </row>
    <row r="7" spans="1:23" ht="94.5" x14ac:dyDescent="0.2">
      <c r="A7" s="490"/>
      <c r="B7" s="78" t="s">
        <v>285</v>
      </c>
      <c r="C7" s="78" t="s">
        <v>286</v>
      </c>
      <c r="D7" s="78" t="s">
        <v>287</v>
      </c>
      <c r="E7" s="78" t="s">
        <v>9</v>
      </c>
      <c r="F7" s="78" t="s">
        <v>288</v>
      </c>
      <c r="G7" s="78" t="s">
        <v>289</v>
      </c>
      <c r="H7" s="78" t="s">
        <v>290</v>
      </c>
      <c r="I7" s="78" t="s">
        <v>291</v>
      </c>
      <c r="J7" s="78" t="s">
        <v>292</v>
      </c>
      <c r="K7" s="78" t="s">
        <v>293</v>
      </c>
      <c r="L7" s="492"/>
    </row>
    <row r="8" spans="1:23" ht="15" x14ac:dyDescent="0.25">
      <c r="A8" s="79" t="s">
        <v>294</v>
      </c>
      <c r="B8" s="80">
        <v>6723062</v>
      </c>
      <c r="C8" s="80">
        <v>2157168</v>
      </c>
      <c r="D8" s="80">
        <v>29214349</v>
      </c>
      <c r="E8" s="80">
        <v>485791</v>
      </c>
      <c r="F8" s="80">
        <v>6437</v>
      </c>
      <c r="G8" s="81">
        <v>38586807</v>
      </c>
      <c r="H8" s="80">
        <v>62963209</v>
      </c>
      <c r="I8" s="81">
        <v>62963209</v>
      </c>
      <c r="J8" s="80">
        <v>25006444</v>
      </c>
      <c r="K8" s="81">
        <v>25006444</v>
      </c>
      <c r="L8" s="81">
        <v>126556460</v>
      </c>
    </row>
    <row r="9" spans="1:23" ht="15" x14ac:dyDescent="0.25">
      <c r="A9" s="79" t="s">
        <v>295</v>
      </c>
      <c r="B9" s="80">
        <v>349157</v>
      </c>
      <c r="C9" s="80">
        <v>0</v>
      </c>
      <c r="D9" s="80">
        <v>270120</v>
      </c>
      <c r="E9" s="80">
        <v>0</v>
      </c>
      <c r="F9" s="80">
        <v>0</v>
      </c>
      <c r="G9" s="81">
        <v>619277</v>
      </c>
      <c r="H9" s="80">
        <v>31953626</v>
      </c>
      <c r="I9" s="81">
        <v>31953626</v>
      </c>
      <c r="J9" s="80">
        <v>0</v>
      </c>
      <c r="K9" s="80">
        <v>0</v>
      </c>
      <c r="L9" s="81">
        <v>32572903</v>
      </c>
    </row>
    <row r="10" spans="1:23" ht="15" x14ac:dyDescent="0.25">
      <c r="A10" s="79" t="s">
        <v>296</v>
      </c>
      <c r="B10" s="80">
        <v>1149894</v>
      </c>
      <c r="C10" s="80">
        <v>0</v>
      </c>
      <c r="D10" s="80">
        <v>739204</v>
      </c>
      <c r="E10" s="80">
        <v>0</v>
      </c>
      <c r="F10" s="80">
        <v>0</v>
      </c>
      <c r="G10" s="81">
        <v>1889098</v>
      </c>
      <c r="H10" s="80">
        <v>11118000</v>
      </c>
      <c r="I10" s="81">
        <v>11118000</v>
      </c>
      <c r="J10" s="80">
        <v>0</v>
      </c>
      <c r="K10" s="80">
        <v>0</v>
      </c>
      <c r="L10" s="81">
        <v>13007098</v>
      </c>
    </row>
    <row r="11" spans="1:23" ht="15" x14ac:dyDescent="0.25">
      <c r="A11" s="79" t="s">
        <v>297</v>
      </c>
      <c r="B11" s="80">
        <v>719228</v>
      </c>
      <c r="C11" s="80">
        <v>0</v>
      </c>
      <c r="D11" s="80">
        <v>692743</v>
      </c>
      <c r="E11" s="80">
        <v>0</v>
      </c>
      <c r="F11" s="80">
        <v>0</v>
      </c>
      <c r="G11" s="81">
        <v>1411971</v>
      </c>
      <c r="H11" s="80">
        <v>5884867</v>
      </c>
      <c r="I11" s="81">
        <v>5884867</v>
      </c>
      <c r="J11" s="80">
        <v>0</v>
      </c>
      <c r="K11" s="80">
        <v>0</v>
      </c>
      <c r="L11" s="81">
        <v>7296838</v>
      </c>
    </row>
    <row r="12" spans="1:23" ht="15" x14ac:dyDescent="0.25">
      <c r="A12" s="79" t="s">
        <v>298</v>
      </c>
      <c r="B12" s="80">
        <v>227993</v>
      </c>
      <c r="C12" s="80">
        <v>0</v>
      </c>
      <c r="D12" s="80">
        <v>340509</v>
      </c>
      <c r="E12" s="80">
        <v>0</v>
      </c>
      <c r="F12" s="80">
        <v>0</v>
      </c>
      <c r="G12" s="81">
        <v>568502</v>
      </c>
      <c r="H12" s="80">
        <v>14615008</v>
      </c>
      <c r="I12" s="81">
        <v>14615008</v>
      </c>
      <c r="J12" s="80">
        <v>0</v>
      </c>
      <c r="K12" s="80">
        <v>0</v>
      </c>
      <c r="L12" s="81">
        <v>15183510</v>
      </c>
    </row>
    <row r="13" spans="1:23" ht="15" x14ac:dyDescent="0.25">
      <c r="A13" s="79" t="s">
        <v>299</v>
      </c>
      <c r="B13" s="80">
        <v>0</v>
      </c>
      <c r="C13" s="80">
        <v>0</v>
      </c>
      <c r="D13" s="80">
        <v>0</v>
      </c>
      <c r="E13" s="80">
        <v>0</v>
      </c>
      <c r="F13" s="80">
        <v>0</v>
      </c>
      <c r="G13" s="80">
        <v>0</v>
      </c>
      <c r="H13" s="80">
        <v>76552644</v>
      </c>
      <c r="I13" s="81">
        <v>76552644</v>
      </c>
      <c r="J13" s="80">
        <v>0</v>
      </c>
      <c r="K13" s="80">
        <v>0</v>
      </c>
      <c r="L13" s="81">
        <v>76552644</v>
      </c>
    </row>
    <row r="14" spans="1:23" ht="15" x14ac:dyDescent="0.25">
      <c r="A14" s="79" t="s">
        <v>300</v>
      </c>
      <c r="B14" s="80">
        <v>0</v>
      </c>
      <c r="C14" s="80">
        <v>0</v>
      </c>
      <c r="D14" s="80">
        <v>0</v>
      </c>
      <c r="E14" s="80">
        <v>0</v>
      </c>
      <c r="F14" s="80">
        <v>0</v>
      </c>
      <c r="G14" s="80">
        <v>0</v>
      </c>
      <c r="H14" s="80">
        <v>65527813</v>
      </c>
      <c r="I14" s="81">
        <v>65527813</v>
      </c>
      <c r="J14" s="80">
        <v>0</v>
      </c>
      <c r="K14" s="80">
        <v>0</v>
      </c>
      <c r="L14" s="81">
        <v>65527813</v>
      </c>
    </row>
    <row r="15" spans="1:23" ht="15" x14ac:dyDescent="0.25">
      <c r="A15" s="79" t="s">
        <v>301</v>
      </c>
      <c r="B15" s="80">
        <v>2906005</v>
      </c>
      <c r="C15" s="80">
        <v>4092362</v>
      </c>
      <c r="D15" s="80">
        <v>2906910</v>
      </c>
      <c r="E15" s="80">
        <v>0</v>
      </c>
      <c r="F15" s="80">
        <v>0</v>
      </c>
      <c r="G15" s="81">
        <v>9905277</v>
      </c>
      <c r="H15" s="80">
        <v>9715693</v>
      </c>
      <c r="I15" s="81">
        <v>9715693</v>
      </c>
      <c r="J15" s="80">
        <v>0</v>
      </c>
      <c r="K15" s="80">
        <v>0</v>
      </c>
      <c r="L15" s="81">
        <v>19620970</v>
      </c>
    </row>
    <row r="16" spans="1:23" ht="15" x14ac:dyDescent="0.25">
      <c r="A16" s="79" t="s">
        <v>302</v>
      </c>
      <c r="B16" s="80">
        <v>2716752</v>
      </c>
      <c r="C16" s="80">
        <v>461667</v>
      </c>
      <c r="D16" s="80">
        <v>47025324</v>
      </c>
      <c r="E16" s="80">
        <v>0</v>
      </c>
      <c r="F16" s="80">
        <v>0</v>
      </c>
      <c r="G16" s="81">
        <v>50203743</v>
      </c>
      <c r="H16" s="80">
        <v>15636120</v>
      </c>
      <c r="I16" s="81">
        <v>15636120</v>
      </c>
      <c r="J16" s="80">
        <v>0</v>
      </c>
      <c r="K16" s="80">
        <v>0</v>
      </c>
      <c r="L16" s="81">
        <v>65839863</v>
      </c>
    </row>
    <row r="17" spans="1:12" ht="15" x14ac:dyDescent="0.25">
      <c r="A17" s="79" t="s">
        <v>303</v>
      </c>
      <c r="B17" s="80">
        <v>128448805</v>
      </c>
      <c r="C17" s="80">
        <v>5213665</v>
      </c>
      <c r="D17" s="80">
        <v>5227899</v>
      </c>
      <c r="E17" s="80">
        <v>0</v>
      </c>
      <c r="F17" s="80">
        <v>0</v>
      </c>
      <c r="G17" s="81">
        <v>138890369</v>
      </c>
      <c r="H17" s="80">
        <v>898800</v>
      </c>
      <c r="I17" s="81">
        <v>898800</v>
      </c>
      <c r="J17" s="80">
        <v>0</v>
      </c>
      <c r="K17" s="80">
        <v>0</v>
      </c>
      <c r="L17" s="81">
        <v>139789169</v>
      </c>
    </row>
    <row r="18" spans="1:12" ht="15" x14ac:dyDescent="0.25">
      <c r="A18" s="79" t="s">
        <v>304</v>
      </c>
      <c r="B18" s="80">
        <v>177772337</v>
      </c>
      <c r="C18" s="80">
        <v>18177192</v>
      </c>
      <c r="D18" s="80">
        <v>3965777</v>
      </c>
      <c r="E18" s="80">
        <v>0</v>
      </c>
      <c r="F18" s="80">
        <v>0</v>
      </c>
      <c r="G18" s="81">
        <v>199915306</v>
      </c>
      <c r="H18" s="80">
        <v>0</v>
      </c>
      <c r="I18" s="81">
        <v>0</v>
      </c>
      <c r="J18" s="80">
        <v>0</v>
      </c>
      <c r="K18" s="80">
        <v>0</v>
      </c>
      <c r="L18" s="81">
        <v>199915306</v>
      </c>
    </row>
    <row r="19" spans="1:12" ht="15" x14ac:dyDescent="0.25">
      <c r="A19" s="79" t="s">
        <v>305</v>
      </c>
      <c r="B19" s="80">
        <v>80418584</v>
      </c>
      <c r="C19" s="80">
        <v>4448627</v>
      </c>
      <c r="D19" s="80">
        <v>1231647</v>
      </c>
      <c r="E19" s="80">
        <v>0</v>
      </c>
      <c r="F19" s="80">
        <v>0</v>
      </c>
      <c r="G19" s="81">
        <v>86098858</v>
      </c>
      <c r="H19" s="80">
        <v>0</v>
      </c>
      <c r="I19" s="81">
        <v>0</v>
      </c>
      <c r="J19" s="80">
        <v>0</v>
      </c>
      <c r="K19" s="80">
        <v>0</v>
      </c>
      <c r="L19" s="81">
        <v>86098858</v>
      </c>
    </row>
    <row r="20" spans="1:12" ht="15" x14ac:dyDescent="0.25">
      <c r="A20" s="79" t="s">
        <v>306</v>
      </c>
      <c r="B20" s="80">
        <v>63701165</v>
      </c>
      <c r="C20" s="80">
        <v>1492192</v>
      </c>
      <c r="D20" s="80">
        <v>1503174</v>
      </c>
      <c r="E20" s="80">
        <v>0</v>
      </c>
      <c r="F20" s="80">
        <v>0</v>
      </c>
      <c r="G20" s="81">
        <v>66696531</v>
      </c>
      <c r="H20" s="80">
        <v>0</v>
      </c>
      <c r="I20" s="81">
        <v>0</v>
      </c>
      <c r="J20" s="80">
        <v>0</v>
      </c>
      <c r="K20" s="80">
        <v>0</v>
      </c>
      <c r="L20" s="81">
        <v>66696531</v>
      </c>
    </row>
    <row r="21" spans="1:12" ht="15" x14ac:dyDescent="0.25">
      <c r="A21" s="79" t="s">
        <v>307</v>
      </c>
      <c r="B21" s="80">
        <v>57689300</v>
      </c>
      <c r="C21" s="80">
        <v>2705526</v>
      </c>
      <c r="D21" s="80">
        <v>1090419</v>
      </c>
      <c r="E21" s="80">
        <v>0</v>
      </c>
      <c r="F21" s="80">
        <v>0</v>
      </c>
      <c r="G21" s="81">
        <v>61485245</v>
      </c>
      <c r="H21" s="80">
        <v>0</v>
      </c>
      <c r="I21" s="81">
        <v>0</v>
      </c>
      <c r="J21" s="80">
        <v>0</v>
      </c>
      <c r="K21" s="80">
        <v>0</v>
      </c>
      <c r="L21" s="81">
        <v>61485245</v>
      </c>
    </row>
    <row r="22" spans="1:12" ht="15" x14ac:dyDescent="0.25">
      <c r="A22" s="79" t="s">
        <v>308</v>
      </c>
      <c r="B22" s="80">
        <v>85867984</v>
      </c>
      <c r="C22" s="80">
        <v>2376819</v>
      </c>
      <c r="D22" s="80">
        <v>1517277</v>
      </c>
      <c r="E22" s="80">
        <v>0</v>
      </c>
      <c r="F22" s="80">
        <v>0</v>
      </c>
      <c r="G22" s="81">
        <v>89762080</v>
      </c>
      <c r="H22" s="80">
        <v>0</v>
      </c>
      <c r="I22" s="81">
        <v>0</v>
      </c>
      <c r="J22" s="80">
        <v>0</v>
      </c>
      <c r="K22" s="80">
        <v>0</v>
      </c>
      <c r="L22" s="81">
        <v>89762080</v>
      </c>
    </row>
    <row r="23" spans="1:12" ht="15" x14ac:dyDescent="0.25">
      <c r="A23" s="79" t="s">
        <v>309</v>
      </c>
      <c r="B23" s="80">
        <v>45901855</v>
      </c>
      <c r="C23" s="80">
        <v>1169944</v>
      </c>
      <c r="D23" s="80">
        <v>824953</v>
      </c>
      <c r="E23" s="80">
        <v>0</v>
      </c>
      <c r="F23" s="80">
        <v>0</v>
      </c>
      <c r="G23" s="81">
        <v>47896752</v>
      </c>
      <c r="H23" s="80">
        <v>0</v>
      </c>
      <c r="I23" s="81">
        <v>0</v>
      </c>
      <c r="J23" s="80">
        <v>0</v>
      </c>
      <c r="K23" s="80">
        <v>0</v>
      </c>
      <c r="L23" s="81">
        <v>47896752</v>
      </c>
    </row>
    <row r="24" spans="1:12" ht="15" x14ac:dyDescent="0.25">
      <c r="A24" s="79" t="s">
        <v>310</v>
      </c>
      <c r="B24" s="80">
        <v>49629976</v>
      </c>
      <c r="C24" s="80">
        <v>1570630</v>
      </c>
      <c r="D24" s="80">
        <v>26832366</v>
      </c>
      <c r="E24" s="80">
        <v>0</v>
      </c>
      <c r="F24" s="80">
        <v>108639</v>
      </c>
      <c r="G24" s="81">
        <v>78141611</v>
      </c>
      <c r="H24" s="80">
        <v>3987233</v>
      </c>
      <c r="I24" s="81">
        <v>3987233</v>
      </c>
      <c r="J24" s="80">
        <v>0</v>
      </c>
      <c r="K24" s="80">
        <v>0</v>
      </c>
      <c r="L24" s="81">
        <v>82128844</v>
      </c>
    </row>
    <row r="25" spans="1:12" ht="15" x14ac:dyDescent="0.25">
      <c r="A25" s="79" t="s">
        <v>311</v>
      </c>
      <c r="B25" s="80">
        <v>43081217</v>
      </c>
      <c r="C25" s="80">
        <v>397614</v>
      </c>
      <c r="D25" s="80">
        <v>89833849</v>
      </c>
      <c r="E25" s="80">
        <v>0</v>
      </c>
      <c r="F25" s="80">
        <v>260580</v>
      </c>
      <c r="G25" s="81">
        <v>133573260</v>
      </c>
      <c r="H25" s="80">
        <v>4450944</v>
      </c>
      <c r="I25" s="81">
        <v>4450944</v>
      </c>
      <c r="J25" s="80">
        <v>0</v>
      </c>
      <c r="K25" s="80">
        <v>0</v>
      </c>
      <c r="L25" s="81">
        <v>138024204</v>
      </c>
    </row>
    <row r="26" spans="1:12" ht="15" x14ac:dyDescent="0.25">
      <c r="A26" s="79" t="s">
        <v>312</v>
      </c>
      <c r="B26" s="80">
        <v>25662221</v>
      </c>
      <c r="C26" s="80">
        <v>474798</v>
      </c>
      <c r="D26" s="80">
        <v>33981733</v>
      </c>
      <c r="E26" s="80">
        <v>0</v>
      </c>
      <c r="F26" s="80">
        <v>159124</v>
      </c>
      <c r="G26" s="81">
        <v>60277876</v>
      </c>
      <c r="H26" s="80">
        <v>381464</v>
      </c>
      <c r="I26" s="81">
        <v>381464</v>
      </c>
      <c r="J26" s="80">
        <v>0</v>
      </c>
      <c r="K26" s="80">
        <v>0</v>
      </c>
      <c r="L26" s="81">
        <v>60659340</v>
      </c>
    </row>
    <row r="27" spans="1:12" ht="15" x14ac:dyDescent="0.25">
      <c r="A27" s="79" t="s">
        <v>313</v>
      </c>
      <c r="B27" s="80">
        <v>13309967</v>
      </c>
      <c r="C27" s="80">
        <v>169895</v>
      </c>
      <c r="D27" s="80">
        <v>31408327</v>
      </c>
      <c r="E27" s="80">
        <v>0</v>
      </c>
      <c r="F27" s="80">
        <v>13543</v>
      </c>
      <c r="G27" s="81">
        <v>44901732</v>
      </c>
      <c r="H27" s="80">
        <v>610674</v>
      </c>
      <c r="I27" s="81">
        <v>610674</v>
      </c>
      <c r="J27" s="80">
        <v>0</v>
      </c>
      <c r="K27" s="80">
        <v>0</v>
      </c>
      <c r="L27" s="81">
        <v>45512406</v>
      </c>
    </row>
    <row r="28" spans="1:12" ht="15" x14ac:dyDescent="0.25">
      <c r="A28" s="79" t="s">
        <v>314</v>
      </c>
      <c r="B28" s="80">
        <v>26748682</v>
      </c>
      <c r="C28" s="80"/>
      <c r="D28" s="80">
        <v>41918365</v>
      </c>
      <c r="E28" s="80">
        <v>0</v>
      </c>
      <c r="F28" s="80">
        <v>0</v>
      </c>
      <c r="G28" s="81">
        <v>68667047</v>
      </c>
      <c r="H28" s="80">
        <v>2093490</v>
      </c>
      <c r="I28" s="81">
        <v>2093490</v>
      </c>
      <c r="J28" s="80">
        <v>0</v>
      </c>
      <c r="K28" s="80">
        <v>0</v>
      </c>
      <c r="L28" s="81">
        <v>70760537</v>
      </c>
    </row>
    <row r="29" spans="1:12" ht="15" x14ac:dyDescent="0.25">
      <c r="A29" s="82" t="s">
        <v>0</v>
      </c>
      <c r="B29" s="81">
        <v>813024184</v>
      </c>
      <c r="C29" s="81">
        <v>44908099</v>
      </c>
      <c r="D29" s="81">
        <v>320524945</v>
      </c>
      <c r="E29" s="81">
        <v>485791</v>
      </c>
      <c r="F29" s="81">
        <v>548323</v>
      </c>
      <c r="G29" s="81">
        <v>1179491342</v>
      </c>
      <c r="H29" s="81">
        <v>306389585</v>
      </c>
      <c r="I29" s="81">
        <v>306389585</v>
      </c>
      <c r="J29" s="81">
        <v>25006444</v>
      </c>
      <c r="K29" s="81">
        <v>25006444</v>
      </c>
      <c r="L29" s="81">
        <v>1510887371</v>
      </c>
    </row>
  </sheetData>
  <mergeCells count="5">
    <mergeCell ref="A6:A7"/>
    <mergeCell ref="B6:G6"/>
    <mergeCell ref="H6:I6"/>
    <mergeCell ref="J6:K6"/>
    <mergeCell ref="L6:L7"/>
  </mergeCells>
  <pageMargins left="0.23622047244094491" right="0.23622047244094491" top="0.74803149606299213" bottom="0.74803149606299213" header="0.31496062992125984" footer="0.31496062992125984"/>
  <pageSetup paperSize="9" scale="76" fitToHeight="0" orientation="landscape" r:id="rId1"/>
  <headerFooter alignWithMargins="0">
    <oddHeader xml:space="preserve">&amp;C&amp;"Arial,Negrita"&amp;18PROYECTO DE PRESUPUESTO 2022
</oddHeader>
    <oddFooter>&amp;L&amp;"Arial,Negrita"&amp;8PROYECTO DE PRESUPUESTO PARA EL AÑO FISCAL 2020
INFORMACIÓN PARA LA COMISIÓN DE PRESUPUESTO Y CUENTA GENERAL DE LA REPÚBLICA DEL CONGRESO DE LA REPÚBLICA</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22</vt:i4>
      </vt:variant>
    </vt:vector>
  </HeadingPairs>
  <TitlesOfParts>
    <vt:vector size="47" baseType="lpstr">
      <vt:lpstr>Índice</vt:lpstr>
      <vt:lpstr>F-01</vt:lpstr>
      <vt:lpstr>F-02</vt:lpstr>
      <vt:lpstr>F-03-RO</vt:lpstr>
      <vt:lpstr>F-03-RDR</vt:lpstr>
      <vt:lpstr>F-03-ROOC</vt:lpstr>
      <vt:lpstr>F-03-DT</vt:lpstr>
      <vt:lpstr>F-03-RD</vt:lpstr>
      <vt:lpstr>F-04</vt:lpstr>
      <vt:lpstr>F-05</vt:lpstr>
      <vt:lpstr>F-06-SALUD</vt:lpstr>
      <vt:lpstr>F-06-EDUCACION</vt:lpstr>
      <vt:lpstr>F-07</vt:lpstr>
      <vt:lpstr>F-08</vt:lpstr>
      <vt:lpstr>F-09</vt:lpstr>
      <vt:lpstr>F-10</vt:lpstr>
      <vt:lpstr>F-11</vt:lpstr>
      <vt:lpstr>F-12</vt:lpstr>
      <vt:lpstr>F-13</vt:lpstr>
      <vt:lpstr>F-14</vt:lpstr>
      <vt:lpstr>F-15</vt:lpstr>
      <vt:lpstr>F-16</vt:lpstr>
      <vt:lpstr>F-17</vt:lpstr>
      <vt:lpstr>F-18</vt:lpstr>
      <vt:lpstr>Hoja1</vt:lpstr>
      <vt:lpstr>'F-01'!Área_de_impresión</vt:lpstr>
      <vt:lpstr>'F-06-EDUCACION'!Área_de_impresión</vt:lpstr>
      <vt:lpstr>'F-06-SALUD'!Área_de_impresión</vt:lpstr>
      <vt:lpstr>'F-07'!Área_de_impresión</vt:lpstr>
      <vt:lpstr>'F-08'!Área_de_impresión</vt:lpstr>
      <vt:lpstr>'F-09'!Área_de_impresión</vt:lpstr>
      <vt:lpstr>'F-10'!Área_de_impresión</vt:lpstr>
      <vt:lpstr>'F-11'!Área_de_impresión</vt:lpstr>
      <vt:lpstr>'F-12'!Área_de_impresión</vt:lpstr>
      <vt:lpstr>'F-13'!Área_de_impresión</vt:lpstr>
      <vt:lpstr>'F-14'!Área_de_impresión</vt:lpstr>
      <vt:lpstr>'F-15'!Área_de_impresión</vt:lpstr>
      <vt:lpstr>'F-17'!Área_de_impresión</vt:lpstr>
      <vt:lpstr>'F-18'!Área_de_impresión</vt:lpstr>
      <vt:lpstr>Índice!Área_de_impresión</vt:lpstr>
      <vt:lpstr>'F-01'!Títulos_a_imprimir</vt:lpstr>
      <vt:lpstr>'F-12'!Títulos_a_imprimir</vt:lpstr>
      <vt:lpstr>'F-13'!Títulos_a_imprimir</vt:lpstr>
      <vt:lpstr>'F-14'!Títulos_a_imprimir</vt:lpstr>
      <vt:lpstr>'F-15'!Títulos_a_imprimir</vt:lpstr>
      <vt:lpstr>'F-18'!Títulos_a_imprimir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pined</cp:lastModifiedBy>
  <cp:lastPrinted>2021-09-22T17:42:32Z</cp:lastPrinted>
  <dcterms:created xsi:type="dcterms:W3CDTF">1998-08-20T20:27:58Z</dcterms:created>
  <dcterms:modified xsi:type="dcterms:W3CDTF">2021-10-15T16:38:27Z</dcterms:modified>
</cp:coreProperties>
</file>