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showInkAnnotation="0" codeName="ThisWorkbook"/>
  <mc:AlternateContent xmlns:mc="http://schemas.openxmlformats.org/markup-compatibility/2006">
    <mc:Choice Requires="x15">
      <x15ac:absPath xmlns:x15ac="http://schemas.microsoft.com/office/spreadsheetml/2010/11/ac" url="C:\Users\pined\Documents\DOCUMENTOS 2021\ACUÑA HECTOR PPTO 2022\Presentación de Formatos y Directivas\Regiones\Regional de LIma Metropolitana\"/>
    </mc:Choice>
  </mc:AlternateContent>
  <xr:revisionPtr revIDLastSave="0" documentId="8_{D637E93E-7509-44FC-8F68-D949ECE3F12E}" xr6:coauthVersionLast="47" xr6:coauthVersionMax="47" xr10:uidLastSave="{00000000-0000-0000-0000-000000000000}"/>
  <bookViews>
    <workbookView xWindow="-120" yWindow="-120" windowWidth="20730" windowHeight="11160" tabRatio="883" xr2:uid="{00000000-000D-0000-FFFF-FFFF00000000}"/>
  </bookViews>
  <sheets>
    <sheet name="Índice" sheetId="55" r:id="rId1"/>
    <sheet name="Estadistica" sheetId="62" r:id="rId2"/>
    <sheet name="F-02-AP" sheetId="73" r:id="rId3"/>
    <sheet name="F-03-AP" sheetId="70" r:id="rId4"/>
    <sheet name="F-04-AP" sheetId="30" r:id="rId5"/>
    <sheet name="F-05-AP" sheetId="76" r:id="rId6"/>
    <sheet name="F-06-No Aplica" sheetId="57" r:id="rId7"/>
    <sheet name="F-07" sheetId="9" r:id="rId8"/>
    <sheet name="F-08-AP" sheetId="21" r:id="rId9"/>
    <sheet name="F-09-ARH" sheetId="60" r:id="rId10"/>
    <sheet name="F-10-ARH-ok" sheetId="32" r:id="rId11"/>
    <sheet name="F-11-ARH" sheetId="45" r:id="rId12"/>
    <sheet name="F-12-AL" sheetId="33" r:id="rId13"/>
    <sheet name="F-13-AL" sheetId="50" r:id="rId14"/>
    <sheet name="F-14-AL" sheetId="51" r:id="rId15"/>
    <sheet name="F-15-AL" sheetId="39" r:id="rId16"/>
    <sheet name="F-16-AT" sheetId="79" r:id="rId17"/>
    <sheet name="F-17-ARH-ok" sheetId="53" r:id="rId18"/>
    <sheet name="F-18-AL" sheetId="64" r:id="rId19"/>
    <sheet name="Hoja1" sheetId="78" state="hidden" r:id="rId20"/>
  </sheets>
  <externalReferences>
    <externalReference r:id="rId21"/>
    <externalReference r:id="rId22"/>
  </externalReferences>
  <definedNames>
    <definedName name="_xlnm.Print_Area" localSheetId="1">Estadistica!$A$1:$N$14</definedName>
    <definedName name="_xlnm.Print_Area" localSheetId="2">'F-02-AP'!$A$1:$D$21</definedName>
    <definedName name="_xlnm.Print_Area" localSheetId="3">'F-03-AP'!$A$1:$D$53</definedName>
    <definedName name="_xlnm.Print_Area" localSheetId="6">'F-06-No Aplica'!$A$1:$N$52</definedName>
    <definedName name="_xlnm.Print_Area" localSheetId="7">'F-07'!$A$1:$Q$25</definedName>
    <definedName name="_xlnm.Print_Area" localSheetId="8">'F-08-AP'!$A$1:$R$109</definedName>
    <definedName name="_xlnm.Print_Area" localSheetId="9">'F-09-ARH'!$A$1:$X$37</definedName>
    <definedName name="_xlnm.Print_Area" localSheetId="10">'F-10-ARH-ok'!$A$1:$I$24</definedName>
    <definedName name="_xlnm.Print_Area" localSheetId="11">'F-11-ARH'!$A$1:$AI$81</definedName>
    <definedName name="_xlnm.Print_Area" localSheetId="12">'F-12-AL'!$A$1:$K$41</definedName>
    <definedName name="_xlnm.Print_Area" localSheetId="13">'F-13-AL'!$A$1:$N$16</definedName>
    <definedName name="_xlnm.Print_Area" localSheetId="14">'F-14-AL'!$A$1:$J$22</definedName>
    <definedName name="_xlnm.Print_Area" localSheetId="15">'F-15-AL'!$A$1:$H$30</definedName>
    <definedName name="_xlnm.Print_Area" localSheetId="16">'F-16-AT'!$A$1:$H$28</definedName>
    <definedName name="_xlnm.Print_Area" localSheetId="17">'F-17-ARH-ok'!$A$1:$P$127</definedName>
    <definedName name="_xlnm.Print_Area" localSheetId="18">'F-18-AL'!$A$1:$N$9</definedName>
    <definedName name="_xlnm.Print_Area" localSheetId="0">Índice!$A$1:$E$35</definedName>
    <definedName name="dd" localSheetId="2">#REF!</definedName>
    <definedName name="dd" localSheetId="3">#REF!</definedName>
    <definedName name="dd" localSheetId="5">#REF!</definedName>
    <definedName name="dd">#REF!</definedName>
    <definedName name="DIRECREC" localSheetId="1">#REF!</definedName>
    <definedName name="DIRECREC" localSheetId="2">#REF!</definedName>
    <definedName name="DIRECREC" localSheetId="3">#REF!</definedName>
    <definedName name="DIRECREC" localSheetId="5">#REF!</definedName>
    <definedName name="DIRECREC" localSheetId="6">#REF!</definedName>
    <definedName name="DIRECREC" localSheetId="9">#REF!</definedName>
    <definedName name="DIRECREC" localSheetId="18">#REF!</definedName>
    <definedName name="DIRECREC">#REF!</definedName>
    <definedName name="DONAC" localSheetId="1">#REF!</definedName>
    <definedName name="DONAC" localSheetId="2">#REF!</definedName>
    <definedName name="DONAC" localSheetId="3">#REF!</definedName>
    <definedName name="DONAC" localSheetId="5">#REF!</definedName>
    <definedName name="DONAC" localSheetId="6">#REF!</definedName>
    <definedName name="DONAC" localSheetId="9">#REF!</definedName>
    <definedName name="DONAC" localSheetId="18">#REF!</definedName>
    <definedName name="DONAC">#REF!</definedName>
    <definedName name="EE" localSheetId="2">#REF!</definedName>
    <definedName name="EE" localSheetId="3">#REF!</definedName>
    <definedName name="EE" localSheetId="5">#REF!</definedName>
    <definedName name="EE">#REF!</definedName>
    <definedName name="RECORD" localSheetId="1">#REF!</definedName>
    <definedName name="RECORD" localSheetId="2">#REF!</definedName>
    <definedName name="RECORD" localSheetId="3">#REF!</definedName>
    <definedName name="RECORD" localSheetId="5">#REF!</definedName>
    <definedName name="RECORD" localSheetId="6">#REF!</definedName>
    <definedName name="RECORD" localSheetId="9">#REF!</definedName>
    <definedName name="RECORD" localSheetId="18">#REF!</definedName>
    <definedName name="RECORD">#REF!</definedName>
    <definedName name="RECPUB" localSheetId="1">#REF!</definedName>
    <definedName name="RECPUB" localSheetId="2">#REF!</definedName>
    <definedName name="RECPUB" localSheetId="3">#REF!</definedName>
    <definedName name="RECPUB" localSheetId="5">#REF!</definedName>
    <definedName name="RECPUB" localSheetId="6">#REF!</definedName>
    <definedName name="RECPUB" localSheetId="9">#REF!</definedName>
    <definedName name="RECPUB" localSheetId="18">#REF!</definedName>
    <definedName name="RECPUB">#REF!</definedName>
    <definedName name="_xlnm.Print_Titles" localSheetId="1">Estadistica!$3:$3</definedName>
    <definedName name="_xlnm.Print_Titles" localSheetId="0">Índice!$1:$1</definedName>
    <definedName name="XPRINT" localSheetId="1">#REF!</definedName>
    <definedName name="XPRINT" localSheetId="2">#REF!</definedName>
    <definedName name="XPRINT" localSheetId="3">#REF!</definedName>
    <definedName name="XPRINT" localSheetId="5">#REF!</definedName>
    <definedName name="XPRINT" localSheetId="6">#REF!</definedName>
    <definedName name="XPRINT" localSheetId="9">#REF!</definedName>
    <definedName name="XPRINT" localSheetId="18">#REF!</definedName>
    <definedName name="XPRINT">#REF!</definedName>
    <definedName name="XPRINT2" localSheetId="1">#REF!</definedName>
    <definedName name="XPRINT2" localSheetId="2">#REF!</definedName>
    <definedName name="XPRINT2" localSheetId="3">#REF!</definedName>
    <definedName name="XPRINT2" localSheetId="5">#REF!</definedName>
    <definedName name="XPRINT2" localSheetId="6">#REF!</definedName>
    <definedName name="XPRINT2" localSheetId="9">#REF!</definedName>
    <definedName name="XPRINT2" localSheetId="18">#REF!</definedName>
    <definedName name="XPRINT2">#REF!</definedName>
    <definedName name="XPRINT3" localSheetId="1">#REF!</definedName>
    <definedName name="XPRINT3" localSheetId="2">#REF!</definedName>
    <definedName name="XPRINT3" localSheetId="3">#REF!</definedName>
    <definedName name="XPRINT3" localSheetId="5">#REF!</definedName>
    <definedName name="XPRINT3" localSheetId="6">#REF!</definedName>
    <definedName name="XPRINT3" localSheetId="9">#REF!</definedName>
    <definedName name="XPRINT3" localSheetId="18">#REF!</definedName>
    <definedName name="XPRINT3">#REF!</definedName>
    <definedName name="XPRINT4" localSheetId="1">#REF!</definedName>
    <definedName name="XPRINT4" localSheetId="2">#REF!</definedName>
    <definedName name="XPRINT4" localSheetId="3">#REF!</definedName>
    <definedName name="XPRINT4" localSheetId="5">#REF!</definedName>
    <definedName name="XPRINT4" localSheetId="6">#REF!</definedName>
    <definedName name="XPRINT4" localSheetId="9">#REF!</definedName>
    <definedName name="XPRINT4" localSheetId="18">#REF!</definedName>
    <definedName name="XPRINT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7" i="60" l="1"/>
  <c r="V27" i="60"/>
  <c r="W30" i="60"/>
  <c r="W29" i="60"/>
  <c r="W26" i="60"/>
  <c r="W25" i="60"/>
  <c r="W20" i="60"/>
  <c r="W21" i="60"/>
  <c r="W22" i="60"/>
  <c r="W23" i="60"/>
  <c r="W19" i="60"/>
  <c r="W15" i="60"/>
  <c r="W16" i="60"/>
  <c r="W17" i="60"/>
  <c r="W14" i="60"/>
  <c r="W9" i="60"/>
  <c r="W10" i="60"/>
  <c r="W11" i="60"/>
  <c r="W8" i="60"/>
  <c r="F15" i="50"/>
  <c r="F8" i="50"/>
  <c r="AH29" i="45"/>
  <c r="S28" i="45"/>
  <c r="R28" i="45"/>
  <c r="Q28" i="45"/>
  <c r="Q26" i="45" s="1"/>
  <c r="K28" i="45"/>
  <c r="O28" i="45" s="1"/>
  <c r="B28" i="45"/>
  <c r="S27" i="45"/>
  <c r="R27" i="45"/>
  <c r="K27" i="45"/>
  <c r="O27" i="45" s="1"/>
  <c r="B27" i="45"/>
  <c r="AA26" i="45"/>
  <c r="N26" i="45"/>
  <c r="M26" i="45"/>
  <c r="L26" i="45"/>
  <c r="K26" i="45"/>
  <c r="J26" i="45"/>
  <c r="I26" i="45"/>
  <c r="H26" i="45"/>
  <c r="G26" i="45"/>
  <c r="F26" i="45"/>
  <c r="E26" i="45"/>
  <c r="D26" i="45"/>
  <c r="C26" i="45"/>
  <c r="S25" i="45"/>
  <c r="R25" i="45"/>
  <c r="Z25" i="45" s="1"/>
  <c r="AD25" i="45" s="1"/>
  <c r="AE25" i="45" s="1"/>
  <c r="AI25" i="45" s="1"/>
  <c r="K25" i="45"/>
  <c r="O25" i="45" s="1"/>
  <c r="B25" i="45"/>
  <c r="S24" i="45"/>
  <c r="R24" i="45"/>
  <c r="Q24" i="45"/>
  <c r="O24" i="45"/>
  <c r="K24" i="45"/>
  <c r="B24" i="45"/>
  <c r="S23" i="45"/>
  <c r="R23" i="45"/>
  <c r="Q23" i="45"/>
  <c r="K23" i="45"/>
  <c r="O23" i="45" s="1"/>
  <c r="B23" i="45"/>
  <c r="S22" i="45"/>
  <c r="R22" i="45"/>
  <c r="Q22" i="45"/>
  <c r="K22" i="45"/>
  <c r="O22" i="45" s="1"/>
  <c r="B22" i="45"/>
  <c r="S21" i="45"/>
  <c r="R21" i="45"/>
  <c r="Q21" i="45"/>
  <c r="K21" i="45"/>
  <c r="O21" i="45" s="1"/>
  <c r="B21" i="45"/>
  <c r="AA20" i="45"/>
  <c r="N20" i="45"/>
  <c r="M20" i="45"/>
  <c r="L20" i="45"/>
  <c r="K20" i="45"/>
  <c r="J20" i="45"/>
  <c r="I20" i="45"/>
  <c r="H20" i="45"/>
  <c r="G20" i="45"/>
  <c r="F20" i="45"/>
  <c r="E20" i="45"/>
  <c r="D20" i="45"/>
  <c r="C20" i="45"/>
  <c r="S19" i="45"/>
  <c r="R19" i="45"/>
  <c r="Q19" i="45"/>
  <c r="Q15" i="45" s="1"/>
  <c r="K19" i="45"/>
  <c r="O19" i="45" s="1"/>
  <c r="B19" i="45"/>
  <c r="S18" i="45"/>
  <c r="Z18" i="45" s="1"/>
  <c r="AD18" i="45" s="1"/>
  <c r="K18" i="45"/>
  <c r="O18" i="45" s="1"/>
  <c r="B18" i="45"/>
  <c r="S17" i="45"/>
  <c r="R17" i="45"/>
  <c r="O17" i="45"/>
  <c r="K17" i="45"/>
  <c r="B17" i="45"/>
  <c r="S16" i="45"/>
  <c r="R16" i="45"/>
  <c r="Q16" i="45"/>
  <c r="K16" i="45"/>
  <c r="O16" i="45" s="1"/>
  <c r="B16" i="45"/>
  <c r="AA15" i="45"/>
  <c r="N15" i="45"/>
  <c r="M15" i="45"/>
  <c r="L15" i="45"/>
  <c r="K15" i="45"/>
  <c r="J15" i="45"/>
  <c r="I15" i="45"/>
  <c r="H15" i="45"/>
  <c r="G15" i="45"/>
  <c r="F15" i="45"/>
  <c r="E15" i="45"/>
  <c r="D15" i="45"/>
  <c r="C15" i="45"/>
  <c r="Z14" i="45"/>
  <c r="AD14" i="45" s="1"/>
  <c r="AE14" i="45" s="1"/>
  <c r="K14" i="45"/>
  <c r="O14" i="45" s="1"/>
  <c r="Z13" i="45"/>
  <c r="AD13" i="45" s="1"/>
  <c r="AE13" i="45" s="1"/>
  <c r="AI13" i="45" s="1"/>
  <c r="K13" i="45"/>
  <c r="O13" i="45" s="1"/>
  <c r="Z12" i="45"/>
  <c r="AD12" i="45" s="1"/>
  <c r="AE12" i="45" s="1"/>
  <c r="AG12" i="45" s="1"/>
  <c r="K12" i="45"/>
  <c r="O12" i="45" s="1"/>
  <c r="AF12" i="45" s="1"/>
  <c r="AD11" i="45"/>
  <c r="AE11" i="45" s="1"/>
  <c r="AI11" i="45" s="1"/>
  <c r="Z11" i="45"/>
  <c r="K11" i="45"/>
  <c r="O11" i="45" s="1"/>
  <c r="Z10" i="45"/>
  <c r="AD10" i="45" s="1"/>
  <c r="K10" i="45"/>
  <c r="O10" i="45" s="1"/>
  <c r="AA9" i="45"/>
  <c r="S9" i="45"/>
  <c r="R9" i="45"/>
  <c r="Q9" i="45"/>
  <c r="L9" i="45"/>
  <c r="D9" i="45"/>
  <c r="C9" i="45"/>
  <c r="B9" i="45"/>
  <c r="V32" i="60"/>
  <c r="W31" i="60"/>
  <c r="U31" i="60"/>
  <c r="T31" i="60"/>
  <c r="V31" i="60" s="1"/>
  <c r="S31" i="60"/>
  <c r="R31" i="60"/>
  <c r="Q31" i="60"/>
  <c r="P31" i="60"/>
  <c r="O31" i="60"/>
  <c r="N31" i="60"/>
  <c r="M31" i="60"/>
  <c r="B31" i="60"/>
  <c r="V29" i="60"/>
  <c r="V33" i="60" s="1"/>
  <c r="U29" i="60"/>
  <c r="T29" i="60"/>
  <c r="S29" i="60"/>
  <c r="R29" i="60"/>
  <c r="Q29" i="60"/>
  <c r="P29" i="60"/>
  <c r="O29" i="60"/>
  <c r="N29" i="60"/>
  <c r="M29" i="60"/>
  <c r="M33" i="60" s="1"/>
  <c r="L29" i="60"/>
  <c r="B29" i="60"/>
  <c r="B33" i="60" s="1"/>
  <c r="K26" i="60"/>
  <c r="K25" i="60"/>
  <c r="K24" i="60"/>
  <c r="K23" i="60"/>
  <c r="K22" i="60"/>
  <c r="K21" i="60"/>
  <c r="K20" i="60"/>
  <c r="K19" i="60"/>
  <c r="K18" i="60"/>
  <c r="K17" i="60"/>
  <c r="K16" i="60"/>
  <c r="K15" i="60"/>
  <c r="K14" i="60"/>
  <c r="U13" i="60"/>
  <c r="T13" i="60"/>
  <c r="S13" i="60"/>
  <c r="R13" i="60"/>
  <c r="Q13" i="60"/>
  <c r="P13" i="60"/>
  <c r="O13" i="60"/>
  <c r="N13" i="60"/>
  <c r="K13" i="60"/>
  <c r="L12" i="60"/>
  <c r="W12" i="60" s="1"/>
  <c r="K12" i="60"/>
  <c r="K11" i="60"/>
  <c r="K10" i="60"/>
  <c r="K9" i="60"/>
  <c r="K8" i="60"/>
  <c r="U7" i="60"/>
  <c r="T7" i="60"/>
  <c r="S7" i="60"/>
  <c r="R7" i="60"/>
  <c r="Q7" i="60"/>
  <c r="P7" i="60"/>
  <c r="O7" i="60"/>
  <c r="N7" i="60"/>
  <c r="K7" i="60"/>
  <c r="J7" i="60"/>
  <c r="J33" i="60" s="1"/>
  <c r="I7" i="60"/>
  <c r="I33" i="60" s="1"/>
  <c r="H7" i="60"/>
  <c r="H33" i="60" s="1"/>
  <c r="G7" i="60"/>
  <c r="G33" i="60" s="1"/>
  <c r="F7" i="60"/>
  <c r="F33" i="60" s="1"/>
  <c r="E7" i="60"/>
  <c r="E33" i="60" s="1"/>
  <c r="D7" i="60"/>
  <c r="D33" i="60" s="1"/>
  <c r="C7" i="60"/>
  <c r="C33" i="60" s="1"/>
  <c r="AG14" i="45" l="1"/>
  <c r="AI14" i="45"/>
  <c r="C29" i="45"/>
  <c r="Z24" i="45"/>
  <c r="AD24" i="45" s="1"/>
  <c r="AE24" i="45" s="1"/>
  <c r="AI24" i="45" s="1"/>
  <c r="F29" i="45"/>
  <c r="N29" i="45"/>
  <c r="D29" i="45"/>
  <c r="M29" i="45"/>
  <c r="AF14" i="45"/>
  <c r="H29" i="45"/>
  <c r="L29" i="45"/>
  <c r="G29" i="45"/>
  <c r="AA29" i="45"/>
  <c r="AI12" i="45"/>
  <c r="I29" i="45"/>
  <c r="E29" i="45"/>
  <c r="J29" i="45"/>
  <c r="W13" i="60"/>
  <c r="W24" i="60"/>
  <c r="O33" i="60"/>
  <c r="W18" i="60"/>
  <c r="W7" i="60"/>
  <c r="L7" i="60"/>
  <c r="L33" i="60" s="1"/>
  <c r="K33" i="60"/>
  <c r="T33" i="60"/>
  <c r="S15" i="45"/>
  <c r="B26" i="45"/>
  <c r="B20" i="45"/>
  <c r="P24" i="45"/>
  <c r="Z27" i="45"/>
  <c r="AD27" i="45" s="1"/>
  <c r="Z17" i="45"/>
  <c r="AD17" i="45" s="1"/>
  <c r="AE17" i="45" s="1"/>
  <c r="AI17" i="45" s="1"/>
  <c r="P22" i="45"/>
  <c r="Z23" i="45"/>
  <c r="AD23" i="45" s="1"/>
  <c r="AE23" i="45" s="1"/>
  <c r="AI23" i="45" s="1"/>
  <c r="Z19" i="45"/>
  <c r="AD19" i="45" s="1"/>
  <c r="AE19" i="45" s="1"/>
  <c r="AI19" i="45" s="1"/>
  <c r="R20" i="45"/>
  <c r="R15" i="45"/>
  <c r="Q20" i="45"/>
  <c r="Q29" i="45" s="1"/>
  <c r="AG24" i="45"/>
  <c r="R26" i="45"/>
  <c r="B15" i="45"/>
  <c r="S20" i="45"/>
  <c r="Z28" i="45"/>
  <c r="AD28" i="45" s="1"/>
  <c r="AE28" i="45" s="1"/>
  <c r="O9" i="45"/>
  <c r="P10" i="45"/>
  <c r="AF10" i="45"/>
  <c r="P13" i="45"/>
  <c r="AG13" i="45" s="1"/>
  <c r="AF13" i="45"/>
  <c r="AE18" i="45"/>
  <c r="AF18" i="45"/>
  <c r="P23" i="45"/>
  <c r="K29" i="45"/>
  <c r="O26" i="45"/>
  <c r="P27" i="45"/>
  <c r="AD9" i="45"/>
  <c r="P19" i="45"/>
  <c r="P11" i="45"/>
  <c r="AG11" i="45" s="1"/>
  <c r="AF11" i="45"/>
  <c r="O15" i="45"/>
  <c r="P16" i="45"/>
  <c r="AF25" i="45"/>
  <c r="P25" i="45"/>
  <c r="AG25" i="45" s="1"/>
  <c r="K9" i="45"/>
  <c r="Z22" i="45"/>
  <c r="AD22" i="45" s="1"/>
  <c r="AE22" i="45" s="1"/>
  <c r="AI22" i="45" s="1"/>
  <c r="AE10" i="45"/>
  <c r="Z16" i="45"/>
  <c r="P17" i="45"/>
  <c r="S26" i="45"/>
  <c r="Z9" i="45"/>
  <c r="O20" i="45"/>
  <c r="AF24" i="45"/>
  <c r="Z21" i="45"/>
  <c r="AE9" i="45" l="1"/>
  <c r="AI10" i="45"/>
  <c r="AI9" i="45" s="1"/>
  <c r="AG28" i="45"/>
  <c r="AI28" i="45"/>
  <c r="W33" i="60"/>
  <c r="Z26" i="45"/>
  <c r="AG18" i="45"/>
  <c r="AI18" i="45"/>
  <c r="AF28" i="45"/>
  <c r="B29" i="45"/>
  <c r="AG19" i="45"/>
  <c r="R29" i="45"/>
  <c r="AF19" i="45"/>
  <c r="AG23" i="45"/>
  <c r="S29" i="45"/>
  <c r="AF23" i="45"/>
  <c r="AG17" i="45"/>
  <c r="AG22" i="45"/>
  <c r="AF17" i="45"/>
  <c r="P9" i="45"/>
  <c r="AG10" i="45"/>
  <c r="P15" i="45"/>
  <c r="Z15" i="45"/>
  <c r="AD16" i="45"/>
  <c r="AD21" i="45"/>
  <c r="Z20" i="45"/>
  <c r="AD26" i="45"/>
  <c r="AE27" i="45"/>
  <c r="AF22" i="45"/>
  <c r="P20" i="45"/>
  <c r="AF27" i="45"/>
  <c r="P26" i="45"/>
  <c r="O29" i="45"/>
  <c r="AE26" i="45" l="1"/>
  <c r="AI27" i="45"/>
  <c r="AI26" i="45" s="1"/>
  <c r="AF26" i="45"/>
  <c r="Z29" i="45"/>
  <c r="AG27" i="45"/>
  <c r="AG26" i="45" s="1"/>
  <c r="AE21" i="45"/>
  <c r="AI21" i="45" s="1"/>
  <c r="AI20" i="45" s="1"/>
  <c r="AD20" i="45"/>
  <c r="AF21" i="45"/>
  <c r="AF20" i="45" s="1"/>
  <c r="P29" i="45"/>
  <c r="AD15" i="45"/>
  <c r="AE16" i="45"/>
  <c r="AI16" i="45" s="1"/>
  <c r="AI15" i="45" s="1"/>
  <c r="AF16" i="45"/>
  <c r="AF15" i="45" s="1"/>
  <c r="AI29" i="45" l="1"/>
  <c r="AF29" i="45"/>
  <c r="AD29" i="45"/>
  <c r="AE20" i="45"/>
  <c r="AG21" i="45"/>
  <c r="AG20" i="45" s="1"/>
  <c r="AE15" i="45"/>
  <c r="AG16" i="45"/>
  <c r="AG15" i="45" s="1"/>
  <c r="AG29" i="45" s="1"/>
  <c r="AE29" i="45" l="1"/>
  <c r="K7" i="33" l="1"/>
  <c r="K11" i="33"/>
  <c r="K12" i="33"/>
  <c r="K14" i="33"/>
  <c r="K16" i="33"/>
  <c r="K19" i="33"/>
  <c r="K22" i="33"/>
  <c r="K23" i="33"/>
  <c r="K25" i="33"/>
  <c r="K26" i="33"/>
  <c r="K28" i="33"/>
  <c r="K30" i="33"/>
  <c r="K31" i="33"/>
  <c r="K32" i="33"/>
  <c r="K35" i="33"/>
  <c r="K6" i="33"/>
  <c r="J7" i="33"/>
  <c r="J8" i="33"/>
  <c r="J9" i="33"/>
  <c r="J10" i="33"/>
  <c r="J11" i="33"/>
  <c r="J12" i="33"/>
  <c r="J13" i="33"/>
  <c r="J14" i="33"/>
  <c r="J15" i="33"/>
  <c r="J16" i="33"/>
  <c r="J17" i="33"/>
  <c r="J18" i="33"/>
  <c r="J19" i="33"/>
  <c r="J20" i="33"/>
  <c r="J21" i="33"/>
  <c r="J22" i="33"/>
  <c r="J23" i="33"/>
  <c r="J24" i="33"/>
  <c r="J25" i="33"/>
  <c r="J26" i="33"/>
  <c r="J27" i="33"/>
  <c r="J28" i="33"/>
  <c r="J29" i="33"/>
  <c r="J30" i="33"/>
  <c r="J31" i="33"/>
  <c r="J32" i="33"/>
  <c r="J33" i="33"/>
  <c r="J34" i="33"/>
  <c r="J35" i="33"/>
  <c r="J36" i="33"/>
  <c r="J37" i="33"/>
  <c r="J6" i="33"/>
  <c r="I6" i="33"/>
  <c r="I8" i="33"/>
  <c r="I9" i="33"/>
  <c r="I10" i="33"/>
  <c r="I11" i="33"/>
  <c r="I12" i="33"/>
  <c r="I13" i="33"/>
  <c r="I14" i="33"/>
  <c r="I15" i="33"/>
  <c r="I16" i="33"/>
  <c r="I17" i="33"/>
  <c r="I18" i="33"/>
  <c r="I19" i="33"/>
  <c r="I20" i="33"/>
  <c r="I21" i="33"/>
  <c r="I22" i="33"/>
  <c r="I23" i="33"/>
  <c r="I24" i="33"/>
  <c r="I25" i="33"/>
  <c r="I26" i="33"/>
  <c r="I27" i="33"/>
  <c r="I28" i="33"/>
  <c r="I29" i="33"/>
  <c r="I30" i="33"/>
  <c r="I31" i="33"/>
  <c r="I32" i="33"/>
  <c r="I33" i="33"/>
  <c r="I34" i="33"/>
  <c r="I35" i="33"/>
  <c r="I36" i="33"/>
  <c r="I37" i="33"/>
  <c r="I7" i="33"/>
  <c r="H7" i="33"/>
  <c r="H8" i="33"/>
  <c r="H9" i="33"/>
  <c r="H10" i="33"/>
  <c r="H11" i="33"/>
  <c r="H12" i="33"/>
  <c r="H13" i="33"/>
  <c r="H14" i="33"/>
  <c r="H15" i="33"/>
  <c r="H16" i="33"/>
  <c r="H17" i="33"/>
  <c r="H18" i="33"/>
  <c r="H19" i="33"/>
  <c r="H20" i="33"/>
  <c r="H21" i="33"/>
  <c r="H22" i="33"/>
  <c r="H23" i="33"/>
  <c r="H24" i="33"/>
  <c r="H25" i="33"/>
  <c r="H26" i="33"/>
  <c r="H27" i="33"/>
  <c r="H28" i="33"/>
  <c r="H29" i="33"/>
  <c r="H30" i="33"/>
  <c r="H31" i="33"/>
  <c r="H32" i="33"/>
  <c r="H33" i="33"/>
  <c r="H34" i="33"/>
  <c r="H35" i="33"/>
  <c r="H36" i="33"/>
  <c r="H37" i="33"/>
  <c r="H6" i="33"/>
  <c r="I6" i="32"/>
  <c r="E8" i="39"/>
  <c r="D26" i="39"/>
  <c r="C26" i="39"/>
  <c r="E24" i="39"/>
  <c r="E23" i="39"/>
  <c r="E16" i="39"/>
  <c r="E11" i="39"/>
  <c r="E10" i="39"/>
  <c r="E26" i="39" s="1"/>
  <c r="E9" i="39"/>
  <c r="H21" i="32" l="1"/>
  <c r="M8" i="64" l="1"/>
  <c r="N8" i="64"/>
  <c r="G26" i="79" l="1"/>
  <c r="H26" i="79"/>
  <c r="K38" i="33"/>
  <c r="J38" i="33"/>
  <c r="D38" i="33"/>
  <c r="E38" i="33"/>
  <c r="F38" i="33"/>
  <c r="G38" i="33"/>
  <c r="H38" i="33"/>
  <c r="I38" i="33"/>
  <c r="C38" i="33"/>
  <c r="L10" i="50"/>
  <c r="L9" i="50"/>
  <c r="L7" i="50"/>
  <c r="L6" i="50"/>
  <c r="L4" i="50"/>
  <c r="E22" i="51"/>
  <c r="E13" i="51"/>
  <c r="I7" i="51"/>
  <c r="P126" i="53" l="1"/>
  <c r="M126" i="53"/>
  <c r="I19" i="32"/>
  <c r="I15" i="32"/>
  <c r="E22" i="32"/>
  <c r="G22" i="32"/>
  <c r="C22" i="32"/>
  <c r="I21" i="32"/>
  <c r="H20" i="32"/>
  <c r="I20" i="32"/>
  <c r="H19" i="32"/>
  <c r="I18" i="32"/>
  <c r="H18" i="32"/>
  <c r="I17" i="32"/>
  <c r="H17" i="32"/>
  <c r="I16" i="32"/>
  <c r="H16" i="32"/>
  <c r="H15" i="32"/>
  <c r="I14" i="32"/>
  <c r="H14" i="32"/>
  <c r="I13" i="32"/>
  <c r="H13" i="32"/>
  <c r="I12" i="32"/>
  <c r="H12" i="32"/>
  <c r="H11" i="32"/>
  <c r="I11" i="32"/>
  <c r="I10" i="32"/>
  <c r="H10" i="32"/>
  <c r="I9" i="32"/>
  <c r="H9" i="32"/>
  <c r="I8" i="32"/>
  <c r="H8" i="32"/>
  <c r="I7" i="32"/>
  <c r="H7" i="32"/>
  <c r="H6" i="32"/>
  <c r="I22" i="32" l="1"/>
  <c r="D6" i="30" l="1"/>
  <c r="D17" i="73"/>
  <c r="D48" i="70"/>
  <c r="D31" i="70"/>
  <c r="D11" i="73"/>
  <c r="L15" i="9" l="1"/>
  <c r="L24" i="9" s="1"/>
  <c r="K15" i="9"/>
  <c r="G15" i="9"/>
  <c r="F15" i="9"/>
  <c r="F24" i="9" s="1"/>
  <c r="D15" i="9"/>
  <c r="D24" i="9" s="1"/>
  <c r="C15" i="9"/>
  <c r="C24" i="9" s="1"/>
  <c r="E15" i="9"/>
  <c r="O24" i="9"/>
  <c r="N24" i="9"/>
  <c r="K24" i="9"/>
  <c r="J24" i="9"/>
  <c r="I24" i="9"/>
  <c r="G24" i="9"/>
  <c r="E24" i="9"/>
  <c r="B24" i="9"/>
  <c r="M17" i="9"/>
  <c r="M15" i="9" s="1"/>
  <c r="M10" i="9"/>
  <c r="M8" i="9"/>
  <c r="M6" i="9"/>
  <c r="H17" i="9"/>
  <c r="H10" i="9"/>
  <c r="H8" i="9"/>
  <c r="H6" i="9"/>
  <c r="P6" i="9" s="1"/>
  <c r="H15" i="9" l="1"/>
  <c r="H24" i="9" s="1"/>
  <c r="P17" i="9"/>
  <c r="P10" i="9"/>
  <c r="M24" i="9"/>
  <c r="P8" i="9"/>
  <c r="P24" i="9" l="1"/>
  <c r="P15" i="9"/>
  <c r="Q6" i="9"/>
  <c r="L64" i="21"/>
  <c r="F24" i="21"/>
  <c r="E24" i="21"/>
  <c r="E16" i="21"/>
  <c r="F16" i="21"/>
  <c r="H16" i="21"/>
  <c r="D16" i="21"/>
  <c r="L44" i="21"/>
  <c r="H44" i="21"/>
  <c r="F44" i="21"/>
  <c r="D44" i="21"/>
  <c r="M106" i="21"/>
  <c r="L106" i="21"/>
  <c r="K106" i="21"/>
  <c r="J106" i="21"/>
  <c r="H106" i="21"/>
  <c r="H108" i="21" s="1"/>
  <c r="G106" i="21"/>
  <c r="F106" i="21"/>
  <c r="E106" i="21"/>
  <c r="D106" i="21"/>
  <c r="N42" i="21"/>
  <c r="Q17" i="9" l="1"/>
  <c r="Q10" i="9"/>
  <c r="Q15" i="9"/>
  <c r="Q8" i="9"/>
  <c r="H105" i="21"/>
  <c r="G105" i="21"/>
  <c r="F105" i="21"/>
  <c r="E105" i="21"/>
  <c r="D105" i="21"/>
  <c r="L105" i="21"/>
  <c r="N62" i="21"/>
  <c r="N106" i="21" s="1"/>
  <c r="N61" i="21"/>
  <c r="Q61" i="21" s="1"/>
  <c r="I78" i="21"/>
  <c r="I77" i="21"/>
  <c r="N13" i="21"/>
  <c r="I14" i="21"/>
  <c r="Q14" i="21" s="1"/>
  <c r="I13" i="21"/>
  <c r="I42" i="21"/>
  <c r="Q42" i="21" s="1"/>
  <c r="I41" i="21"/>
  <c r="Q41" i="21" s="1"/>
  <c r="I22" i="21"/>
  <c r="Q22" i="21" s="1"/>
  <c r="I21" i="21"/>
  <c r="N21" i="21"/>
  <c r="Q21" i="21" s="1"/>
  <c r="Q13" i="21" l="1"/>
  <c r="Q24" i="9"/>
  <c r="I106" i="21"/>
  <c r="N105" i="21"/>
  <c r="I105" i="21"/>
  <c r="Q62" i="21"/>
  <c r="Q77" i="21"/>
  <c r="Q105" i="21" s="1"/>
  <c r="Q78" i="21"/>
  <c r="Q106" i="21" s="1"/>
  <c r="F107" i="21"/>
  <c r="F108" i="21" s="1"/>
  <c r="E107" i="21"/>
  <c r="E108" i="21" s="1"/>
  <c r="D107" i="21"/>
  <c r="D108" i="21" s="1"/>
  <c r="M107" i="21"/>
  <c r="L107" i="21"/>
  <c r="L108" i="21" s="1"/>
  <c r="P107" i="21"/>
  <c r="O107" i="21"/>
  <c r="Q71" i="21"/>
  <c r="N71" i="21"/>
  <c r="N63" i="21"/>
  <c r="N64" i="21" s="1"/>
  <c r="N23" i="21"/>
  <c r="N15" i="21"/>
  <c r="I79" i="21"/>
  <c r="Q79" i="21" s="1"/>
  <c r="I43" i="21"/>
  <c r="I23" i="21"/>
  <c r="I24" i="21" s="1"/>
  <c r="I15" i="21"/>
  <c r="Q23" i="21" l="1"/>
  <c r="Q24" i="21" s="1"/>
  <c r="N107" i="21"/>
  <c r="N108" i="21" s="1"/>
  <c r="Q63" i="21"/>
  <c r="Q64" i="21" s="1"/>
  <c r="Q43" i="21"/>
  <c r="Q44" i="21" s="1"/>
  <c r="I44" i="21"/>
  <c r="Q15" i="21"/>
  <c r="Q16" i="21" s="1"/>
  <c r="I16" i="21"/>
  <c r="I107" i="21"/>
  <c r="I108" i="21" s="1"/>
  <c r="D19" i="76"/>
  <c r="C19" i="76"/>
  <c r="B19" i="76"/>
  <c r="D55" i="76"/>
  <c r="C55" i="76"/>
  <c r="D37" i="76"/>
  <c r="C37" i="76"/>
  <c r="B37" i="76"/>
  <c r="B55" i="76"/>
  <c r="Q107" i="21" l="1"/>
  <c r="Q108" i="21" s="1"/>
  <c r="D25" i="70"/>
  <c r="P6" i="30" l="1"/>
  <c r="O6" i="30"/>
  <c r="J6" i="30"/>
  <c r="M6" i="30"/>
  <c r="L6" i="30"/>
  <c r="K6" i="30"/>
  <c r="H6" i="30"/>
  <c r="G6" i="30"/>
  <c r="F6" i="30"/>
  <c r="E6" i="30"/>
  <c r="C6" i="30"/>
  <c r="N5" i="30"/>
  <c r="Q5" i="30" s="1"/>
  <c r="Q6" i="30" s="1"/>
  <c r="I5" i="30"/>
  <c r="N6" i="30" l="1"/>
  <c r="I6" i="30"/>
  <c r="D8" i="70"/>
  <c r="D50" i="70" l="1"/>
  <c r="C50" i="70"/>
  <c r="B50" i="70"/>
  <c r="D45" i="70"/>
  <c r="C45" i="70"/>
  <c r="B45" i="70"/>
  <c r="D38" i="70"/>
  <c r="C38" i="70"/>
  <c r="B38" i="70"/>
  <c r="D16" i="70"/>
  <c r="C16" i="70"/>
  <c r="B16" i="70"/>
  <c r="D11" i="70"/>
  <c r="C11" i="70"/>
  <c r="B11" i="70"/>
  <c r="D4" i="70"/>
  <c r="C4" i="70"/>
  <c r="B4" i="70"/>
  <c r="D33" i="70"/>
  <c r="C33" i="70"/>
  <c r="B33" i="70"/>
  <c r="D28" i="70"/>
  <c r="C28" i="70"/>
  <c r="B28" i="70"/>
  <c r="D21" i="70"/>
  <c r="C21" i="70"/>
  <c r="B21" i="70"/>
  <c r="D19" i="73"/>
  <c r="C19" i="73"/>
  <c r="D13" i="73"/>
  <c r="C13" i="73"/>
  <c r="D5" i="73"/>
  <c r="D7" i="73" s="1"/>
  <c r="C7" i="73"/>
  <c r="B19" i="73"/>
  <c r="B13" i="73"/>
  <c r="B7" i="73"/>
  <c r="D35" i="70" l="1"/>
  <c r="B18" i="70"/>
  <c r="D18" i="70"/>
  <c r="C18" i="70"/>
  <c r="B35" i="70"/>
  <c r="C35" i="70"/>
  <c r="B52" i="70"/>
  <c r="D52" i="70"/>
  <c r="C52"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pcuba</author>
  </authors>
  <commentList>
    <comment ref="D3" authorId="0" shapeId="0" xr:uid="{00000000-0006-0000-0100-000001000000}">
      <text>
        <r>
          <rPr>
            <sz val="8"/>
            <color indexed="81"/>
            <rFont val="Tahoma"/>
            <family val="2"/>
          </rPr>
          <t xml:space="preserve">
Nombre del Indicador</t>
        </r>
      </text>
    </comment>
  </commentList>
</comments>
</file>

<file path=xl/sharedStrings.xml><?xml version="1.0" encoding="utf-8"?>
<sst xmlns="http://schemas.openxmlformats.org/spreadsheetml/2006/main" count="1967" uniqueCount="1013">
  <si>
    <t>TOTAL</t>
  </si>
  <si>
    <t>RECURSOS PUBLICOS</t>
  </si>
  <si>
    <t>MONTO</t>
  </si>
  <si>
    <t>PROFESIONALES</t>
  </si>
  <si>
    <t>TECNICOS</t>
  </si>
  <si>
    <t>AUXILIARES</t>
  </si>
  <si>
    <t>DIRECTIVOS/FUNCIONARIOS</t>
  </si>
  <si>
    <t>FUENTE DE FINANCIAMIENTO</t>
  </si>
  <si>
    <t xml:space="preserve"> REMUNERATIVA</t>
  </si>
  <si>
    <t>CATEGORIA</t>
  </si>
  <si>
    <t>PEA</t>
  </si>
  <si>
    <t>F-1</t>
  </si>
  <si>
    <t>SPA</t>
  </si>
  <si>
    <t>STA</t>
  </si>
  <si>
    <t>STE</t>
  </si>
  <si>
    <t>S/.</t>
  </si>
  <si>
    <t>Est. %</t>
  </si>
  <si>
    <t>EST. %</t>
  </si>
  <si>
    <t>GASTOS CORRIENTES */</t>
  </si>
  <si>
    <t>TOTAL (A)</t>
  </si>
  <si>
    <t>OTROS</t>
  </si>
  <si>
    <t>COSTO ANUAL</t>
  </si>
  <si>
    <t>OBLIGACIONES DEL EMPLEADOR (CARGAS SOCIALES)</t>
  </si>
  <si>
    <t>GASTOS VARIABLES Y OCASIONALES</t>
  </si>
  <si>
    <t>COMBUSTIBLE Y LUBRICANTES</t>
  </si>
  <si>
    <t>SERVICIOS NO PERSONALES</t>
  </si>
  <si>
    <t>PROPINAS</t>
  </si>
  <si>
    <t>BIENES DISTRIBUCION GRATUITA</t>
  </si>
  <si>
    <t>PASAJES Y GASTOS DE TRANSPORTE</t>
  </si>
  <si>
    <t>CONTRATACION CON EMPRESAS DE SERVICIOS</t>
  </si>
  <si>
    <t>TRANSFERENCIAS CAFAE</t>
  </si>
  <si>
    <t>RUBROS</t>
  </si>
  <si>
    <t>OTROS SERVICIOS DE TERCEROS</t>
  </si>
  <si>
    <t>BIENES DE CONSUMO</t>
  </si>
  <si>
    <t>ALIMENTOS DE PERSONAS</t>
  </si>
  <si>
    <t>TARIFAS DE SERVICIOS GENERALES</t>
  </si>
  <si>
    <t>OTROS (DETALLAR)</t>
  </si>
  <si>
    <t>SEGUROS</t>
  </si>
  <si>
    <t>VIATICOS Y ASIGNACIONES</t>
  </si>
  <si>
    <t>NUEVOS SOLES</t>
  </si>
  <si>
    <t xml:space="preserve">SERVICIO DE CONSULTORIA </t>
  </si>
  <si>
    <t>CONSULTORIAS</t>
  </si>
  <si>
    <t>1. RECURSOS ORDINARIOS</t>
  </si>
  <si>
    <t>2. RECURSOS DIRECTAM. RECAUD.</t>
  </si>
  <si>
    <t>3.- RECURSOS OPERACIONES</t>
  </si>
  <si>
    <t>4. DONACIONES Y TRANSFERENCIAS</t>
  </si>
  <si>
    <t>5. RECURSOS DETERMINADOS</t>
  </si>
  <si>
    <t xml:space="preserve">    - CONTRIBUCIONES A FONDOS</t>
  </si>
  <si>
    <t xml:space="preserve">    - FONDO DE COMPENCIÓN MUNICIPAL</t>
  </si>
  <si>
    <t xml:space="preserve">    - IMPUESTOS MUNICIPALES</t>
  </si>
  <si>
    <t xml:space="preserve">    - CANON  Y  SOBRECANON, REGALIAS</t>
  </si>
  <si>
    <t xml:space="preserve">       Y PARTICIPACIONES</t>
  </si>
  <si>
    <t>TOTAL    (*)</t>
  </si>
  <si>
    <t>OTROS (ESPECIFICAR) (**)</t>
  </si>
  <si>
    <t>(PIA) = Presupuesto Institucional de Apertura</t>
  </si>
  <si>
    <t>TIPO DE ESTUDIO Y/O INFORME (*)</t>
  </si>
  <si>
    <t>(*) EL PRODUCTO QUE SE ADQUIERE</t>
  </si>
  <si>
    <t>NIVELES REMUNERATIVOS</t>
  </si>
  <si>
    <t>(1)</t>
  </si>
  <si>
    <t>(2)</t>
  </si>
  <si>
    <t>(3)</t>
  </si>
  <si>
    <t>(4)</t>
  </si>
  <si>
    <t>(5)</t>
  </si>
  <si>
    <t>(6)</t>
  </si>
  <si>
    <t>CARRERA ADMINISTRATIVA</t>
  </si>
  <si>
    <t>NOTAS</t>
  </si>
  <si>
    <t xml:space="preserve">(1) PEA: </t>
  </si>
  <si>
    <t xml:space="preserve">(2) REMUNERACION: </t>
  </si>
  <si>
    <t xml:space="preserve">SE CONSIGNARA LA REMUNERACION MENSUAL PROMEDIO DE UN SERVIDOR EN CADA NIVEL DE LA CARRERA PUBLICA SEGUN CORRESPONDA </t>
  </si>
  <si>
    <t xml:space="preserve">(3) CAFAE: </t>
  </si>
  <si>
    <t xml:space="preserve">SE CONSIGNARA EL  INCENTIVO LABORAL  MENSUAL PROMEDIO QUE POR DISPOSICION EXPRESA SE LE OTORGUE A UN SERVIDOR EN CADA NIVEL SEGUN CORRESPONDA </t>
  </si>
  <si>
    <t xml:space="preserve">(4) AETA: </t>
  </si>
  <si>
    <t xml:space="preserve">SOLO APLICABLE AL SECTOR SALUD. SE CONSIGNARA LA ASIGNACION EXTRAORDINARIA POR TRABAJO ASISTENCIAL  MENSUAL PROMEDIO DE UN SERVIDOR EN CADA NIVEL </t>
  </si>
  <si>
    <t xml:space="preserve">SEGUN CORRESPONDA </t>
  </si>
  <si>
    <t xml:space="preserve">(5) OTROS BENEFICIOS - ASIGNACION MENSUAL </t>
  </si>
  <si>
    <t xml:space="preserve">RUBROS ANTERIORES . EN HOJA INDEPENDIENTES SE DETALLARA CADA CONCEPTO Y MONTO, ASI COMO LA DISPOSICION EXPRESA QUE LOS AUTORICE Y LA PERIODICIDAD CON QUE </t>
  </si>
  <si>
    <t xml:space="preserve">SE OTORGA . DEBERA DETALLAR POR CADA CONCEPTO ASI COMO LA DISPOSICION EXPRESA QUE LOS AUTORICE Y LA PERIODICIDAD CON QUE SE OTORGA (MENSUAL, BIMENSUAL, </t>
  </si>
  <si>
    <t>TRIMESTRAL , CUATRIMENSUAL)</t>
  </si>
  <si>
    <t>(7)</t>
  </si>
  <si>
    <t>ADQUISICIONES/CONTRATACIONES/OBRAS</t>
  </si>
  <si>
    <t>FECHA PROG. CONV.</t>
  </si>
  <si>
    <t xml:space="preserve">    - OTROS (ESPECIFICAR)</t>
  </si>
  <si>
    <t>TOTAL SECTOR</t>
  </si>
  <si>
    <t>PROYECTO</t>
  </si>
  <si>
    <t>CODIGO SNIP</t>
  </si>
  <si>
    <t>TIPO DE PROCESO DE SELECCIÓN</t>
  </si>
  <si>
    <t>ADQUISICIÓN</t>
  </si>
  <si>
    <t>OBSERVACIONES</t>
  </si>
  <si>
    <t>ESTADO DEL PROCESO</t>
  </si>
  <si>
    <t>PART. %</t>
  </si>
  <si>
    <t xml:space="preserve">       OFICIALES DE CREDITO</t>
  </si>
  <si>
    <t>SERVICIO DE DEUDA</t>
  </si>
  <si>
    <t>(**) PNUD, BONOS, etc.</t>
  </si>
  <si>
    <t xml:space="preserve"> </t>
  </si>
  <si>
    <t>FAG</t>
  </si>
  <si>
    <t>TIPO DE CONTRATO</t>
  </si>
  <si>
    <t>PNUD</t>
  </si>
  <si>
    <t>CAS</t>
  </si>
  <si>
    <t>SNP</t>
  </si>
  <si>
    <t>…</t>
  </si>
  <si>
    <t>PLIEGO</t>
  </si>
  <si>
    <t>UNIDAD EJECUTORA</t>
  </si>
  <si>
    <t xml:space="preserve">OTROS </t>
  </si>
  <si>
    <t>FUNCIÓN DESEMPEÑADA</t>
  </si>
  <si>
    <t>SUB TOTAL GASTOS CORRIENTES</t>
  </si>
  <si>
    <t>SUB TOTAL GASTOS DE CAPITAL</t>
  </si>
  <si>
    <t>SUB TOTAL SERVICIO DE DEUDA</t>
  </si>
  <si>
    <t>GASTOS DE CAPITAL</t>
  </si>
  <si>
    <t>1: Reserva de Contingencia</t>
  </si>
  <si>
    <t>2: Personal y Obligaciones Sociales</t>
  </si>
  <si>
    <t>3: Pensiones y Prestaciones Sociales</t>
  </si>
  <si>
    <t>4: Bienes y Servicios</t>
  </si>
  <si>
    <t>5: Donaciones y Transferencias</t>
  </si>
  <si>
    <t>6: Otros Gastos</t>
  </si>
  <si>
    <t>7: Donaciones y Transferencias</t>
  </si>
  <si>
    <t>8: Otros Gastos</t>
  </si>
  <si>
    <t>9: Adquisiciones de Activos No Financieros</t>
  </si>
  <si>
    <t>10: Adquisiciones de Activos Financieros</t>
  </si>
  <si>
    <t>11: Servicio de la Deuda</t>
  </si>
  <si>
    <t>GASTOS CORRIENTES</t>
  </si>
  <si>
    <t>TRIMESTRAL , CUATRIMENSUAL  O SIN PERIODICIDAD)</t>
  </si>
  <si>
    <t>(8)</t>
  </si>
  <si>
    <t>SUB TOTAL OTROS BENEFICIOS ... (no, mensuales, monto anual)</t>
  </si>
  <si>
    <t>ESPECIALIDAD (**)</t>
  </si>
  <si>
    <t>(**) LA ESPECIALIDAD TOMANDO ENCUENTA HACIENDO REFERENCIA UNA O MAS DE LAS 25 FUNCIONES DEL CLASIFICADOR FUNCIONAL PROGRAMATICO</t>
  </si>
  <si>
    <t xml:space="preserve">CONTRAPRESTACIÓN MENSUAL </t>
  </si>
  <si>
    <t>FUNCIONES</t>
  </si>
  <si>
    <t>PPTO (PIA)</t>
  </si>
  <si>
    <t>1 Legislativa</t>
  </si>
  <si>
    <t>2 Relaciones Exteriores</t>
  </si>
  <si>
    <t>3 Planeam. Gestión y Reserva</t>
  </si>
  <si>
    <t>Decreto Legislativo 728 (Regimen Privado)</t>
  </si>
  <si>
    <t>DNI</t>
  </si>
  <si>
    <t>Apellidos y Nombres</t>
  </si>
  <si>
    <t>Numero de contratos o renovaciones</t>
  </si>
  <si>
    <t>Meses Ejecutados</t>
  </si>
  <si>
    <t>Monto Ejecutado</t>
  </si>
  <si>
    <t>Titulo Profesióonal, Técncio o Capacitación Ocupacional</t>
  </si>
  <si>
    <t>Fuente de Información</t>
  </si>
  <si>
    <t>7: Donaciones y Transferencias (de capital)</t>
  </si>
  <si>
    <t>5: Donaciones y Transferencias (corrientes)</t>
  </si>
  <si>
    <t>6: Otros Gastos (corrientes)</t>
  </si>
  <si>
    <t>8: Otros Gastos (de capital)</t>
  </si>
  <si>
    <t>TOTAL GASTOS UNIDAD EJECUTORA / ENTIDAD PÚBLICA</t>
  </si>
  <si>
    <t>CONTRATANTE</t>
  </si>
  <si>
    <t>CONTRATADO</t>
  </si>
  <si>
    <t>COSTO TOTAL EN PLANILLAS (*)</t>
  </si>
  <si>
    <t>Profesión</t>
  </si>
  <si>
    <t>Grado Academico</t>
  </si>
  <si>
    <t>PEA / Beneficiarios</t>
  </si>
  <si>
    <t>REMUNERACION MENSUAL (cada persona)</t>
  </si>
  <si>
    <t>CAFAE MENSUL (cada persona)</t>
  </si>
  <si>
    <t>AETA MENSUAL (cada persona)</t>
  </si>
  <si>
    <t>OTROS INGRESOS MENSUAL (cada persona)</t>
  </si>
  <si>
    <t>SUB TOTAL INGRESOS MENSUALES (cada persona)</t>
  </si>
  <si>
    <t>AGUINALDOS, GRAFICACIONES Y ESCOLARIDAD (anual cada persona)</t>
  </si>
  <si>
    <r>
      <rPr>
        <b/>
        <sz val="9"/>
        <rFont val="Arial"/>
        <family val="2"/>
      </rPr>
      <t xml:space="preserve">LAS COLUMNAS COMO SEAN NECESARIAS, </t>
    </r>
    <r>
      <rPr>
        <sz val="9"/>
        <rFont val="Arial"/>
        <family val="2"/>
      </rPr>
      <t xml:space="preserve">SE CONSIGNARA LOS OTROS BENEFICIOS - ASIGNACIONES MENSUALES PERIODICOS  DE UN SERVIDOR EN CADA NIVEL SEGÚN CORRESPONDA NO CONSIGNADO EN LOS </t>
    </r>
  </si>
  <si>
    <r>
      <rPr>
        <b/>
        <sz val="9"/>
        <rFont val="Arial"/>
        <family val="2"/>
      </rPr>
      <t xml:space="preserve">LAS COLUMNAS COMO SEAN NECESARIAS, </t>
    </r>
    <r>
      <rPr>
        <sz val="9"/>
        <rFont val="Arial"/>
        <family val="2"/>
      </rPr>
      <t xml:space="preserve">SE CONSIGNARA LOS OTROS BENEFICIOS - ASIGNACIONES PERIODICOS O NO PERIODICAS DE UN SERVIDOR EN CADA NIVEL SEGÚN CORRESPONDA NO CONSIGNADO EN LOS </t>
    </r>
  </si>
  <si>
    <t>(9)</t>
  </si>
  <si>
    <t>TOTAL INGRESO ANUAL PEA</t>
  </si>
  <si>
    <t>TOTAL INGRESOS ANUAL POR PERSONA</t>
  </si>
  <si>
    <t>MONTO ANUAL</t>
  </si>
  <si>
    <t>(10)</t>
  </si>
  <si>
    <t>DIFERENCIA INGRESO ANUAL PEA</t>
  </si>
  <si>
    <t xml:space="preserve">DIFERENCIA INGRESO ANUAL POR PERSONAL </t>
  </si>
  <si>
    <t>SE CONSIGNARA EL NUMERO TOTAL DE PERSONAL ACTIVO ( NOMBRADO Y CONTRATADO) SEGÚN EL PRESUPUESTO ANILITOCO DE PERSONAL (PAP) APROBADO</t>
  </si>
  <si>
    <t>(**) Recursos Públicos / Recursos Ordinarios / Recursos Directamente Recaudados / Donaciones  y  Transferencias / Operaciones Oficiales de Crédito/ Recursos Determinados</t>
  </si>
  <si>
    <t>FECHA DE SUSCRIPCION DEL CONTRATO</t>
  </si>
  <si>
    <t>FECHA DE VENCIMIENTO DEL PLAZO</t>
  </si>
  <si>
    <t>PLAZO DE EJEUCION DE OBRAS</t>
  </si>
  <si>
    <t>AMPLIACION DE PLAZO</t>
  </si>
  <si>
    <t>FECHA DE VENCIMIENTO DE PLAZO</t>
  </si>
  <si>
    <t>FECHA DE ENTREGA</t>
  </si>
  <si>
    <t>FECHA DE CONFORMIDAD DE OBRA</t>
  </si>
  <si>
    <t>VESTUARIO</t>
  </si>
  <si>
    <t>BONOS POR FUNCION JURIDICCIONAL Y FISCAL</t>
  </si>
  <si>
    <t>ESCOLARIDAD, AGUINALDO Y GRATIFICACIONES</t>
  </si>
  <si>
    <t>BONIFICACIÓN EXTRAORDINARIA (INACEPTACIÓN DE GRATIFICACIONES)</t>
  </si>
  <si>
    <t>DIETAS</t>
  </si>
  <si>
    <t>RETRIBUCIONES EN BIENES</t>
  </si>
  <si>
    <t>MOVILIDAD PARA TRASLADO DE TRABAJADORES</t>
  </si>
  <si>
    <t>PRODUCTIVIDAD</t>
  </si>
  <si>
    <t>SEGUROS (ESPECIFICAR)</t>
  </si>
  <si>
    <t>GASTOS POR ESTACIONAMIENTO DE VEHICULOS</t>
  </si>
  <si>
    <t>DIETA DE DIRECTORIO</t>
  </si>
  <si>
    <t>OTROS INGRESOS NO MENSUALES 
(anual cada personal)</t>
  </si>
  <si>
    <t>INCENTIVOS O PRODUCTIVIDAD (cada persona)</t>
  </si>
  <si>
    <t>MOVILIDAD</t>
  </si>
  <si>
    <t>RACIONAMIENTO</t>
  </si>
  <si>
    <t>BONOS</t>
  </si>
  <si>
    <t>(10) SUB TOTAL</t>
  </si>
  <si>
    <t>SUMATORIA DE LAS COLUMNAS (2), (3), (4), (5), (6), (7), (8), (9)</t>
  </si>
  <si>
    <t>(11) AGUINALDOS, GRAFICACIONES Y ESCOLARIDAD</t>
  </si>
  <si>
    <t>(12) OTROS BENEFICIOS - ASIGNACION ANUAL</t>
  </si>
  <si>
    <t>(11)</t>
  </si>
  <si>
    <t>(12)</t>
  </si>
  <si>
    <t xml:space="preserve">MULTIMPLACIÓN DE LA COLUMNA (10) POR 12 (MESES) Y AL RESULTADO SE SUMA LA COLUMNA (13) </t>
  </si>
  <si>
    <t>(13)</t>
  </si>
  <si>
    <t>(14)</t>
  </si>
  <si>
    <t>(15)</t>
  </si>
  <si>
    <t>(14) TOTAL INGRESOS ANUAL POR PERSONA</t>
  </si>
  <si>
    <t>(15) TOTAL ANUAL PEA</t>
  </si>
  <si>
    <t>(13) SUB TOTAL OTROS BENEFICIOS</t>
  </si>
  <si>
    <t>SUMATORIA DE LAS COLUMNAS (11) Y (12)</t>
  </si>
  <si>
    <t>MULTIPLICACIÓN DEL A COMUNTA (1) POR LA COLUMNA (14)</t>
  </si>
  <si>
    <t>CONTRATISTA (RUC y Denominacion)</t>
  </si>
  <si>
    <t>MODALIDAD</t>
  </si>
  <si>
    <t>NUMERO DEL PROCESO</t>
  </si>
  <si>
    <t>PROGRAMAS SOCIALES</t>
  </si>
  <si>
    <t>JUNTOS</t>
  </si>
  <si>
    <t>SAMU</t>
  </si>
  <si>
    <t>SMN</t>
  </si>
  <si>
    <t>Mortalidad Materna</t>
  </si>
  <si>
    <t>Mortalidad Neonatal</t>
  </si>
  <si>
    <t>II.  GESTACIÓN</t>
  </si>
  <si>
    <t>PAN</t>
  </si>
  <si>
    <t>CUNA MAS</t>
  </si>
  <si>
    <t>Desnutrición Cronica</t>
  </si>
  <si>
    <t>Mortalidad Infantil</t>
  </si>
  <si>
    <t>Desarrollo cognitivo, lenguaje, socioemocional y motor</t>
  </si>
  <si>
    <t>PELA</t>
  </si>
  <si>
    <t>Logros de aprendizaje</t>
  </si>
  <si>
    <t>Cobertura escolar</t>
  </si>
  <si>
    <t>PELA Primaria</t>
  </si>
  <si>
    <t>PELA Secundaria</t>
  </si>
  <si>
    <t>Logros de aprindizaje</t>
  </si>
  <si>
    <t>Deserción escolar</t>
  </si>
  <si>
    <t>Jovenes a la obra</t>
  </si>
  <si>
    <t>Beca 18</t>
  </si>
  <si>
    <t>Acceso a la educación superior de calidad</t>
  </si>
  <si>
    <t>Educacion pertienente para el mercado laboral</t>
  </si>
  <si>
    <t>Pensión 65</t>
  </si>
  <si>
    <t>Asegurar las condiciones básicas para la subsistencia</t>
  </si>
  <si>
    <t>III.  De 0 a 2 AÑOS</t>
  </si>
  <si>
    <t>IV. DE 3 A 5 AÑOS</t>
  </si>
  <si>
    <t>V. DE 6 A 12 AÑOS</t>
  </si>
  <si>
    <t>VI. DE 13 A 17 AÑOS</t>
  </si>
  <si>
    <t>VII. DE 17 A 24 AÑOS</t>
  </si>
  <si>
    <t>VIII. DE 65 A MAS</t>
  </si>
  <si>
    <t>I.  DE GESTANTES A NIÑOS DE HASTA 14 AÑOS</t>
  </si>
  <si>
    <t>BENEFICIARIOS</t>
  </si>
  <si>
    <t>PRESUPUESTO PIA</t>
  </si>
  <si>
    <t>PRESUPUESTO PIM</t>
  </si>
  <si>
    <t>MONTO PRESUPUESTADO (*)</t>
  </si>
  <si>
    <t>0: Reserva de Contingencia</t>
  </si>
  <si>
    <t>1: Personal y Obligaciones Sociales</t>
  </si>
  <si>
    <t>2: Pensiones y Prestaciones Sociales</t>
  </si>
  <si>
    <t>3: Bienes y Servicios</t>
  </si>
  <si>
    <t>4: Donaciones y Transferencias</t>
  </si>
  <si>
    <t>5: Otros Gastos</t>
  </si>
  <si>
    <t>6: Adquisiciones de Activos No Financieros</t>
  </si>
  <si>
    <t>7: Adquisiciones de Activos Financieros</t>
  </si>
  <si>
    <t>8: Servicio de la Deuda</t>
  </si>
  <si>
    <t>4 Defensa y Seg. Nacional</t>
  </si>
  <si>
    <t>5 Orden Púb. y Seguridad</t>
  </si>
  <si>
    <t>6 Justicia</t>
  </si>
  <si>
    <t>7 Trabajo</t>
  </si>
  <si>
    <t>8 Comercio</t>
  </si>
  <si>
    <t>9 Turismo</t>
  </si>
  <si>
    <t>10 Agropecuaria</t>
  </si>
  <si>
    <t>11 Pesca</t>
  </si>
  <si>
    <t>12 Energía</t>
  </si>
  <si>
    <t>13 Mineria</t>
  </si>
  <si>
    <t>14 Industria</t>
  </si>
  <si>
    <t>15 Transporte</t>
  </si>
  <si>
    <t>16 Comunicaciones</t>
  </si>
  <si>
    <t>17 Ambiente</t>
  </si>
  <si>
    <t>18 aneamiento</t>
  </si>
  <si>
    <t>19 Vivienda y Des. Urbano</t>
  </si>
  <si>
    <t>20 Salud</t>
  </si>
  <si>
    <t>21 Cultura y Deporte</t>
  </si>
  <si>
    <t>22 Educación</t>
  </si>
  <si>
    <t>23 Protección Social</t>
  </si>
  <si>
    <t>24 Previsión Social</t>
  </si>
  <si>
    <t>25 Deuda Pública</t>
  </si>
  <si>
    <t>VIAJES</t>
  </si>
  <si>
    <t>SUMINISTROS PARA MANTENIMIENTO Y REPARACION</t>
  </si>
  <si>
    <t>SERVICIOS BASICOS, COMUNICACIONES, PUBLICIDAD Y DIFUSION</t>
  </si>
  <si>
    <t>COMBUSTIBLE, CARBURANTES, LUBRICANTES Y AFINES</t>
  </si>
  <si>
    <t>SERVICIOS DE LIMPIEZA, SEGURIDAD Y VIGILANCIA</t>
  </si>
  <si>
    <t>SERVICIO DE MANTENIMIENTO, ACONDICIONAMIENTO Y REPARA</t>
  </si>
  <si>
    <t>ALQUILERES DE MUEBLES E INMUEBLES</t>
  </si>
  <si>
    <t>MATERIALES Y UTILES</t>
  </si>
  <si>
    <t>REPUESTOS Y ACCESORIOS</t>
  </si>
  <si>
    <t>SERVICIOS ADMINISTRATIVOS, FINANCIEROS Y DE SEGUROS</t>
  </si>
  <si>
    <t>ENSERES</t>
  </si>
  <si>
    <t>SERVICIOS PROFESIONALES Y TECNICOS</t>
  </si>
  <si>
    <t>CONTRATO ADMINISTRATIVO DE SERVICIOS</t>
  </si>
  <si>
    <t>SUMINISTROS MEDICOS</t>
  </si>
  <si>
    <t>MATERIALES Y UTILES DE ENSEÑANZA</t>
  </si>
  <si>
    <t>SUMINISTROS PARA USO AGROPECUARIO, FORESTAL Y VETERIN</t>
  </si>
  <si>
    <t>COMPRA DE OTROS BIENES</t>
  </si>
  <si>
    <t>CAFAE MENSUAL (cada persona)</t>
  </si>
  <si>
    <t>Linea Base</t>
  </si>
  <si>
    <t>Meta 2021</t>
  </si>
  <si>
    <t>Responsable</t>
  </si>
  <si>
    <t>Resultado</t>
  </si>
  <si>
    <t>Proyectado</t>
  </si>
  <si>
    <t>Meta</t>
  </si>
  <si>
    <t>UNIDADES EJECUTORAS O ENTIDADES PÚBLICAS ADSCRITAS AL SECTOR</t>
  </si>
  <si>
    <t>RESERVA DE CONTINGENCIA</t>
  </si>
  <si>
    <t>PERSONAL Y OBLIGAC. SOC.</t>
  </si>
  <si>
    <t>PENSIONES Y PREST. SOC.</t>
  </si>
  <si>
    <t>BIENES Y SERVICIOS</t>
  </si>
  <si>
    <t>DONACIONES TRANSFER.</t>
  </si>
  <si>
    <t>OTROS GASTOS</t>
  </si>
  <si>
    <t>SUB TOTAL GASTO CTE</t>
  </si>
  <si>
    <t>DONACIONES Y TRANSFER,</t>
  </si>
  <si>
    <t>ADQUIS. ACT. NO FINANC.</t>
  </si>
  <si>
    <t>ADQUIS. ACT. FINANC.</t>
  </si>
  <si>
    <t>SUB TOTAL GASTOS CAP.</t>
  </si>
  <si>
    <t xml:space="preserve">SERVICIO DE DEUDA </t>
  </si>
  <si>
    <t>SUB TOTAL SER. DEUDA</t>
  </si>
  <si>
    <t>Ley 30057 
(Ley del Servicio Civil)</t>
  </si>
  <si>
    <t>PLIEGOS DEL SECTOR O GOBIERNO REGIONAL</t>
  </si>
  <si>
    <t>PLIEGO O ENTIDAD DEL SECTOR</t>
  </si>
  <si>
    <t>Nombre del Indicador</t>
  </si>
  <si>
    <t>OES.01</t>
  </si>
  <si>
    <t>Objetivo Estrategico Institucional
(Código y Enunciado)</t>
  </si>
  <si>
    <t>Objetivo Estrategico Sectorial
(Código)</t>
  </si>
  <si>
    <t>Decreto Legislativo 1057 (Contrato Administrativo de Servicios</t>
  </si>
  <si>
    <t>(**) Incluye el monto pagado por otras entidades al personal que presta servidos en el Sector o Gobierno Regional</t>
  </si>
  <si>
    <t>Decreto Legislativo 1024 (Gerentes Públicos) (**)</t>
  </si>
  <si>
    <t>Ley 25650 (Fondo de Apoyo Generencial) (**)</t>
  </si>
  <si>
    <t>Ley 29806 (Personal Altamente Calificado) (**)</t>
  </si>
  <si>
    <t xml:space="preserve">(***) Detallar el marco legal </t>
  </si>
  <si>
    <t>Otros Servidores (especificar) (**) (***)</t>
  </si>
  <si>
    <t>(*) Incluye GRATIFICACIONES, CAFAE, PNUD, BONOS, PRODUCTIVIDAD, HORAS EXTRAS, GUARDIAS, AETAS, etc.</t>
  </si>
  <si>
    <t xml:space="preserve">Total </t>
  </si>
  <si>
    <t>S/ (****)</t>
  </si>
  <si>
    <t>Practicantes (***)</t>
  </si>
  <si>
    <t>(****) Proyectado</t>
  </si>
  <si>
    <t>ARRENDATARIO</t>
  </si>
  <si>
    <t>ARRENDADOR</t>
  </si>
  <si>
    <t>DNI O PARTIDA REGISTRAL</t>
  </si>
  <si>
    <t>Apellidos y Nombres o Denominación</t>
  </si>
  <si>
    <t>INMUEBLE</t>
  </si>
  <si>
    <t>CONTRATO</t>
  </si>
  <si>
    <t>VIGENCIA DEL CONTRATO</t>
  </si>
  <si>
    <t>MONTO MENSUAL</t>
  </si>
  <si>
    <t>BIEN PROPIO DE TERCEROS O AJENO</t>
  </si>
  <si>
    <t>PARTIDA REGISTRAL DE INCRIPCION DE PROPIEDAD</t>
  </si>
  <si>
    <t>METROS CUADRADOS</t>
  </si>
  <si>
    <t>COCHERAS</t>
  </si>
  <si>
    <t xml:space="preserve">FORMA DE PAGO (MENSUAL O ANUAL) Y FECHA DE PAGO </t>
  </si>
  <si>
    <t>PIA TOTAL S/</t>
  </si>
  <si>
    <t>PIM TOTAL S/</t>
  </si>
  <si>
    <t>EJECUCIÓN TOTAL S/</t>
  </si>
  <si>
    <t>EJECUCIÓN 
POR FUENTE DE FINANCIAMIENTO</t>
  </si>
  <si>
    <t>PIM 
POR FUENTE DE FINANCIAMIENTO</t>
  </si>
  <si>
    <t>PIA 
POR FUENTE DE FINANCIAMIENTO</t>
  </si>
  <si>
    <t>1: Acciones Centrales (AC)</t>
  </si>
  <si>
    <t>2: Asignaciones Presupuestarias que No Resultan en Productos (APNP)</t>
  </si>
  <si>
    <t>3: Programas Presupuestales</t>
  </si>
  <si>
    <t>PIA
POR CATEGORIA PRESUPUESTAL</t>
  </si>
  <si>
    <t>PIM
POR CATEGORIA PRESUPUESTAL</t>
  </si>
  <si>
    <t>EJECUCIÓN
POR CATEGORIA PRESUPUESTAL</t>
  </si>
  <si>
    <t>0001: Programa Articulado Nutricional</t>
  </si>
  <si>
    <t>0002: Salud Materno Neonatal</t>
  </si>
  <si>
    <t>0016: Tbc-Vih/Sida</t>
  </si>
  <si>
    <t>0017: Enfermedades Metaxenicas Y Zoonosis</t>
  </si>
  <si>
    <t>0018: Enfermedades No Transmisibles</t>
  </si>
  <si>
    <t>0024: Prevencion Y Control Del Cancer</t>
  </si>
  <si>
    <t>0030: Reduccion De Delitos Y Faltas Que Afectan La Seguridad Ciudadana</t>
  </si>
  <si>
    <t>0145: Mejora De La Calidad Del Servicio Electrico</t>
  </si>
  <si>
    <t>0146: Acceso De Las Familias A Vivienda Y Entorno Urbano Adecuado</t>
  </si>
  <si>
    <t>0147: Fortalecimiento De La Educacion Superior Tecnologica</t>
  </si>
  <si>
    <t>0148: Reduccion Del Tiempo, Inseguridad Y Costo Ambiental En El Transporte Urbano</t>
  </si>
  <si>
    <t>0149: Mejora Del Desempeño En Las Contrataciones Publicas</t>
  </si>
  <si>
    <t>PIA
POR PROGRAMA PRESUPUESTAL</t>
  </si>
  <si>
    <t>PIM
POR PROGRAMA PRESUPUESTAL</t>
  </si>
  <si>
    <t>EJECUCIÓN
POR PROGRAMA PRESUPUESTAL</t>
  </si>
  <si>
    <t>Decreto Legislativo 276 (Regimen Público)</t>
  </si>
  <si>
    <t>(*) DEBE COINCIDIR CON LOS MONTOS ASIGNADOS EN LA GENERICA 1. PERSONAL Y OBLIGACIONES SOCIALES CONSIDERADAS EN EL PRESUPUESTO</t>
  </si>
  <si>
    <t>(*) DEBE COINCIDIR CON LOS MONTOS ASIGNADOS EN LA GENERICA 3. BIENES Y SERVICIOS CONSIDERADAS EN EL PRESUPUESTO 2018 - 2019 - 2020</t>
  </si>
  <si>
    <t>EJECUCIÓN S/</t>
  </si>
  <si>
    <t>(*) Una línea por cada año fiscal, consignado en monto presupuestado por cada año presupuestal</t>
  </si>
  <si>
    <t>PERSONA JURIDICA (RUC)</t>
  </si>
  <si>
    <t xml:space="preserve">    - OTROS (ESPECIFIQUE)</t>
  </si>
  <si>
    <t xml:space="preserve">       OFICIALES DE CRED. EXTERNO</t>
  </si>
  <si>
    <t>MONEDA</t>
  </si>
  <si>
    <t>FECHA DE APERTURA</t>
  </si>
  <si>
    <t>CUENTA</t>
  </si>
  <si>
    <t>BANCO / INSTITUCIÓN FINANCIERA</t>
  </si>
  <si>
    <t>CUENTAS BANCARIAS</t>
  </si>
  <si>
    <t>ESPECIFICACIONES RECURSOS PUBLICOS</t>
  </si>
  <si>
    <t>ÍNDICE DE FORMATOS</t>
  </si>
  <si>
    <t>FORMATO Nº 1:</t>
  </si>
  <si>
    <t>FORMATO Nº 2:</t>
  </si>
  <si>
    <t>FORMATO Nº 3:</t>
  </si>
  <si>
    <t>FORMATO Nº 4:</t>
  </si>
  <si>
    <t>FORMATO Nº 5:</t>
  </si>
  <si>
    <t>FORMATO Nº 6:</t>
  </si>
  <si>
    <t>FORMATO Nº 7:</t>
  </si>
  <si>
    <t>FORMATO Nº 8:</t>
  </si>
  <si>
    <t>FORMATO Nº 9:</t>
  </si>
  <si>
    <t>FORMATO Nº 10:</t>
  </si>
  <si>
    <t>FORMATO Nº 11:</t>
  </si>
  <si>
    <t>FORMATO Nº 12:</t>
  </si>
  <si>
    <t>FORMATO Nº 13:</t>
  </si>
  <si>
    <t>FORMATO Nº 14:</t>
  </si>
  <si>
    <t>FORMATO Nº 15:</t>
  </si>
  <si>
    <t>FORMATO Nº 16:</t>
  </si>
  <si>
    <t>FORMATO Nº 17:</t>
  </si>
  <si>
    <t>FORMATO Nº 18:</t>
  </si>
  <si>
    <t>INDICADORES INSTITUCIONALES</t>
  </si>
  <si>
    <t>DISTRIBUCIÓN DEL GASTO</t>
  </si>
  <si>
    <t>GASTOS DE PERSONAL</t>
  </si>
  <si>
    <t>GASTOS EN BIENES Y SERVICIOS</t>
  </si>
  <si>
    <t>DIferencia 
(2020-2021)</t>
  </si>
  <si>
    <t>2020 (PIA)</t>
  </si>
  <si>
    <t>Variación % (2020-2021)</t>
  </si>
  <si>
    <t>Diferencia PIA (2020-2021)</t>
  </si>
  <si>
    <t>INGRESOS PERSONAL PRESUPUESTO 2020</t>
  </si>
  <si>
    <t>FORMATO 01: INDICADORES DE GESTIÓN SEGÚN OBJETIVOS ESTRATÉGICOS INSTITUCIONALES AL 2022</t>
  </si>
  <si>
    <t>FORMATO 02: DISTRIBUCIÓN DEL PRESUPUESTO POR CATEGORÍA PRESUPUESTAL 2020, 2021 Y PROYECTO 2022</t>
  </si>
  <si>
    <t>2021 (*)</t>
  </si>
  <si>
    <t>2022 (**)</t>
  </si>
  <si>
    <t>(*) Proyección al 31/12/2021</t>
  </si>
  <si>
    <t>(**) Proyecto 2022</t>
  </si>
  <si>
    <t>FORMATO 03: DISTRIBUCIÓN DEL PRESUPUESTO POR FUENTE DE FINANCIAMIENTO 2020, 2021 Y PROYECTO 2022</t>
  </si>
  <si>
    <t>FORMATO 04: DISTRIBUCIÓN DEL GASTO POR UNIDADES EJECUTORAS / ENTIDAD PÚBLICA Y FUENTES DE FINANCIAMIENTO - PROYECTO 2022</t>
  </si>
  <si>
    <t>FORMATO 05: DISTRIBUCIÓN DEL PRESUPUESTO POR PROGRAMA PRESUPUESTAL 2020, 2021 Y 2022</t>
  </si>
  <si>
    <t>FORMATO 06: PROGRAMAS SOCIALES PRIORIZADOS SEGÚN EL CICLO DE VIDA POR FUENTE DE FINANCIAMIENTO 2020, 2021 Y PROYECTO 2022</t>
  </si>
  <si>
    <t>Proyecto 2022</t>
  </si>
  <si>
    <t>Estimado 2021 (**)</t>
  </si>
  <si>
    <t>DIferencia 
(2021-2022)</t>
  </si>
  <si>
    <t>FORMATO 07: RESUMEN POR GRUPO GENÉRICO Y FUENTES DE FINANCIAMIENTO PROYECTO 2022</t>
  </si>
  <si>
    <t>GASTO CORRIENTE 2022</t>
  </si>
  <si>
    <t>GASTO CAPITAL 2022</t>
  </si>
  <si>
    <t>SERVICIO DE DEUDA 2022</t>
  </si>
  <si>
    <t>FORMATO 08: RESUMEN DE PRESUPUESTO POR FUNCIONES PIA 2020, 2021 Y PROYECTO 2022</t>
  </si>
  <si>
    <t>Var. % (2021-2022)</t>
  </si>
  <si>
    <t>FORMATO 09: COMPARATIVO DEL NÚMERO DE PLAZAS EN EL PRESUPUESTO  2021 Y PROYECTO 2022</t>
  </si>
  <si>
    <t>2021 (PIA)</t>
  </si>
  <si>
    <t>2022  (PROYECTO)</t>
  </si>
  <si>
    <t>VARIACION 2020-2021</t>
  </si>
  <si>
    <t>FORMATO 11: INGRESOS MENSUALES POR PERIODO DEL PERSONAL ACTIVO -  COMPARATIVO PRESUPUESTO 2020, 2021 Y PROYECTO 2022</t>
  </si>
  <si>
    <t>INGRESOS PERSONAL PRESUPUESTO 2021</t>
  </si>
  <si>
    <t>DIFERENCIA 
(2020 -2021)</t>
  </si>
  <si>
    <t>PROYECTO 2022</t>
  </si>
  <si>
    <t>PPTO 2020
(PIA)</t>
  </si>
  <si>
    <t>FORMATO 12: ASIGNACIÓN DE BIENES Y SERVICIOS - COMPARATIVO PRESUPUESTO 2020, 2021 Y PROYECTO 2022</t>
  </si>
  <si>
    <t>PPTO 2021 
(PIA)</t>
  </si>
  <si>
    <t>PPTO 2021
(PIM 30 JUNIO)</t>
  </si>
  <si>
    <t>PPTO 2022 (PROYECTO)</t>
  </si>
  <si>
    <t>Diferencia PIA (2021-2022)</t>
  </si>
  <si>
    <t>FORMATO 13: CONTRATOS DE OBRAS SUSCRITOS EN LOS AÑOS 2020 Y 2021</t>
  </si>
  <si>
    <t>FORMATO 14: PRINCIPALES ADQUISICIONES DE BIENES Y SERVICIOS - PRESUPUESTO 2020, 2021 Y PROYECTO 2022</t>
  </si>
  <si>
    <t>FORMATO 15: DETALLE DE CONSULTORIAS PERSONAS JURÍDICAS Y NATURALES - PRESUPUESTO 2020 Y 2021</t>
  </si>
  <si>
    <t>FORMATO 16: TESORERIA - RESUMEN POR GRUPO GENERICO Y FUENTES DE FINANCIAMIENTO 2020 Y 2021</t>
  </si>
  <si>
    <t>FORMATO 17: NOMBRES E INGRESOS MENSUALES DEL PERSONAL CONTRATADO FUERA DEL PAP EN LOS AÑOS FISCALES 2020 Y 2021</t>
  </si>
  <si>
    <t>(*) Al 30 de junio de 2021</t>
  </si>
  <si>
    <t>FORMATO 18: ALQUILER DE INMUEBLES EN LOS AÑOS FISCALES 2020 Y 2021</t>
  </si>
  <si>
    <t>(*) = Al 30 de junio de 2021</t>
  </si>
  <si>
    <t>(*) Saldo al 31 de Diciembre de 2021</t>
  </si>
  <si>
    <t>(**) Saldo al 30 de Junio de 2021</t>
  </si>
  <si>
    <t>INDICADORES DE GESTIÓN SEGÚN OBJETIVOS ESTRATÉGICOS INSTITUCIONALES AL 2022</t>
  </si>
  <si>
    <t>DISTRIBUCIÓN DEL PRESUPUESTO POR CATEGORÍA PRESUPUESTAL 2020, 2021 Y PROYECTO 2022</t>
  </si>
  <si>
    <t>DISTRIBUCIÓN DEL PRESUPUESTO POR FUENTE DE FINANCIAMIENTO 2020, 2021 Y PROYECTO 2022</t>
  </si>
  <si>
    <t>DISTRIBUCIÓN DEL GASTO POR UNIDADES EJECUTORAS / ENTIDAD PÚBLICA Y FUENTES DE FINANCIAMIENTO - PROYECTO 2022</t>
  </si>
  <si>
    <t>DISTRIBUCIÓN DEL PRESUPUESTO POR PROGRAMA PRESUPUESTAL 2020, 2021 Y 2022</t>
  </si>
  <si>
    <t>PROGRAMAS SOCIALES PRIORIZADOS SEGÚN EL CICLO DE VIDA POR FUENTE DE FINANCIAMIENTO 2020, 2021 Y PROYECTO 2022</t>
  </si>
  <si>
    <t>RESUMEN POR GRUPO GENÉRICO Y FUENTES DE FINANCIAMIENTO PROYECTO 2022</t>
  </si>
  <si>
    <t>RESUMEN DE PRESUPUESTO POR FUNCIONES PIA 2020, 2021 Y PROYECTO 2022</t>
  </si>
  <si>
    <t>COMPARATIVO DEL NÚMERO DE PLAZAS EN EL PRESUPUESTO 2020, 2021 Y PROYECTO 2022</t>
  </si>
  <si>
    <t>INFORMACIÓN DE REMUNERACIONES Y NÚMERO DE PLAZAS - PRESUPUESTO 2020, 2021 Y PROYECTO 2022</t>
  </si>
  <si>
    <t>INGRESOS MENSUALES POR PERIODO DEL PERSONAL ACTIVO -  COMPARATIVO PRESUPUESTO 2020, 2021 Y PROYECTO 2022</t>
  </si>
  <si>
    <t>ASIGNACIÓN DE BIENES Y SERVICIOS - COMPARATIVO PRESUPUESTO 2020, 2021 Y PROYECTO 2022</t>
  </si>
  <si>
    <t>CONTRATOS DE OBRAS SUSCRITOS EN LOS AÑOS 2020 Y 2021</t>
  </si>
  <si>
    <t>PRINCIPALES ADQUISICIONES DE BIENES Y SERVICIOS - PRESUPUESTO 2020, 2021 Y PROYECTO 2022</t>
  </si>
  <si>
    <t>DETALLE DE CONSULTORIAS PERSONAS JURÍDICAS Y NATURALES - PRESUPUESTO 2020, 2021 Y PROYECTO 2022</t>
  </si>
  <si>
    <t>TESORERIA - RESUMEN POR GRUPO GENERICO Y FUENTES DE FINANCIAMIENTO 2020 Y 2021</t>
  </si>
  <si>
    <t>NOMBRES E INGRESOS MENSUALES DEL PERSONAL CONTRATADO FUERA DEL PAP EN LOS AÑOS FISCALES 2020 Y 2021</t>
  </si>
  <si>
    <t>ALQUILER DE INMUEBLES EN LOS AÑOS FISCALES 2020 Y 2021</t>
  </si>
  <si>
    <t>SALDO 2021 (*)</t>
  </si>
  <si>
    <t>PPTO 2020 (AL 31/12)</t>
  </si>
  <si>
    <t>PPTO 2021 (AL 30/06)</t>
  </si>
  <si>
    <t>2021 (JUNIO)</t>
  </si>
  <si>
    <t>SALDO 2021 (**)</t>
  </si>
  <si>
    <t>EJECUCIÓN 2021 (*)</t>
  </si>
  <si>
    <t>(**) Estimado al 31 de diciembre de 2021</t>
  </si>
  <si>
    <t>FORMATO Nº 10: INFORMACIÓN DE REMUNERACIONES Y NÚMERO DE PLAZAS - PRESUPUESTO 2020, 2021 Y PROYECTO 2022</t>
  </si>
  <si>
    <t>TOTAL INGRESO ANUAL PEA (Proyección al 31 de diciembre de  2021)</t>
  </si>
  <si>
    <t>TOTAL INGRESO ANUAL PEA (Proyección al 31 de diciembre de 2022)</t>
  </si>
  <si>
    <t>AÑO FISCAL 2020</t>
  </si>
  <si>
    <t>AÑO FISCAL 2021 (*)</t>
  </si>
  <si>
    <t>EJECUCIÓN 2020</t>
  </si>
  <si>
    <t>001 REGION LIMA METROPOLITANA</t>
  </si>
  <si>
    <t>01 465 MUNICIPALIDAD METROPOLITANA DE LIMA</t>
  </si>
  <si>
    <t>0148: Reduccion del Tiempo, Inseguridad y Costo Ambiental en el Transporte Urbano</t>
  </si>
  <si>
    <t>NO APLICA</t>
  </si>
  <si>
    <t>OEI.01 Proteger a la población y sus medios de vida frente a peligros de origen natural y antrópicos de la población.</t>
  </si>
  <si>
    <t>Porcentaje de capacidad instalada básica frente a emergencias y desastres</t>
  </si>
  <si>
    <t>OEI.02 Fortalecer la organización e institucionalidad.</t>
  </si>
  <si>
    <t>Porcentaje de cumplimiento anual del Plan Estratégico Institucional</t>
  </si>
  <si>
    <t xml:space="preserve">OEI.03 Mejorar la Protección y Conservación de las 3 cuencas de la Región Metropolitana. </t>
  </si>
  <si>
    <t>Porcentaje de avance de ejecución del Plan de protección y Conservación de Cuencas</t>
  </si>
  <si>
    <t>OEI.04 Fortalecer el crecimiento ordenado con desarrollo sostenible y sustentable de la Región Metropolitana.</t>
  </si>
  <si>
    <t>Porcentaje de la red vehicular y peatonal en buen estado</t>
  </si>
  <si>
    <t>OEI.05 Mejorar la condición de vida de la población con fácil acceso a los servicios sociales y promoviendo el comercio.</t>
  </si>
  <si>
    <t>Porcentaje de población atendida con servicios sociales</t>
  </si>
  <si>
    <t>465 Municipalidad Metropolitana de Lima - Región Lima Metropolitana</t>
  </si>
  <si>
    <t>n.d</t>
  </si>
  <si>
    <t>Subgerencia Regional de Administración y Finanzas, Subgerencia Regional Agraria</t>
  </si>
  <si>
    <t>Subgerencia Regional Agraria, Subgerencia Regional de Recursos Naturales y Medio Ambiente</t>
  </si>
  <si>
    <t>Subgerencia Regional de Infraestructura</t>
  </si>
  <si>
    <t>Subgerencia Regional de Desarrollo Económico, Subgerencia Regional de Desarrollo Social</t>
  </si>
  <si>
    <t>Todas las Subgerencias</t>
  </si>
  <si>
    <t>0042: Aprovechamiento de los Recursos Hídricos para uso Agrario</t>
  </si>
  <si>
    <t>0068 Reducción de la Vulnerabilidad y Atención de Emergencias por Desastres</t>
  </si>
  <si>
    <t>0121: Mejora de la Articulación de Pequeños Productores al Mercado</t>
  </si>
  <si>
    <t>2. RECURSOS DIRECTAM. RECAUDADOS</t>
  </si>
  <si>
    <t>GOBIERNO REGIONAL: PLIEGO 465 MUNICIPALIDAD METROPOLITANA DE LIMA - REGION LIMA METROPOLITANA</t>
  </si>
  <si>
    <t>GOBIERNO REGIONAL: PLIEGO 465 MUNICIAPLIDAD METROPOLITANA DE LIMA - REGION LIMA METROPOLITANA</t>
  </si>
  <si>
    <t>GOBIERNO REGIONAL: PLIEGO 465 MUNICIPALIDAD METROPOLITANA DE LIMA</t>
  </si>
  <si>
    <t>2: Asignaciones Presupuestarias que no Resultan en Productos (APNP)</t>
  </si>
  <si>
    <t>BANCO DE LA NACION</t>
  </si>
  <si>
    <t>0000-644129</t>
  </si>
  <si>
    <t>AÑO 2006</t>
  </si>
  <si>
    <t>0000-348880</t>
  </si>
  <si>
    <t>AÑO 2004</t>
  </si>
  <si>
    <t>----------</t>
  </si>
  <si>
    <t>0068-172853 (DONACIONES)</t>
  </si>
  <si>
    <t>(Set.) AÑO 2009</t>
  </si>
  <si>
    <t>0000-328790 (TRANSFERENCIAS)</t>
  </si>
  <si>
    <t>0000-865907</t>
  </si>
  <si>
    <t>AÑO 2007</t>
  </si>
  <si>
    <t>0000-338222 (FONCOR)</t>
  </si>
  <si>
    <t xml:space="preserve">AÑO 2004 </t>
  </si>
  <si>
    <t>PROYECCIÓN 2022 (ENERO-DICIEMBRE)</t>
  </si>
  <si>
    <t>F-6</t>
  </si>
  <si>
    <t>F-4</t>
  </si>
  <si>
    <t>F-3</t>
  </si>
  <si>
    <t>F-2</t>
  </si>
  <si>
    <t>SPB</t>
  </si>
  <si>
    <t>SPC</t>
  </si>
  <si>
    <t>SPD</t>
  </si>
  <si>
    <t>STB</t>
  </si>
  <si>
    <t>STC</t>
  </si>
  <si>
    <t>STD</t>
  </si>
  <si>
    <t>SAB</t>
  </si>
  <si>
    <t>SAD</t>
  </si>
  <si>
    <t>CAS (SIN CATERGORIA)</t>
  </si>
  <si>
    <t>PRACTICANTES</t>
  </si>
  <si>
    <t>PRACTICANTES PRE PROFESIONALES</t>
  </si>
  <si>
    <t xml:space="preserve">CONSULTOR </t>
  </si>
  <si>
    <t xml:space="preserve">GARCIA CORCUERA JOSE LUIS </t>
  </si>
  <si>
    <t>INGENIERO AGRICOLA</t>
  </si>
  <si>
    <t xml:space="preserve">BACHILLER EN INGENIERIA AGRICOLA </t>
  </si>
  <si>
    <t>TITULO</t>
  </si>
  <si>
    <t>----</t>
  </si>
  <si>
    <t>07854083</t>
  </si>
  <si>
    <t xml:space="preserve">CASTAÑEDA ZAVALETA JOSE BENITO </t>
  </si>
  <si>
    <t xml:space="preserve">ADMINISTRADOR </t>
  </si>
  <si>
    <t xml:space="preserve">BACHILLER EN ADMINISTRACION </t>
  </si>
  <si>
    <t>BUSTAMANTE ROSALES CAROLA LILIANA</t>
  </si>
  <si>
    <t>ABOGADA</t>
  </si>
  <si>
    <t xml:space="preserve">BACHILLER EN DERECHO </t>
  </si>
  <si>
    <t xml:space="preserve">GODOY CASTAÑEDA DANIEL FRANCISCO </t>
  </si>
  <si>
    <t xml:space="preserve">INGENIERO INDUSTRIAL </t>
  </si>
  <si>
    <t xml:space="preserve">BACHILLER EN INGENIERIA INDUSTRIAL </t>
  </si>
  <si>
    <t>06139467</t>
  </si>
  <si>
    <t xml:space="preserve">MEZA GUTIERREZ  FRANKLIN ISAAC </t>
  </si>
  <si>
    <t xml:space="preserve">ECONOMISTA </t>
  </si>
  <si>
    <t>BACHILLER EN ECONOMIA</t>
  </si>
  <si>
    <t>07748843</t>
  </si>
  <si>
    <t xml:space="preserve">DEMARINI TRAVERSO PATRICIA LAURA </t>
  </si>
  <si>
    <t>06112367</t>
  </si>
  <si>
    <t xml:space="preserve">CANLLA VIERA EMERSON </t>
  </si>
  <si>
    <t>CONTADOR PÚBLICO</t>
  </si>
  <si>
    <t xml:space="preserve">BACHILLER EN CONTABILIDAD </t>
  </si>
  <si>
    <t xml:space="preserve">CAIRO MENA  JORGE </t>
  </si>
  <si>
    <t>BACHILLER EN CIENCIAS CONTABLES Y FINANCIERAS</t>
  </si>
  <si>
    <t xml:space="preserve">GAMION DE LA CRUZ WUILSON GAMIÓN </t>
  </si>
  <si>
    <t>LIC. EN ANTROPOLOGIA</t>
  </si>
  <si>
    <t>BACHILLER EN ANTROPOLOGIA</t>
  </si>
  <si>
    <t xml:space="preserve">LELLOUCHE RAMOS, RENEE DAPHNA
</t>
  </si>
  <si>
    <t>BACHILLER EN INGENIERIA AMBIENTAL</t>
  </si>
  <si>
    <t>LOZANO BENDEZU, JORGE JESUS</t>
  </si>
  <si>
    <t>ABOGADO</t>
  </si>
  <si>
    <t>PINEDA BUENDIA, KARIN FIORELLA</t>
  </si>
  <si>
    <t>RAMOS LLICAHUA, YANETT CARMIN</t>
  </si>
  <si>
    <t xml:space="preserve">INGENIERO CIVIL </t>
  </si>
  <si>
    <t xml:space="preserve">BACHILLER EN INGENIERIA CIVIL </t>
  </si>
  <si>
    <t>JARA VENGOA GORKI PHORFI</t>
  </si>
  <si>
    <t>07961333</t>
  </si>
  <si>
    <t xml:space="preserve">LUDEÑA LEON MARCO ANTONIO </t>
  </si>
  <si>
    <t>MADRID BRAÑES VIANCA VANESA</t>
  </si>
  <si>
    <t xml:space="preserve">INGENIERO AMBIENTAL </t>
  </si>
  <si>
    <t>BACHILLER EN CIENCIAS - INGENIERIA AMBIENTAL</t>
  </si>
  <si>
    <t>OVIEDO ANGÜIS FRANCO RAMIRO</t>
  </si>
  <si>
    <t xml:space="preserve">INGENIERO COMERCIAL </t>
  </si>
  <si>
    <t>-------</t>
  </si>
  <si>
    <t>06808447</t>
  </si>
  <si>
    <t>VELASQUEZ AGÜERO VICTOR ARTURO</t>
  </si>
  <si>
    <t xml:space="preserve">INGENIERO AGRICOLA </t>
  </si>
  <si>
    <t>BACHILLER EN CIENCIAS - INGENIERIA AGRICOLA</t>
  </si>
  <si>
    <t>HUAMAN PUSCAN ALEX</t>
  </si>
  <si>
    <t xml:space="preserve">BACHILLER EN INGENIERIA  ECONOMICA </t>
  </si>
  <si>
    <t>--</t>
  </si>
  <si>
    <t>07927167</t>
  </si>
  <si>
    <t xml:space="preserve">MANCILLA AGUILAR CESAR HILARIO </t>
  </si>
  <si>
    <t xml:space="preserve">LICENCIADO EN FISICA </t>
  </si>
  <si>
    <t xml:space="preserve">BACHILLER EN CIENCIAS FISICAS </t>
  </si>
  <si>
    <t>08370161</t>
  </si>
  <si>
    <t>MEDINA OCHOA  JOSE GONZALO</t>
  </si>
  <si>
    <t>06983551</t>
  </si>
  <si>
    <t>SILVERA CALIXTO JOHNNY</t>
  </si>
  <si>
    <t xml:space="preserve">CONTADOR PUBLICO </t>
  </si>
  <si>
    <t>DIBUJANTE DE AUTOCAD</t>
  </si>
  <si>
    <t>09696565</t>
  </si>
  <si>
    <t>GARCIA SALAZAR RAFAEL ANDRES</t>
  </si>
  <si>
    <t>________</t>
  </si>
  <si>
    <t xml:space="preserve">CAPACITACION OCUPACIONAL </t>
  </si>
  <si>
    <t>CHOFER</t>
  </si>
  <si>
    <t>09090847</t>
  </si>
  <si>
    <t>GOIZUETA PONCE ISAAC AMERICO</t>
  </si>
  <si>
    <t>APOYO ADMINISTRATIVO</t>
  </si>
  <si>
    <t>09737983</t>
  </si>
  <si>
    <t>TOLEDO BENITES SANTOS MERARDO</t>
  </si>
  <si>
    <t>TRABAJADORA DE SERVICIOS DE LIMPIEZA</t>
  </si>
  <si>
    <t>GALDO ARRIETA ELIZABETH</t>
  </si>
  <si>
    <t>TRABAJADOR DE SERVICIOS DE LIMPIEZA</t>
  </si>
  <si>
    <t>06557346</t>
  </si>
  <si>
    <t>CHANG PARRAGA LUIS ANTONIO</t>
  </si>
  <si>
    <t>YANAC SUAREZ VÍCTOR MATEO</t>
  </si>
  <si>
    <t>ESPECIALISTA EN CONTABILIDAD</t>
  </si>
  <si>
    <t>TEJADA OSHIRO OLINDA</t>
  </si>
  <si>
    <t>CONTADOR PUBLICO</t>
  </si>
  <si>
    <t>ATOCHE PRIETO CRISTHIAN RAUL</t>
  </si>
  <si>
    <t xml:space="preserve">CHOFER </t>
  </si>
  <si>
    <t>CASTRO MOYA DANIEL WILFREDO</t>
  </si>
  <si>
    <t>ASISTENTE DE GERENCIA</t>
  </si>
  <si>
    <t>08216752</t>
  </si>
  <si>
    <t>PEREYRA  PIZZINO DIANA VIOLETA</t>
  </si>
  <si>
    <t>SECRETARIA EJECUTIVA</t>
  </si>
  <si>
    <t>DIPLOMA</t>
  </si>
  <si>
    <t>COMUNICADORA SOCIAL</t>
  </si>
  <si>
    <t>RAYO MONDAGON XIOMARA LIZETH</t>
  </si>
  <si>
    <t>LICENCIADA EN CIENCIAS DE LA COMUNICACIÓN</t>
  </si>
  <si>
    <t>BACHILLER EN CIENCIAS DE LA COMUNICACIÓN</t>
  </si>
  <si>
    <t>MANSILLA FLORES JORGE BENJAMIN</t>
  </si>
  <si>
    <t>HERNANDEZ  CHACALTANA JOSE ANTONIO</t>
  </si>
  <si>
    <t>ASISTENTE CONTABLE</t>
  </si>
  <si>
    <t>LINDORO LARENAS GERARDO ENRIQUE</t>
  </si>
  <si>
    <t>LICENCIADO EN CONTABILIDAD</t>
  </si>
  <si>
    <t>BACHILLER EN CONTABILIDAD Y ADMINISTRACION</t>
  </si>
  <si>
    <t>AUXILIAR ADMINISTRATIVO Y ATENCION AL PUBLICO</t>
  </si>
  <si>
    <t>VILLACORTA BORDA PAOLA LUZ</t>
  </si>
  <si>
    <t>JULCA VASQUEZ ROBERTO JOSE</t>
  </si>
  <si>
    <t>ASISTENTE ADMINISTRATIVO</t>
  </si>
  <si>
    <t xml:space="preserve">JARA AYALA LYSSETTE LESLIE </t>
  </si>
  <si>
    <t>COMPUTACION E INFORMATICA</t>
  </si>
  <si>
    <t>TECNICO</t>
  </si>
  <si>
    <t>08528339</t>
  </si>
  <si>
    <t>LOCK DE LA CRUZ VÍCTOR MANUEL</t>
  </si>
  <si>
    <t>COORDINADOR DE OBRA I</t>
  </si>
  <si>
    <t xml:space="preserve">PINEDA MAGINO EDGAR PAUL </t>
  </si>
  <si>
    <t>ADMINISTRADOR DE RED DE COMPUTO</t>
  </si>
  <si>
    <t>22507042</t>
  </si>
  <si>
    <t>BLANCO ATHOS GUSTAVO JAVIER</t>
  </si>
  <si>
    <t>LOPEZ CARDENAS ARTURO CESAR</t>
  </si>
  <si>
    <t>ECONOMISTA III</t>
  </si>
  <si>
    <t>10586322</t>
  </si>
  <si>
    <t xml:space="preserve">DELGADO TORRES OMAR ZACHARY </t>
  </si>
  <si>
    <t>ECONOMISTA</t>
  </si>
  <si>
    <t>ESPECIALISTA EN PRESUPUESTO</t>
  </si>
  <si>
    <t>00517092</t>
  </si>
  <si>
    <t xml:space="preserve">PACO FLORES PERCY CARLOS </t>
  </si>
  <si>
    <t>CONTADOR</t>
  </si>
  <si>
    <t>45470818</t>
  </si>
  <si>
    <t xml:space="preserve">VIDAL AVANZINI LOURDES SOFIA </t>
  </si>
  <si>
    <t>70062504</t>
  </si>
  <si>
    <t>AYLAS PINAUD JENNIFER YANELY</t>
  </si>
  <si>
    <t>MONDRAGON CORNEJO ERLEY</t>
  </si>
  <si>
    <t>TÉCNICO EN SOPORTE INFORMÁTICO</t>
  </si>
  <si>
    <t>06804990</t>
  </si>
  <si>
    <t xml:space="preserve">ARANA ROMERO JORGE LOUIS </t>
  </si>
  <si>
    <t xml:space="preserve">TRABAJADOR DE SERVICIOS </t>
  </si>
  <si>
    <t>08822341</t>
  </si>
  <si>
    <t xml:space="preserve">RODAS CENTENO LORENZO </t>
  </si>
  <si>
    <t xml:space="preserve">ABOGADO </t>
  </si>
  <si>
    <t xml:space="preserve">SOLIS ARRIOLA MAURICIO ROBERTO </t>
  </si>
  <si>
    <t>BACHILLER EN DERECHO Y CIENCIAS POLITICAS</t>
  </si>
  <si>
    <t xml:space="preserve">GUARDIAN </t>
  </si>
  <si>
    <t>09758197</t>
  </si>
  <si>
    <t>CASTRO PEREZ JUAN</t>
  </si>
  <si>
    <t>08047906</t>
  </si>
  <si>
    <t>FLORES HUMPHRYES JORGE ENRIQUE</t>
  </si>
  <si>
    <t>TECNICO ADMINISTRATIVO</t>
  </si>
  <si>
    <t>07537316</t>
  </si>
  <si>
    <t xml:space="preserve">FLORES GARCIA MIRIAM ELIZABETH </t>
  </si>
  <si>
    <t>ALMACENERO</t>
  </si>
  <si>
    <t>PAUCAR LOAYZA JAVIER EFRAIN</t>
  </si>
  <si>
    <t>70054426</t>
  </si>
  <si>
    <t>CARDENAS ZAVALETA GERARDO ALFREDO</t>
  </si>
  <si>
    <t>41646158</t>
  </si>
  <si>
    <t>VIDALES VASQUEZ WILBERTO MARTIN</t>
  </si>
  <si>
    <t>70996935</t>
  </si>
  <si>
    <t>RAMIREZ SANCHEZ GARY AGUSTIN</t>
  </si>
  <si>
    <t>APOYO EN MANTENIEMIENTO</t>
  </si>
  <si>
    <t>06175640</t>
  </si>
  <si>
    <t>ZAPATA CRISTIANSEN ALBERTO ALEJANDRO</t>
  </si>
  <si>
    <t>09915098</t>
  </si>
  <si>
    <t>HUANCA PAASACA RENE ROBERT</t>
  </si>
  <si>
    <t>46143579</t>
  </si>
  <si>
    <t>CONTRERAS PADILLA ALBERTO CLAUDIO</t>
  </si>
  <si>
    <t>COORDINADOR  DE ALMACEN</t>
  </si>
  <si>
    <t>40757160</t>
  </si>
  <si>
    <t>BOLAÑOS SORIANO FIORELLA ERIKA</t>
  </si>
  <si>
    <t xml:space="preserve">INGENIERA DE TRANSPORTE </t>
  </si>
  <si>
    <t xml:space="preserve">BACHILLER EN INGENIERA DE TRANSPORTE </t>
  </si>
  <si>
    <t>ASISTENTE LEGAL</t>
  </si>
  <si>
    <t>70385556</t>
  </si>
  <si>
    <t>SILVA ORTIZ PAMELA ROSA</t>
  </si>
  <si>
    <t>BACHILLER EN DERECHO</t>
  </si>
  <si>
    <t xml:space="preserve">INGENIERO </t>
  </si>
  <si>
    <t>FARROÑAN LARA MILAGROS BERNARDINA</t>
  </si>
  <si>
    <t>INGENIERA GEOGRAFA</t>
  </si>
  <si>
    <t>BACHILLER EN CIENCIAS GEOGRAFICAS</t>
  </si>
  <si>
    <t>TECNICO EN LOGISTICA</t>
  </si>
  <si>
    <t>RODRIGUEZ DIAZ GLORIA ALEXANDRA</t>
  </si>
  <si>
    <t>ASISTENTE DEL MÓDULO DE COMUNICACIONES</t>
  </si>
  <si>
    <t>07564370</t>
  </si>
  <si>
    <t>CHANG LAU FELIPE LUIS</t>
  </si>
  <si>
    <t xml:space="preserve">BACH. EN CIENCIAS ECONOMICAS </t>
  </si>
  <si>
    <t>BENAVIDES AREVALO CRISTIAN</t>
  </si>
  <si>
    <t>ANALISTA DE SERVICIOS GENERALES</t>
  </si>
  <si>
    <t xml:space="preserve">CHAVEZ FRANCO LUIS GUILLERMO </t>
  </si>
  <si>
    <t>44129504</t>
  </si>
  <si>
    <t xml:space="preserve">BRAVO CHOQUEHUANCA  ABIMAEL </t>
  </si>
  <si>
    <t xml:space="preserve">BACHILLER EN ADMINISTRACIÓN Y NEGOCIOS INTERNACIONALES </t>
  </si>
  <si>
    <t>ESPECIALISTA EN LOGISTICA</t>
  </si>
  <si>
    <t xml:space="preserve">ASTORIMA TAYA FLOR HAYDEE </t>
  </si>
  <si>
    <t>ADMINISTRACION 2009-II</t>
  </si>
  <si>
    <t>INGENIERO FORESTAL</t>
  </si>
  <si>
    <t>BARRIENTOS GUTIERREZ ERIK ELIZANDRO</t>
  </si>
  <si>
    <t>BACHILLER EN CIENCIAS FORESTALES</t>
  </si>
  <si>
    <t xml:space="preserve">ANALISTA DE PROCESOS DE SELECCIÓN </t>
  </si>
  <si>
    <t xml:space="preserve">MIRANDA THAM ROSARIO SOFIA </t>
  </si>
  <si>
    <t>LICENCIADO EN ADMINISTRACION</t>
  </si>
  <si>
    <t>BACHILLER EN ADMINISTRACION</t>
  </si>
  <si>
    <t>ESPECIALISTA DE EJECUCIÓN CONTRACTUAL</t>
  </si>
  <si>
    <t xml:space="preserve">GIANELLO VERGARA ANGELLO </t>
  </si>
  <si>
    <t xml:space="preserve">CHINCHAY CIPRIANO MARLENY DINA </t>
  </si>
  <si>
    <t>INTEGRADOR CONTABLE</t>
  </si>
  <si>
    <t>ROMO QUISPE CARMEN YRAIDA</t>
  </si>
  <si>
    <t>BACHILLER EN CONTABILIDAD</t>
  </si>
  <si>
    <t>ASISTENTE DE INGENIERIA</t>
  </si>
  <si>
    <t xml:space="preserve">VARGAS TENORIO    ANA MARÍA </t>
  </si>
  <si>
    <t xml:space="preserve">ESPECIALISTA ADMINISTRATIVO </t>
  </si>
  <si>
    <t xml:space="preserve">VILCHEZ VILELA WILLIAM ISAC </t>
  </si>
  <si>
    <t xml:space="preserve">COORDINADOR DE LOGISTICA </t>
  </si>
  <si>
    <t xml:space="preserve">HUAMANI VALVERDE POUL WERNER </t>
  </si>
  <si>
    <t xml:space="preserve">VERAMENDI BELLIDO JHOANNA LIZ </t>
  </si>
  <si>
    <t>AUXILIAR DE SERVICIOS GENERALES</t>
  </si>
  <si>
    <t>FLORES RODAS MICHAEL JORGE</t>
  </si>
  <si>
    <t>INGENIERO AGRONOMO</t>
  </si>
  <si>
    <t xml:space="preserve">MATHEWS ROJAS CHRISTOPHER JOHAN </t>
  </si>
  <si>
    <t>BACHILLER EN CIENCIAS AGRARIAS</t>
  </si>
  <si>
    <t xml:space="preserve">TITULO </t>
  </si>
  <si>
    <t xml:space="preserve">SIFUENTES ALEGRIA KARINA </t>
  </si>
  <si>
    <t>BACHILLER EN CIENCIAS INGENIERIA AGRICOLA</t>
  </si>
  <si>
    <t xml:space="preserve">ESPECIALISTA EN ADQUISICIONES Y CONTRATACIONES </t>
  </si>
  <si>
    <t xml:space="preserve">RUIZ FIGUEROA GLADYS VANESSA </t>
  </si>
  <si>
    <t>SECRETARIADO EJECUTIVO</t>
  </si>
  <si>
    <t xml:space="preserve">ESPECIALISTA EN PROGRAMACIÓN </t>
  </si>
  <si>
    <t xml:space="preserve">SILVA CELESTINO INGRID LEISY </t>
  </si>
  <si>
    <t>URQUIZO COBOS YESICA MILAGROS</t>
  </si>
  <si>
    <t>APOYO ADQUISICIONES</t>
  </si>
  <si>
    <t>09539957</t>
  </si>
  <si>
    <t>MARTINEZ LUCCI KATIA TERESA MERCEDES</t>
  </si>
  <si>
    <t>BACHILLER EN CIENCIAS ADMINISTRATIVAS</t>
  </si>
  <si>
    <t>TECNICO EN GESTION PATRIMONIAL</t>
  </si>
  <si>
    <t>40067213</t>
  </si>
  <si>
    <t>RODRIGUEZ ROJAS ENRIQUE ALFREDO</t>
  </si>
  <si>
    <t xml:space="preserve">ESPECIALISTA EN EDUCACION </t>
  </si>
  <si>
    <t xml:space="preserve">ARANDA ROJAS, JESSICA </t>
  </si>
  <si>
    <t>LICENCIADA EN EDUCACION INICIAL</t>
  </si>
  <si>
    <t>BACHILLER EN EDUCACION</t>
  </si>
  <si>
    <t xml:space="preserve">SAMANAMUD MORENO MARIA MAGDALENA </t>
  </si>
  <si>
    <t xml:space="preserve">VASQUEZ VILCHEZ MARCO ANDREE </t>
  </si>
  <si>
    <t>BACHILLER EN INGENIERIA AGRICOLA</t>
  </si>
  <si>
    <t>ASISTENTE ADMINISTRATIVO E INFORMATICO</t>
  </si>
  <si>
    <t>PANANA RAMOS LUIS ENRIQUE</t>
  </si>
  <si>
    <t>ESPECIALISTA EN GESTION DE INVERSIONES</t>
  </si>
  <si>
    <t>08664809</t>
  </si>
  <si>
    <t>WALTER ROLANDO MARZAL MARTÍNEZ</t>
  </si>
  <si>
    <t>LIC. COMPUTACION E INFORMATICA</t>
  </si>
  <si>
    <t>08548300</t>
  </si>
  <si>
    <t>AGURTO HERRERA JUAN FELIPE</t>
  </si>
  <si>
    <t xml:space="preserve">JARA VENGOA GORKI PHORFI </t>
  </si>
  <si>
    <t>RAMOS HERNANDEZ JUAN FRANCISCO</t>
  </si>
  <si>
    <t>ANALISTA ADMINISTRATIVO DE GESTION</t>
  </si>
  <si>
    <t>43823340</t>
  </si>
  <si>
    <t>BARBOZA GUARDALES ORLANDO JOSE</t>
  </si>
  <si>
    <t>ARQUITECTO</t>
  </si>
  <si>
    <t>BACHILLER EN ARQUITECTURA</t>
  </si>
  <si>
    <t>ASISTENTE DE CONTABILIDAD</t>
  </si>
  <si>
    <t>VALENZUELA AZAÑA GERALDINE</t>
  </si>
  <si>
    <t>LICENCIADA EN TURISMO Y HOTELERIA</t>
  </si>
  <si>
    <t xml:space="preserve">BACHILLER EN TURISMO Y HOTELERIA </t>
  </si>
  <si>
    <t xml:space="preserve"> ZAPATA  GARCIA ERIC ALEXANDER</t>
  </si>
  <si>
    <t xml:space="preserve">TECNICO EN COMPUTACION </t>
  </si>
  <si>
    <t>TECNICO AGROPECUARIO</t>
  </si>
  <si>
    <t xml:space="preserve">CHACON LEGUIA JUAN CELESTINO </t>
  </si>
  <si>
    <t>ASISTENTE DEL MÓDULO DE EVALUACIONES</t>
  </si>
  <si>
    <t>01113680</t>
  </si>
  <si>
    <t>DOCUMET GONZALES LASTENIA</t>
  </si>
  <si>
    <t>SECRETARIADO COMPUTARIZADO Y BILINGÜE</t>
  </si>
  <si>
    <t>09064066</t>
  </si>
  <si>
    <t>BENITO PACHECO WALTER DAVID</t>
  </si>
  <si>
    <t xml:space="preserve">ADMINISTRACION Y NEGOCIOS INTERNACIONALES </t>
  </si>
  <si>
    <t>BACH. EN ADMINSTRACION Y NEGOCIOS INTERNACIONALES</t>
  </si>
  <si>
    <t>ESPECIALISTA EN LIQUIDACIONES</t>
  </si>
  <si>
    <t>40581666</t>
  </si>
  <si>
    <t>PALOMO URRELO SERGIO ANTONIO**</t>
  </si>
  <si>
    <t xml:space="preserve">CONTADOR PÚBLICO </t>
  </si>
  <si>
    <t xml:space="preserve">BACHILLER EN CIENCIAS CONTABLES </t>
  </si>
  <si>
    <t>06276840</t>
  </si>
  <si>
    <t xml:space="preserve">DONAIRES MANZANARES JUAN CARLOS </t>
  </si>
  <si>
    <t>06710760</t>
  </si>
  <si>
    <t xml:space="preserve">SALDAMANDO ZEVALLOS AUGUSTO TEDDY </t>
  </si>
  <si>
    <t>1 - R.O</t>
  </si>
  <si>
    <t>465: MUNICIPALIDAD METROPOLITANA DE LIMA</t>
  </si>
  <si>
    <t>001 PROGRAMA DE GOBIERNO REGIONAL DE LIMA METROPOLITANA</t>
  </si>
  <si>
    <t>TARRILLO VERGEL ERNESTO</t>
  </si>
  <si>
    <t>DE TERCEROS</t>
  </si>
  <si>
    <t>SI</t>
  </si>
  <si>
    <t>ASCENSOR</t>
  </si>
  <si>
    <t>ENERO 2020 - DICIEMBRE 2021</t>
  </si>
  <si>
    <t>MENSUAL</t>
  </si>
  <si>
    <t>PPTO 2021 (PROYECCION 31/12)</t>
  </si>
  <si>
    <t>CONSULTORIA PARA LA SUPEVISION DE LA OBRA PIP MEJORAMIENTO DE PISTAS Y VEREDAS DE LA AV. QUINTA AVENIDA, TRAMO AV. LOS LAURELES, TRAMO AUTOPISTA RAMIRO PRIALE RIO HUAYCOLORO DISTRITO DE LURIGANHO PROVINCIA DE LIMA - CUI N°2396626</t>
  </si>
  <si>
    <t>JNR CONSULTORES S.A.</t>
  </si>
  <si>
    <t>SUPERVISION DE OBRA</t>
  </si>
  <si>
    <t>GASTO POR LA CONTRATACIÓN DE SERVICIOS</t>
  </si>
  <si>
    <t>CONTRATACION DEL SERVICIO DE CONSULTORIA DE OBRA: “ELABORACION DEL EXPEDIENTE TECNICO DEL PIP: CREACION DEL SERVICIO DE PROTECCION CONTRA INUNDACIONES EN EL SECTOR ROMA ALTA DISTRITO DE CARABAYLLO –PROVINCIA DE LIMA-DEPARTAMENTO DE LIMA CUI Nº 2413720</t>
  </si>
  <si>
    <t>CONSORCIO ROMA CHILLON</t>
  </si>
  <si>
    <t>ELABORACION DE EXPEDIENTE TECNICO</t>
  </si>
  <si>
    <t>ELABORACIÓN DE EXPEDIENTES TÉCNICOS</t>
  </si>
  <si>
    <t>SUPERVISION DE LA EJECUCION DE OBRA MEJORAMIENTO DEL CANAL DE RIEGO DE CARAPONGUILLO DISTRITO DE LURIGANCHO CHOSICA - LIMA - LIMA COD N°2335195</t>
  </si>
  <si>
    <t>SUPERVISION DE LA EJECUCION DE OBRA: MEJORAMIENTO DEL CANAL DERIVADOR NIEVERIA ENTRE LAS PROGRESIVAS KM 0+000 - 5+000 DISTRITO DE LURIGANCHO CHOSICA - LIMA- LIMA -COD 2278315</t>
  </si>
  <si>
    <t>PRZ INGENIEROS S.A.C</t>
  </si>
  <si>
    <t>CONTRATACION DEL SERVICIO DE CONSULTORIA DE OBRA PARA LA ELABORACION DEL EXPEDIENTE TECNICO MEJORAMIENTO DE LA INFRAESTRUCTURA DEL CANAL DE RIEGO SURCO - HUATICA EN 16 DISTRITOS DE LA PROVINCIA DE LIMA DEPARTAMENTO DE LIMA CUI N° 2457121</t>
  </si>
  <si>
    <t>CONTRATACION DE LA CONSULTORIA PARA LA ELABORACION Y EJECUCION DEL PLAN DE MONITOREO ARQUEOLOGICO DE LA OBRA "MEJORAMIENTO DEL SERVICIO DE TRANSITABILIDAD VEHICULAR Y PEATONAL DE LA AV. MIGUEL GRAU Y JR. ISIDRO ALCIBAR, TRAMO AV. CAQUETA - AV. ZARUMILLA (PANAMERICANA NORTE) - DISTRITO DE SAN MARTIN DE PORRES - LIMA - LIMA" CODIGO SNIP N° 2340830</t>
  </si>
  <si>
    <t>TUPAKUSI ARQUEOLOGOS CONSULTORES E.I.R.L</t>
  </si>
  <si>
    <t xml:space="preserve">ELABORACION DE PMA </t>
  </si>
  <si>
    <t>CONTRATACION DEL SERVICIO DE CONSULTORIA PARA LA ELABORACION Y EJECUCION DEL PLAN DE MONITOREO ARQUEOLOGICO PARA LA OBRA "MEJORAMIENTO DE VEREDAS, JARDINES, BERMA CENTRAL E INSTALACION DE SEMAFOROS EN LA AV. JOSE CARLOS MARIATEGUI, TRAMO PASAJE BRISOL - AV. WIESSE (AV. PROCERES DE LA INDEPENDENCIA), DISTRITO DE SAN JUAN DE LURIGANCHO - LIMA - LIMA CUI N° 2144902</t>
  </si>
  <si>
    <t>Elaboracion de PMA</t>
  </si>
  <si>
    <t>CONTRATACION DEL SERVICIO DE SUPERVISION DE LA EJECUCION DE LA OBRA: MEJORAMIENTO DEL CANAL DE RIEGO SANTA BARBARA, LOCALIDAD CHACRA CERRO ALTO - DISTRITO DE COMAS - LIMA" CUI N° 2234611</t>
  </si>
  <si>
    <t>Supervision de Obra</t>
  </si>
  <si>
    <t>CONTRATACION DE LA CONSULTORIA PARA LA ELABORACION Y EJECUCION DEL PLAN DE MONITOREO ARQUEOLOGICO DE LA OBRA "CREACION DE PISTAS Y VEREDAS EN LA AV. ANDRES AVELINO CACERES, TRAMO OVALO BARRANTES HASTA PARADEO HM, ZONA 07 SUB ZONA 01, DISTRITO DE ATE - LIMA - LIMA" CUI N° 2344204</t>
  </si>
  <si>
    <t>TOTAL 2020</t>
  </si>
  <si>
    <t>CONSULTORIA DE OBRA PARA LA ELABORACION DEL EXPEDIENTE TECNICO DEL PROYECTO CREACION DE LA INFRAESTRCTURA VIAL Y PEATONAL DE LA AV. SAN JOSE TRAMO AV. EL SOL DE NARANJAL - AV. LOS ALISOS DISTRITO DE SAN MARTIN DE PORRES - PROVINCIA DE LIMA - REGIÓN LIMA C.U. N° 2354896</t>
  </si>
  <si>
    <t>CONSORCIO DVQ INGENIEROS</t>
  </si>
  <si>
    <t>Elaboracion de Expediente Tecnico</t>
  </si>
  <si>
    <t>CONTRATACION DEL SERVICIO DE CONSULTORIA DE SUPERVISION DE OBRA CREACION DE PISTAS Y VEREDAS EN LA AV ANDRES AVELINO CACERES TRAMO OVALO BARRANTES HASTA PARADERO HM ZONA 07 SUB ZONA 01 DISTRITO DE ATE PROVINCIA DE LIMA DEPARTAMENTO DE LIMA CON CODIGO UNICO 2344204</t>
  </si>
  <si>
    <t>CONSORCIO SUPERVISOR</t>
  </si>
  <si>
    <t>“CONTRATACIÓN DEL SERVICIO DE CONSULTORÍA DE OBRA: SUPERVISION DEL PROYECTO DENOMINADO "MEJORAMIENTO DE PISTAS EN LA AV. LAS TORRES TRAMO CIRCUNVALACION HASTA EL ARCO DE JICAMARCA 4.9 KM DISTRITO DE LURIGANCHO CHOSICA LIMA - LIMA - ETAPA I" CON CODIGO UNICO N° 2341574</t>
  </si>
  <si>
    <t>COZAQUI INGENIEROS S.A.C</t>
  </si>
  <si>
    <t>CONTRATACIÓN DEL SERVICIO DE CONSULTORÍA DE OBRA PARA LA ELABORACIÓN DEL EXPEDIENTE TÉCNICO DEL PROYECTO MEJORAMIENTO DE LA AV. REVOLUCIÓN TRAMO AV. TÚPAC AMARU ¿ JR. JULIO CESAR TELLO ROJAS (AAHH SANTA ROSA DE COLLIQUE) DISTRITO DE COMAS, PROVINCIA DE LIMA, DEPARTAMENTO DE LIMA, CÓDIGO ÚNICO DE INVERSIÓN N°2512403</t>
  </si>
  <si>
    <t xml:space="preserve"> CONSORCIO REVOLUCION 2021</t>
  </si>
  <si>
    <t>CONTRATACIÓN DEL SERVICIO DE CONSULTORÍA DE OBRA PARA LA SUPERVISIÓN DE LA EJECUCIÓN DE OBRA: "MEJORAMIENTO DE LA BOCATOMA HUAMPANI, DISTRITO DE CHOSICA - LIMA - LIMA - CUI N°2333001</t>
  </si>
  <si>
    <t>ZAPATA &amp; ZULOETA E.I.R.L.</t>
  </si>
  <si>
    <t>CONSULTORÍA DE SUPERVISIÓN DE OBRA: MEJORAMIENTO DEL CANAL TORREBLANCA DE LA COMISIÓN DE REGANTES CAUDIVILLA - PUNCHAUCA -HUACOY, DISTRITO DE CARABAYLLO - LIMA - LIMA - CON CUI N°2234613</t>
  </si>
  <si>
    <t xml:space="preserve"> KAZUKI CONSULTORIA Y CONSTRUCCION S.A.C</t>
  </si>
  <si>
    <t>CONSULTORIA DE OBRA PARA LA ELABORACION DEL EXPEDIENTE TECNICO DEL PROYECTO RECUPERACIÓN DEL ÁREA DEGRADADA POR RESIDUOS SÓLIDOS MUNICIPALES EN EL AA.HH. NUEVA JERUSALÉN II, DISTRITO DE CARABAYLLO, PROVINCIA DE LIMA, DEPARTAMENTO DE LIMA. CUI N°2483388</t>
  </si>
  <si>
    <t>AMBIDES S.A.C</t>
  </si>
  <si>
    <t>CONTRATACION DEL SERVICIO DE CONSULTORÍA DE SUPERVISION DE OBRA CREACION DE LA INFRAESTRUCTURA VEHICULAR Y PEATONAL EN LA AV. COLECTORA NN2, EN EL SECTOR SAN JUAN PARIACHI ZONA DE DESARROLLO 05, SUB ZONA 4 DISTRITO DE ATE LIMA - LIMA CUI 2312206</t>
  </si>
  <si>
    <t>SERVICIO DE CONSULTORÍA DE OBRA: ELABORACION DEL EXPEDIENTE TECNICO CREACION DEL SISTEMA DE VIGILANCIA Y CONTROL DEL AREA DE CONSERVACION REGIONAL SISTEMA DE LOMAS DE LIMA - LOMAS DE ANCON - DISTRITO DE ANCON - PROVINCIA DE LIMA - DEPARTAMENTO DE LIMA - CUI N° 2507207</t>
  </si>
  <si>
    <t>TOTAL 2021</t>
  </si>
  <si>
    <t>“CONTRATACION DEL SERVICIO DE LINEA TELEFONICA A TODO DESTINO (LOCAL, CELULAR Y NACIONAL) PARA EL PGRLM”</t>
  </si>
  <si>
    <t>ASP</t>
  </si>
  <si>
    <t xml:space="preserve">No Aplica </t>
  </si>
  <si>
    <t>ASP N°01-2020-PGRLM</t>
  </si>
  <si>
    <t xml:space="preserve">GTD PERÚ S.A </t>
  </si>
  <si>
    <t>CULMINADO</t>
  </si>
  <si>
    <t>Para los servicios se considera fecha de entrega el dia de culminacion del servicio.</t>
  </si>
  <si>
    <t>SERVICIO DE SEGURIDAD Y VIGILANCIA DE LAS OFICINAS DEL PROGRAMA DE GOBIERNO REGIONAL DE LIMA METROPOLITANA Y DEL ALMACEN DE AYUDA HUMANITARIA DE LA SUBGERENCIA DE DEFENSA CIVIL</t>
  </si>
  <si>
    <t>AS</t>
  </si>
  <si>
    <t>AS-04-2020-PGRLM-PGRLM</t>
  </si>
  <si>
    <t>SERVICIO DE PROTECCION VIGILANCIA Y RESGUARDO S.A.C. SEPROVIR S.A.C</t>
  </si>
  <si>
    <t>ADQUISICIÓN DE PAÑALES PARA NIÑOS PARA EL ALMACÉN DE BIENES DE AYUDA HUMANITARIA DE LA SUBGERENCIA DE DEFENSA CIVIL DE LA GERENCIA DE GESTIÓN DEL RIESGO DE DESASTRES DE LA MUNICIPALIDAD METROPOLITANA DE LIMA</t>
  </si>
  <si>
    <t>AS-05-2020-PGRLM-PGRLM</t>
  </si>
  <si>
    <t>PERU FARMA S.A</t>
  </si>
  <si>
    <t>ADQUISICIÓN DE COMBUSTIBLE DIESEL B5 – S-50 PARA LA FLOTA VEHICULAR DEL PROGRAMA DE GOBIERNO REGIONAL DE LIMA METROPOLITANA Y DE LA SUBGERENCIA DE DEFENSA CIVIL DE LA MML</t>
  </si>
  <si>
    <t>SIE</t>
  </si>
  <si>
    <t>SIE-01-2020-PGRLM-PGRLM</t>
  </si>
  <si>
    <t xml:space="preserve">CONSORCIO ORO NEGRO </t>
  </si>
  <si>
    <t>EN EJECUCION</t>
  </si>
  <si>
    <t>AS-06-2020-PGRLM-PGRLM</t>
  </si>
  <si>
    <t>San Bartolome Diaz Marco Antonio</t>
  </si>
  <si>
    <t>ADQUISICION DE KIT DE ROPA PARA NIÑO/ADULTO HOMBRE/ADULTO MUJER PARA EL ALMACEN DE BIENES DE AYUDA HUMANITARIA DE LA SUBGERENCIA DE DEFENSA CIVIL DE LA GERENCIA DE GESTION DEL RIESGO DE DESASTRES DE LA MUNICIPALIDAD METROPOLITANA DE LIMA</t>
  </si>
  <si>
    <t>AS-08-2020-PGRLM-PGRLM</t>
  </si>
  <si>
    <t>INVERSIONES CRISTO MORENO S.A.C.</t>
  </si>
  <si>
    <t>ADQUISICIÓN DE UN (01) CAMIÓN FURGÓN PARA ASISTENCIA HUMANITARIA ANTE SITUACIONES DE EMERGENCIA Y/O DESASTRES NATURALES DE LA SUBGERENCIA DE DEFENSA CIVIL DE LA GERENCIA DE GESTIÓN DEL RIESGO DE DESASTRES DE LA MUNICIPALIDAD METROPOLITANA DE LIMA</t>
  </si>
  <si>
    <t>AS-012-2020-PGRLM-PGRLM</t>
  </si>
  <si>
    <t>AUTOMOTORES RIAL PERU S.A.C.</t>
  </si>
  <si>
    <t>ADQUISICIÓN DE HERRAMIENTAS PARA EL ALMACEN DE BIENES DE AYUDA HUMANITARIA DE LA SUBGERENCIA DE DEFENSA CIVIL DE LA GERENCIA DE GESTION DEL RIESGO DE DESASTRES DE LA MUNICIPALIDAD METROPOLITANA DE LIMA</t>
  </si>
  <si>
    <t>AS-019-2020-PGRLM-1-PGRLM</t>
  </si>
  <si>
    <t>AGRIMAQ S.A.C.</t>
  </si>
  <si>
    <t>SERVICIO DE CONSULTORIA PARA EL ESTUDIO DE MECANICA DE SUELOS, GEOLOGIA, GEOTECNICA, GEOFISICA, FUENTES DE AGUA PARA EL EXPEDIENTE TECNICO DEL PI: CREACION DEL PUENTE MANCHAY Y ACCESOS EN EL CENTRO POBLADO RURAL TAMBO INGA DEL DISTRITO DE PACHACAMAC - PROVINCIA DE LIMA - DEPARTAMENTO DE LIMA - CODIGO UNICO DE INVERSION N° 2413635</t>
  </si>
  <si>
    <t>AS-02-2021-MML/PGRLM-1-PGRLM</t>
  </si>
  <si>
    <t xml:space="preserve"> VERA &amp; MORENO S.A. CONSULTORES DE INGENIERIA</t>
  </si>
  <si>
    <t>CONTRATACIÓN DEL SERVICIO DE INTERNET PARA EL ALMACÉN DE BIENES DE AYUDA HUMANITARIA DE LA SUBGERENCIA DE DEFENSA CIVIL</t>
  </si>
  <si>
    <t>ASP-01-2021-MML/PGRLM-1-PGRLM</t>
  </si>
  <si>
    <t>GDT PERÚ S.A.</t>
  </si>
  <si>
    <t>CONTRATACION DEL SERVICIO DE LIMPIEZA PARA LAS INSTALACIONES DEL PROGRAMA DE GOBIERNO REGIONAL DE LIMA METROPOLITANA Y DEL ALMACEN DE BIENES DE AYUDA HUMANITARIA DE LA SUBGERENCIA DE DEFENSA CIVIL DE LA GERENCIA DE GESTION DEL RIESGO DE DESASTRES DE LA MUNICIPALIDAD METROPOLITANA DE LIMA</t>
  </si>
  <si>
    <t>AS-SM-3-2021-MML/PGRLM-1</t>
  </si>
  <si>
    <t>MARPE CLEAN S.A.C.</t>
  </si>
  <si>
    <t>CONTRATACIÓN DEL SERVICIO DE LÍNEA TELEFONICA A TODO DESTINO (LOCAL, CELULAR Y NACIONAL) PARA EL PGRLM</t>
  </si>
  <si>
    <t>ASP-SM-2-2021-MML/PGRLM-1</t>
  </si>
  <si>
    <t>AS-SM-5-2021-MML/PGRLM-1</t>
  </si>
  <si>
    <t>INVERSIONES AUTOMOTRIZ SALAS EIRL</t>
  </si>
  <si>
    <t>ADQUISICIÓN DE COMBUSTIBLE DIESEL B5 S-50 PARA MAQUINARIA PESADA Y FLOTA VEHICULAR DEL PROGRAMA DE GOBIERNO REGIONAL DE LIMA METROPOLITANA Y LA SUBGERENCIA DE DEFENSA CIVIL DE LA MUNICIPALIDAD METROPOLITANA DE LIMA</t>
  </si>
  <si>
    <t>SIE--1-2021-MML/PGRLM-1</t>
  </si>
  <si>
    <t xml:space="preserve">	313,863.48</t>
  </si>
  <si>
    <t>GRIFO J.H.P. E.I.R.LTDA.</t>
  </si>
  <si>
    <t>CONTRATACIÓN DEL SERVICIO DE SEGURIDAD Y VIGILANCIA DE LAS OFICINAS DEL PROGRAMA DE GOBIERNO REGIONAL DE LIMA METROPOLITANA Y DEL ALMACÉN DE BIENES DE AYUDA HUMANITARIA DE LA SUBGERENCIA DE DEFENSA CIVIL</t>
  </si>
  <si>
    <t>AS-N°008-2021-MML/PGRLM</t>
  </si>
  <si>
    <t>SEGURIDAD OLIMPO S.A.</t>
  </si>
  <si>
    <t xml:space="preserve">CONTRATISTA </t>
  </si>
  <si>
    <t xml:space="preserve">CONTRATACIÓN DE LA EJECUCIÓN DE LA OBRA: “MEJORAMIENTO DEL CANAL DE RIEGO CARAPONGUILLO, DISTRITO DE LURIGANCHO-CHOSICA-LIMA-LIMA”
</t>
  </si>
  <si>
    <t>N° 2335195</t>
  </si>
  <si>
    <t>LP</t>
  </si>
  <si>
    <t>Obra</t>
  </si>
  <si>
    <t>03-2019-PGRLM</t>
  </si>
  <si>
    <t xml:space="preserve">Consorcio Chosica </t>
  </si>
  <si>
    <t>EJECUCIÓN DE OBRA DEL PIP MEJORAMIENTO DEL CANAL DE RIEGO SANTA BARBARA, LOCALIDAD CHACRA CERRO ALTO DISTRITO DE COMAS LIMA</t>
  </si>
  <si>
    <t>N° 2234611</t>
  </si>
  <si>
    <t>013-2019-PGRLM</t>
  </si>
  <si>
    <t>Consorcio Santo Domingo</t>
  </si>
  <si>
    <t>No Aplica</t>
  </si>
  <si>
    <t xml:space="preserve">EJECUCION DE MEJORAMIENTO DE VEREDAS, JARDINES BERMA CENTRAL E INSTALACION DE SEMAFOROS EN LA AV. JOSE CARLOS MARIATEGUI TRAMO PASAJE BRISTOL - AV. WIESSE (AV. PROCERES DE LA INDEPENDENCIA) DISTRITO DE SAN JUAN DE LURIGANCHO - LIMA - LIMA </t>
  </si>
  <si>
    <t>N° 2144902</t>
  </si>
  <si>
    <t>01-2020-PGRLM</t>
  </si>
  <si>
    <t>CONSORCIO JIREH</t>
  </si>
  <si>
    <t xml:space="preserve">EJECUCION DE LA OBRA MEJORAMIENTO DE PISTAS EN LA AV. LAS TORRES TRAMO CIRCUNVALACION HASTA EL ARCO DE JICAMARCA 4.9 KM DISTRITO DE LURIGANCHO-CHOSICA LIMA-LIMA - ETAPA I </t>
  </si>
  <si>
    <t>N° 2341574</t>
  </si>
  <si>
    <t>OBRA</t>
  </si>
  <si>
    <t>02-2020-PGRLM</t>
  </si>
  <si>
    <t>SANTA VICTORIA INGENIERIA S.A.C.</t>
  </si>
  <si>
    <t xml:space="preserve">EJECUCIÓN DE OBRA CREACIÓN DE LA INFRAESTRUCTURA VEHICULAR Y PEATONAL EN LA AV. COLECTORA NN2, EN EL SECTOR SAN JUAN DE PARIACHI, ZONA DE DESARROLLO 05, SUB ZONA 04, DISTRITO DE ATE - LIMA – LIMA </t>
  </si>
  <si>
    <t>N° 2312206</t>
  </si>
  <si>
    <t>Ejecucion de Obra</t>
  </si>
  <si>
    <t>004-2020-PGRLM</t>
  </si>
  <si>
    <t>PROIINCO S.A.</t>
  </si>
  <si>
    <t>CREACION DE PISTAS Y VEREDAS EN LA AV. ANDRES AVELINO CACERES, TRAMO OVALO BARRANTES HASTA PARADERO HM, ZONA 07, SUB ZONA 01, DISTRITO DE ATE - PROVINCIA DE LIMA - DEPARTAMENTO DE LIMA”</t>
  </si>
  <si>
    <t>N° 2344204</t>
  </si>
  <si>
    <t>005-2020-MML/PGRLM</t>
  </si>
  <si>
    <t>JHAN MARCO E.I.R.L.</t>
  </si>
  <si>
    <t xml:space="preserve"> EJECUCIÓN DE LA OBRA: MEJORAMIENTO DE LA BOCATOMA HUAMPANI, DISTRITO DE CHOSICA - LIMA - LIMA</t>
  </si>
  <si>
    <t>N° 2333001</t>
  </si>
  <si>
    <t xml:space="preserve">LP </t>
  </si>
  <si>
    <t>018-2020-MML/PGRLM</t>
  </si>
  <si>
    <t xml:space="preserve">CONSORCIO SANTISIMA TRINIDAD </t>
  </si>
  <si>
    <t xml:space="preserve">Ejecucion de Obra MEJORAMIENTO DEL CANAL TORREBLANCA DE LA COMISION DE REGANTES CAUDIVILLA  PUNCHAUCA  HUACOY, DISTRITO DE CARABAYLLO - LIMA LIMA </t>
  </si>
  <si>
    <t>N°  2234613</t>
  </si>
  <si>
    <t xml:space="preserve">AS </t>
  </si>
  <si>
    <t>AS-SM-4-2021-MML/PGRLM-1</t>
  </si>
  <si>
    <t xml:space="preserve">	2,227,212.94</t>
  </si>
  <si>
    <t>PORFISA CONTRATISTAS GENERALES S.A.C.</t>
  </si>
  <si>
    <t>En Ejecucin</t>
  </si>
  <si>
    <t>EJECUCION DE OBRA CREACIÓN DEL SERVICIO DE TRANSITABILIDAD VEHICULAR EN LA AV. PRINCIPAL Y EN LOS TRAMOS DE LA AV. ALAMEDA DE ÑAÑA , AV. BERNARDO BALAGUER, AV. CUSIPATA, AV. NUEVO HORIZONTE, CALLE LOS ALAMOS, CALLE PRINCIPAL, AV. HUANCAYO, CALLE HUANCAYO Y AV. 24 DE SETIEMBRE, DEL DISTRITO DE LURIGANCHO - PROVINCIA DE LIMA - DEPARTAMENTO DE LIMA - I ETAPA</t>
  </si>
  <si>
    <t>N° 2503847</t>
  </si>
  <si>
    <t xml:space="preserve">	LP-SM-1-2021-MML/PGRLM-1</t>
  </si>
  <si>
    <t xml:space="preserve">	6,899,453.81</t>
  </si>
  <si>
    <t>CONTRATISTAS GENERALES COTOMAR DEL PERU SAC</t>
  </si>
  <si>
    <t>EJECUCION DE OBRA CREACIÓN DEL SERVICIO DE TRANSITABILIDAD VEHICULAR EN LA AV. PRINCIPAL Y EN LOS TRAMOS DE LA AV. ALAMEDA DE ÑAÑA , AV. BERNARDO BALAGUER, AV. CUSIPATA, AV. NUEVO HORIZONTE, CALLE LOS ALAMOS, CALLE PRINCIPAL, AV. HUANCAYO, CALLE HUANCAYO Y AV. 24 DE SETIEMBRE, DEL DISTRITO DE LURIGANCHO - PROVINCIA DE LIMA - DEPARTAMENTO DE LIMA - II ETAPA</t>
  </si>
  <si>
    <t xml:space="preserve">	LP-SM-2-2021-MML/PGRLM-1</t>
  </si>
  <si>
    <t xml:space="preserve"> C.A.H. CONTRATISTAS GENERALES S.A.</t>
  </si>
  <si>
    <t>PPTO 2020 (PIM)</t>
  </si>
  <si>
    <t>2.3. 1  1. 1  1</t>
  </si>
  <si>
    <t>2.3. 2  5. 1  1</t>
  </si>
  <si>
    <t>2.3. 1  3. 1  1</t>
  </si>
  <si>
    <t>2.3. 1 99. 1 99</t>
  </si>
  <si>
    <t>2.3.2.8</t>
  </si>
  <si>
    <t>2.3.1.7.1.1</t>
  </si>
  <si>
    <t>2.3.1.5</t>
  </si>
  <si>
    <t>2.3.2.7.11.99</t>
  </si>
  <si>
    <t>2.3.1.6</t>
  </si>
  <si>
    <t>2.3.2.6</t>
  </si>
  <si>
    <t>2.3.2.7.1</t>
  </si>
  <si>
    <t>2.3.2.4</t>
  </si>
  <si>
    <t>2.3.2.2.4.</t>
  </si>
  <si>
    <t>2.3.2.3</t>
  </si>
  <si>
    <t>2.3.2.7</t>
  </si>
  <si>
    <t>2.3.1.8</t>
  </si>
  <si>
    <t>2.3.1.11</t>
  </si>
  <si>
    <t>2.3.2.1.2.99</t>
  </si>
  <si>
    <t>Variación % (2021-2022)</t>
  </si>
  <si>
    <t>UNIDAD 
EJECUTORA</t>
  </si>
  <si>
    <t>JEANNETTE WOLFENSON WOLOCH DE STONE</t>
  </si>
  <si>
    <t>07041831</t>
  </si>
  <si>
    <t>NO</t>
  </si>
  <si>
    <t>SETIEMBRE 2019 - AGOSTO 2022</t>
  </si>
  <si>
    <t>ADQUISICIÓN DE LISTONES DE MADERA PARA EL ALMACÉN DE BIENES DE AYUDA HUMANITARIA DE LA SUBGERENCIA DE DEFENSA CIVIL DE LA GERENCIA DE GESTIÓN DEL RIESGO DE DESASTRES DE LA MUNICIPALIDAD METROPOLITANA DE LIMA.</t>
  </si>
  <si>
    <t>CONTRATACIÓN DEL SERVICIO DE MANTENIMIENTO PREVENTIVO Y CORRECTIVO PARA LA FLOTA VEHICULAR DEL PROGRAMA DE GOBIERNO REGIONAL DE LIMA METROPOLITANA Y SUBGERENCIA DE DEFENSA CIVIL DE LA MUNICIPALIDAD METROPOLITANA DE LIMA.</t>
  </si>
  <si>
    <t>MADI INGENIEROS EIRL</t>
  </si>
  <si>
    <t xml:space="preserve">
CONSORCIO SUPERVISOR DEL NORTE</t>
  </si>
  <si>
    <t>RUTH ARACELI QUISPE CALDERON - 106282280</t>
  </si>
  <si>
    <t>ACOSTA AGUILAR EDILBERTO - 17612859</t>
  </si>
  <si>
    <t>ESPINOZA CERDAN MARIA RUBY - 25741033</t>
  </si>
  <si>
    <t>ANA BERTHA RIOS PADILLA - 06235252</t>
  </si>
  <si>
    <t>QUISPE ZARATE RICHARD KRIS - 45427803</t>
  </si>
  <si>
    <t>SEGUNDO GRIMANIEL FERNANDEZ IDROGO - 16570054</t>
  </si>
  <si>
    <t>CONTRATACIÓN DEL SERVICIO DE CONSULTORÍA DE OBRA PARA LA ELABORACIÓN DEL EXPEDIENTE MEJORAMIENTO DEL CANAL PRINCIPAL LA ESTRELLA, TRAMO: SECTOR PARIACHI II ETAPA LA GLORIA ZONA 06, DISTRITO DE ATE  LIMA - LIMA - CUI N° 2367214</t>
  </si>
  <si>
    <t>CONSULTORÍA DE OBRA PARA LA ELABORACIÓN DEL EXPEDIENTE TÉCNICO: CREACIÓN DEL PUENTE INCA MOYA EN EL DISTRITO DE CIENEGUILLA  PROVINCIA DE LIMA DEPARTAMENTO DE LIMA C.U.I N° 2258669</t>
  </si>
  <si>
    <t>S/ Anual ( ejecucion y proyeccion)</t>
  </si>
  <si>
    <t>OTROS BENEFICIOS 276</t>
  </si>
  <si>
    <t>UNIFORMES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</si>
</sst>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 #,##0.00_ ;_ * \-#,##0.00_ ;_ * &quot;-&quot;??_ ;_ @_ "/>
    <numFmt numFmtId="165" formatCode="[$-280A]d&quot; de &quot;mmmm&quot; de &quot;yyyy;@"/>
    <numFmt numFmtId="166" formatCode="_ * #,##0_ ;_ * \-#,##0_ ;_ * &quot;-&quot;??_ ;_ @_ "/>
    <numFmt numFmtId="167" formatCode="#,##0.0"/>
    <numFmt numFmtId="168" formatCode="#0.00"/>
    <numFmt numFmtId="169" formatCode="00000000"/>
    <numFmt numFmtId="170" formatCode="#,##0.00_ ;\-#,##0.00\ "/>
  </numFmts>
  <fonts count="34" x14ac:knownFonts="1">
    <font>
      <sz val="10"/>
      <name val="Arial"/>
    </font>
    <font>
      <sz val="10"/>
      <name val="Arial"/>
      <family val="2"/>
    </font>
    <font>
      <sz val="8"/>
      <name val="Arial"/>
      <family val="2"/>
    </font>
    <font>
      <b/>
      <sz val="10"/>
      <name val="Arial"/>
      <family val="2"/>
    </font>
    <font>
      <sz val="10"/>
      <name val="Arial Narrow"/>
      <family val="2"/>
    </font>
    <font>
      <sz val="10"/>
      <name val="Arial"/>
      <family val="2"/>
    </font>
    <font>
      <b/>
      <sz val="8"/>
      <name val="Arial"/>
      <family val="2"/>
    </font>
    <font>
      <sz val="10"/>
      <name val="Courier"/>
      <family val="3"/>
    </font>
    <font>
      <b/>
      <sz val="12"/>
      <name val="Arial"/>
      <family val="2"/>
    </font>
    <font>
      <sz val="9"/>
      <name val="Arial"/>
      <family val="2"/>
    </font>
    <font>
      <b/>
      <sz val="9"/>
      <name val="Arial"/>
      <family val="2"/>
    </font>
    <font>
      <sz val="8"/>
      <name val="Arial"/>
      <family val="2"/>
    </font>
    <font>
      <b/>
      <sz val="9"/>
      <color indexed="8"/>
      <name val="Arial"/>
      <family val="2"/>
    </font>
    <font>
      <sz val="9"/>
      <color indexed="32"/>
      <name val="Arial"/>
      <family val="2"/>
    </font>
    <font>
      <sz val="9"/>
      <color indexed="8"/>
      <name val="Arial"/>
      <family val="2"/>
    </font>
    <font>
      <sz val="8"/>
      <color indexed="81"/>
      <name val="Tahoma"/>
      <family val="2"/>
    </font>
    <font>
      <sz val="12"/>
      <name val="Arial"/>
      <family val="2"/>
    </font>
    <font>
      <sz val="8"/>
      <name val="Calibri"/>
      <family val="2"/>
      <scheme val="minor"/>
    </font>
    <font>
      <b/>
      <sz val="8"/>
      <name val="Calibri"/>
      <family val="2"/>
      <scheme val="minor"/>
    </font>
    <font>
      <sz val="8"/>
      <color indexed="8"/>
      <name val="Arial"/>
      <family val="2"/>
    </font>
    <font>
      <b/>
      <u/>
      <sz val="8"/>
      <name val="Arial"/>
      <family val="2"/>
    </font>
    <font>
      <sz val="10"/>
      <name val="Arial"/>
      <family val="2"/>
    </font>
    <font>
      <b/>
      <sz val="12"/>
      <color rgb="FF000099"/>
      <name val="Calibri"/>
      <family val="2"/>
      <scheme val="minor"/>
    </font>
    <font>
      <b/>
      <sz val="11"/>
      <name val="Arial"/>
      <family val="2"/>
    </font>
    <font>
      <sz val="8"/>
      <name val="Calibri Light"/>
      <family val="2"/>
    </font>
    <font>
      <sz val="8"/>
      <color theme="1"/>
      <name val="Calibri Light"/>
      <family val="2"/>
    </font>
    <font>
      <sz val="8"/>
      <color indexed="8"/>
      <name val="Calibri Light"/>
      <family val="2"/>
    </font>
    <font>
      <sz val="9"/>
      <name val="Arial Narrow"/>
      <family val="2"/>
    </font>
    <font>
      <sz val="9"/>
      <color theme="1"/>
      <name val="Arial"/>
      <family val="2"/>
    </font>
    <font>
      <b/>
      <sz val="9"/>
      <name val="Calibri"/>
      <family val="2"/>
      <scheme val="minor"/>
    </font>
    <font>
      <sz val="5"/>
      <name val="Arial"/>
      <family val="2"/>
    </font>
    <font>
      <sz val="9"/>
      <color theme="2" tint="-0.499984740745262"/>
      <name val="Arial"/>
      <family val="2"/>
    </font>
    <font>
      <b/>
      <sz val="9"/>
      <color rgb="FFFF0000"/>
      <name val="Arial"/>
      <family val="2"/>
    </font>
    <font>
      <sz val="8"/>
      <name val="Calibri"/>
      <family val="2"/>
    </font>
  </fonts>
  <fills count="10">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249977111117893"/>
        <bgColor indexed="64"/>
      </patternFill>
    </fill>
    <fill>
      <patternFill patternType="solid">
        <fgColor theme="9"/>
        <bgColor indexed="64"/>
      </patternFill>
    </fill>
    <fill>
      <patternFill patternType="solid">
        <fgColor theme="4" tint="0.39997558519241921"/>
        <bgColor indexed="64"/>
      </patternFill>
    </fill>
  </fills>
  <borders count="89">
    <border>
      <left/>
      <right/>
      <top/>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ck">
        <color indexed="64"/>
      </bottom>
      <diagonal/>
    </border>
    <border>
      <left style="medium">
        <color indexed="64"/>
      </left>
      <right style="thin">
        <color indexed="64"/>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medium">
        <color indexed="64"/>
      </right>
      <top/>
      <bottom style="thick">
        <color indexed="64"/>
      </bottom>
      <diagonal/>
    </border>
    <border>
      <left style="thin">
        <color indexed="64"/>
      </left>
      <right style="thin">
        <color indexed="64"/>
      </right>
      <top/>
      <bottom style="thick">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style="thin">
        <color indexed="64"/>
      </bottom>
      <diagonal/>
    </border>
  </borders>
  <cellStyleXfs count="7">
    <xf numFmtId="0" fontId="0" fillId="0" borderId="0"/>
    <xf numFmtId="0" fontId="4" fillId="0" borderId="0"/>
    <xf numFmtId="0" fontId="4" fillId="0" borderId="0"/>
    <xf numFmtId="49" fontId="7" fillId="0" borderId="0"/>
    <xf numFmtId="0" fontId="1" fillId="0" borderId="0"/>
    <xf numFmtId="164" fontId="21" fillId="0" borderId="0" applyFont="0" applyFill="0" applyBorder="0" applyAlignment="0" applyProtection="0"/>
    <xf numFmtId="164" fontId="1" fillId="0" borderId="0" applyFont="0" applyFill="0" applyBorder="0" applyAlignment="0" applyProtection="0"/>
  </cellStyleXfs>
  <cellXfs count="754">
    <xf numFmtId="0" fontId="0" fillId="0" borderId="0" xfId="0"/>
    <xf numFmtId="0" fontId="9" fillId="0" borderId="0" xfId="2" applyFont="1" applyFill="1" applyBorder="1" applyAlignment="1">
      <alignment horizontal="left" vertical="center"/>
    </xf>
    <xf numFmtId="0" fontId="10" fillId="0" borderId="0" xfId="2" applyFont="1" applyFill="1" applyBorder="1" applyAlignment="1">
      <alignment vertical="center"/>
    </xf>
    <xf numFmtId="0" fontId="9" fillId="0" borderId="0" xfId="0" applyFont="1"/>
    <xf numFmtId="0" fontId="9" fillId="0" borderId="2" xfId="0" applyFont="1" applyBorder="1"/>
    <xf numFmtId="0" fontId="9" fillId="0" borderId="0" xfId="0" applyFont="1" applyFill="1"/>
    <xf numFmtId="0" fontId="9" fillId="0" borderId="0" xfId="0" applyFont="1" applyBorder="1"/>
    <xf numFmtId="0" fontId="10" fillId="0" borderId="0" xfId="0" applyFont="1" applyBorder="1"/>
    <xf numFmtId="49" fontId="9" fillId="0" borderId="0" xfId="3" applyFont="1" applyAlignment="1">
      <alignment vertical="center"/>
    </xf>
    <xf numFmtId="0" fontId="10" fillId="0" borderId="0" xfId="0" applyFont="1"/>
    <xf numFmtId="0" fontId="9" fillId="0" borderId="13" xfId="0" applyFont="1" applyBorder="1"/>
    <xf numFmtId="0" fontId="9" fillId="0" borderId="19" xfId="0" applyFont="1" applyBorder="1"/>
    <xf numFmtId="0" fontId="9" fillId="0" borderId="4" xfId="0" applyFont="1" applyBorder="1"/>
    <xf numFmtId="0" fontId="9" fillId="0" borderId="17" xfId="0" applyFont="1" applyBorder="1"/>
    <xf numFmtId="49" fontId="13" fillId="0" borderId="0" xfId="1" quotePrefix="1" applyNumberFormat="1" applyFont="1" applyFill="1" applyAlignment="1">
      <alignment horizontal="left" vertical="center"/>
    </xf>
    <xf numFmtId="49" fontId="9" fillId="0" borderId="0" xfId="1" applyNumberFormat="1" applyFont="1" applyFill="1" applyAlignment="1">
      <alignment horizontal="left" vertical="center"/>
    </xf>
    <xf numFmtId="0" fontId="9" fillId="0" borderId="5" xfId="0" applyFont="1" applyBorder="1"/>
    <xf numFmtId="49" fontId="9" fillId="0" borderId="2" xfId="0" applyNumberFormat="1" applyFont="1" applyBorder="1" applyAlignment="1">
      <alignment horizontal="left"/>
    </xf>
    <xf numFmtId="0" fontId="9" fillId="0" borderId="6" xfId="0" applyFont="1" applyBorder="1" applyAlignment="1">
      <alignment horizontal="right"/>
    </xf>
    <xf numFmtId="0" fontId="9" fillId="0" borderId="2" xfId="0" applyFont="1" applyBorder="1" applyAlignment="1">
      <alignment horizontal="center"/>
    </xf>
    <xf numFmtId="0" fontId="9" fillId="0" borderId="0" xfId="2" applyFont="1" applyAlignment="1">
      <alignment vertical="center"/>
    </xf>
    <xf numFmtId="0" fontId="10" fillId="2" borderId="18" xfId="2" applyFont="1" applyFill="1" applyBorder="1" applyAlignment="1">
      <alignment horizontal="center" vertical="center"/>
    </xf>
    <xf numFmtId="0" fontId="10" fillId="2" borderId="17" xfId="2" applyFont="1" applyFill="1" applyBorder="1" applyAlignment="1">
      <alignment horizontal="center" vertical="center"/>
    </xf>
    <xf numFmtId="0" fontId="9" fillId="0" borderId="13" xfId="2" applyFont="1" applyBorder="1" applyAlignment="1">
      <alignment horizontal="center" vertical="center"/>
    </xf>
    <xf numFmtId="0" fontId="10" fillId="2" borderId="13" xfId="2" applyFont="1" applyFill="1" applyBorder="1" applyAlignment="1">
      <alignment horizontal="center" vertical="center"/>
    </xf>
    <xf numFmtId="0" fontId="9" fillId="0" borderId="2" xfId="2" applyFont="1" applyBorder="1" applyAlignment="1">
      <alignment vertical="center"/>
    </xf>
    <xf numFmtId="0" fontId="9" fillId="0" borderId="3" xfId="2" applyFont="1" applyBorder="1" applyAlignment="1">
      <alignment vertical="center"/>
    </xf>
    <xf numFmtId="0" fontId="10" fillId="2" borderId="4" xfId="2" applyFont="1" applyFill="1" applyBorder="1" applyAlignment="1">
      <alignment horizontal="center" vertical="center"/>
    </xf>
    <xf numFmtId="0" fontId="10" fillId="2" borderId="40" xfId="2" applyFont="1" applyFill="1" applyBorder="1" applyAlignment="1">
      <alignment vertical="center"/>
    </xf>
    <xf numFmtId="0" fontId="10" fillId="2" borderId="19" xfId="2" applyFont="1" applyFill="1" applyBorder="1" applyAlignment="1">
      <alignment vertical="center"/>
    </xf>
    <xf numFmtId="0" fontId="10" fillId="2" borderId="17" xfId="2" applyFont="1" applyFill="1" applyBorder="1" applyAlignment="1">
      <alignment vertical="center"/>
    </xf>
    <xf numFmtId="0" fontId="9" fillId="0" borderId="13" xfId="2" applyFont="1" applyFill="1" applyBorder="1" applyAlignment="1">
      <alignment horizontal="left" vertical="center"/>
    </xf>
    <xf numFmtId="0" fontId="9" fillId="0" borderId="11" xfId="0" applyFont="1" applyBorder="1"/>
    <xf numFmtId="0" fontId="10" fillId="2" borderId="6" xfId="2" applyFont="1" applyFill="1" applyBorder="1" applyAlignment="1">
      <alignment horizontal="center" vertical="center"/>
    </xf>
    <xf numFmtId="0" fontId="10" fillId="2" borderId="20" xfId="2" applyFont="1" applyFill="1" applyBorder="1" applyAlignment="1">
      <alignment horizontal="center" vertical="center"/>
    </xf>
    <xf numFmtId="0" fontId="9" fillId="0" borderId="52" xfId="0" applyFont="1" applyBorder="1"/>
    <xf numFmtId="0" fontId="9" fillId="0" borderId="15" xfId="0" applyFont="1" applyBorder="1"/>
    <xf numFmtId="165" fontId="9" fillId="0" borderId="0" xfId="0" applyNumberFormat="1" applyFont="1"/>
    <xf numFmtId="0" fontId="9" fillId="0" borderId="14" xfId="0" applyFont="1" applyBorder="1"/>
    <xf numFmtId="0" fontId="10" fillId="2" borderId="7" xfId="2" applyFont="1" applyFill="1" applyBorder="1" applyAlignment="1">
      <alignment horizontal="center" vertical="center"/>
    </xf>
    <xf numFmtId="0" fontId="10" fillId="2" borderId="3" xfId="2" applyFont="1" applyFill="1" applyBorder="1" applyAlignment="1">
      <alignment horizontal="center" vertical="center"/>
    </xf>
    <xf numFmtId="49" fontId="9" fillId="0" borderId="6" xfId="0" applyNumberFormat="1" applyFont="1" applyBorder="1" applyAlignment="1">
      <alignment horizontal="left"/>
    </xf>
    <xf numFmtId="0" fontId="9" fillId="0" borderId="0" xfId="2" applyFont="1" applyFill="1" applyBorder="1" applyAlignment="1">
      <alignment vertical="center"/>
    </xf>
    <xf numFmtId="0" fontId="10" fillId="0" borderId="40" xfId="0" applyFont="1" applyBorder="1" applyAlignment="1">
      <alignment horizontal="center"/>
    </xf>
    <xf numFmtId="0" fontId="9" fillId="0" borderId="0" xfId="0" applyFont="1" applyAlignment="1">
      <alignment horizontal="center" wrapText="1"/>
    </xf>
    <xf numFmtId="0" fontId="10" fillId="0" borderId="14" xfId="0" applyFont="1" applyBorder="1" applyAlignment="1">
      <alignment horizontal="center"/>
    </xf>
    <xf numFmtId="0" fontId="10" fillId="0" borderId="0" xfId="0" applyFont="1" applyAlignment="1">
      <alignment horizontal="center" textRotation="90" wrapText="1"/>
    </xf>
    <xf numFmtId="0" fontId="2" fillId="0" borderId="0" xfId="0" applyFont="1" applyAlignment="1">
      <alignment horizontal="center" vertical="center" wrapText="1"/>
    </xf>
    <xf numFmtId="0" fontId="2" fillId="0" borderId="0" xfId="0" applyFont="1"/>
    <xf numFmtId="0" fontId="9" fillId="0" borderId="0" xfId="0" applyFont="1"/>
    <xf numFmtId="0" fontId="10" fillId="0" borderId="10" xfId="0" applyFont="1" applyBorder="1" applyAlignment="1">
      <alignment horizontal="center"/>
    </xf>
    <xf numFmtId="0" fontId="9" fillId="3" borderId="10" xfId="0" applyFont="1" applyFill="1" applyBorder="1" applyAlignment="1">
      <alignment horizontal="right"/>
    </xf>
    <xf numFmtId="0" fontId="9" fillId="0" borderId="0" xfId="0" applyFont="1"/>
    <xf numFmtId="0" fontId="10" fillId="2" borderId="18" xfId="2" applyFont="1" applyFill="1" applyBorder="1" applyAlignment="1">
      <alignment horizontal="center" vertical="center"/>
    </xf>
    <xf numFmtId="0" fontId="10" fillId="2" borderId="20" xfId="2" applyFont="1" applyFill="1" applyBorder="1" applyAlignment="1">
      <alignment horizontal="center" vertical="center"/>
    </xf>
    <xf numFmtId="0" fontId="10" fillId="2" borderId="17" xfId="2" applyFont="1" applyFill="1" applyBorder="1" applyAlignment="1">
      <alignment horizontal="center" vertical="center"/>
    </xf>
    <xf numFmtId="0" fontId="10" fillId="2" borderId="10" xfId="2" applyFont="1" applyFill="1" applyBorder="1" applyAlignment="1">
      <alignment horizontal="center" vertical="center"/>
    </xf>
    <xf numFmtId="165" fontId="9" fillId="0" borderId="40" xfId="0" applyNumberFormat="1" applyFont="1" applyBorder="1"/>
    <xf numFmtId="165" fontId="9" fillId="0" borderId="15" xfId="0" applyNumberFormat="1" applyFont="1" applyBorder="1"/>
    <xf numFmtId="0" fontId="10" fillId="0" borderId="0" xfId="0" applyFont="1" applyFill="1"/>
    <xf numFmtId="0" fontId="9" fillId="5" borderId="0" xfId="0" applyFont="1" applyFill="1" applyBorder="1"/>
    <xf numFmtId="0" fontId="9" fillId="0" borderId="0" xfId="0" applyFont="1"/>
    <xf numFmtId="0" fontId="10" fillId="5" borderId="0" xfId="0" applyFont="1" applyFill="1"/>
    <xf numFmtId="0" fontId="10" fillId="5" borderId="0" xfId="2" applyFont="1" applyFill="1" applyAlignment="1">
      <alignment vertical="center"/>
    </xf>
    <xf numFmtId="0" fontId="10" fillId="5" borderId="0" xfId="0" applyFont="1" applyFill="1" applyBorder="1"/>
    <xf numFmtId="0" fontId="9" fillId="5" borderId="0" xfId="0" applyFont="1" applyFill="1"/>
    <xf numFmtId="0" fontId="8" fillId="4" borderId="0" xfId="0" applyFont="1" applyFill="1" applyAlignment="1">
      <alignment vertical="center"/>
    </xf>
    <xf numFmtId="0" fontId="16" fillId="4" borderId="0" xfId="0" applyFont="1" applyFill="1" applyAlignment="1">
      <alignment vertical="center" wrapText="1"/>
    </xf>
    <xf numFmtId="0" fontId="16" fillId="4" borderId="0" xfId="0" applyFont="1" applyFill="1" applyAlignment="1">
      <alignment vertical="center"/>
    </xf>
    <xf numFmtId="0" fontId="0" fillId="0" borderId="0" xfId="0" applyAlignment="1">
      <alignment vertical="center"/>
    </xf>
    <xf numFmtId="0" fontId="0" fillId="0" borderId="0" xfId="0" applyAlignment="1">
      <alignment vertical="center" wrapText="1"/>
    </xf>
    <xf numFmtId="0" fontId="5" fillId="0" borderId="0" xfId="0" applyFont="1" applyAlignment="1">
      <alignment vertical="center"/>
    </xf>
    <xf numFmtId="0" fontId="3" fillId="0" borderId="0" xfId="0" applyFont="1" applyAlignment="1">
      <alignment vertical="center"/>
    </xf>
    <xf numFmtId="0" fontId="16" fillId="0" borderId="0" xfId="0" applyFont="1" applyFill="1" applyAlignment="1">
      <alignment vertical="center"/>
    </xf>
    <xf numFmtId="0" fontId="0" fillId="0" borderId="0" xfId="0" applyFill="1" applyAlignment="1">
      <alignment vertical="center"/>
    </xf>
    <xf numFmtId="0" fontId="5" fillId="0" borderId="0" xfId="0" applyFont="1" applyFill="1" applyAlignment="1">
      <alignment vertical="center"/>
    </xf>
    <xf numFmtId="0" fontId="9" fillId="0" borderId="0" xfId="0" applyFont="1"/>
    <xf numFmtId="0" fontId="10" fillId="0" borderId="0" xfId="2" applyFont="1" applyFill="1" applyAlignment="1">
      <alignment vertical="center"/>
    </xf>
    <xf numFmtId="0" fontId="10" fillId="0" borderId="0" xfId="0" applyFont="1" applyFill="1" applyAlignment="1"/>
    <xf numFmtId="0" fontId="8" fillId="0" borderId="0" xfId="0" applyFont="1" applyFill="1"/>
    <xf numFmtId="0" fontId="8" fillId="0" borderId="0" xfId="2" applyFont="1" applyFill="1" applyAlignment="1">
      <alignment vertical="center"/>
    </xf>
    <xf numFmtId="0" fontId="16" fillId="0" borderId="0" xfId="0" applyFont="1" applyFill="1"/>
    <xf numFmtId="49" fontId="8" fillId="0" borderId="0" xfId="3" applyFont="1" applyFill="1" applyAlignment="1">
      <alignment vertical="center"/>
    </xf>
    <xf numFmtId="49" fontId="8" fillId="0" borderId="0" xfId="3" applyFont="1" applyFill="1" applyBorder="1" applyAlignment="1">
      <alignment vertical="center"/>
    </xf>
    <xf numFmtId="0" fontId="6" fillId="0" borderId="0" xfId="2" applyFont="1" applyFill="1" applyAlignment="1">
      <alignment vertical="center"/>
    </xf>
    <xf numFmtId="0" fontId="2" fillId="0" borderId="25"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0" xfId="0" applyFont="1" applyAlignment="1">
      <alignment horizontal="justify" vertical="center" wrapText="1"/>
    </xf>
    <xf numFmtId="0" fontId="2" fillId="0" borderId="36" xfId="0" applyFont="1" applyBorder="1" applyAlignment="1">
      <alignment horizontal="justify" vertical="center" wrapText="1"/>
    </xf>
    <xf numFmtId="0" fontId="2" fillId="0" borderId="38" xfId="0" applyFont="1" applyBorder="1" applyAlignment="1">
      <alignment horizontal="justify" vertical="center" wrapText="1"/>
    </xf>
    <xf numFmtId="0" fontId="18" fillId="0" borderId="0" xfId="2" applyFont="1" applyFill="1" applyAlignment="1">
      <alignment vertical="center"/>
    </xf>
    <xf numFmtId="0" fontId="17" fillId="0" borderId="0" xfId="0" applyFont="1" applyFill="1"/>
    <xf numFmtId="0" fontId="17" fillId="0" borderId="0" xfId="0" applyFont="1"/>
    <xf numFmtId="0" fontId="18" fillId="0" borderId="0" xfId="0" applyFont="1"/>
    <xf numFmtId="0" fontId="17" fillId="0" borderId="0" xfId="0" applyFont="1" applyAlignment="1">
      <alignment vertical="center" wrapText="1"/>
    </xf>
    <xf numFmtId="0" fontId="17" fillId="0" borderId="0" xfId="0" applyFont="1" applyAlignment="1">
      <alignment wrapText="1"/>
    </xf>
    <xf numFmtId="49" fontId="18" fillId="0" borderId="0" xfId="3" applyFont="1" applyBorder="1" applyAlignment="1">
      <alignment horizontal="left" vertical="center"/>
    </xf>
    <xf numFmtId="3" fontId="17" fillId="0" borderId="0" xfId="3" applyNumberFormat="1" applyFont="1" applyBorder="1" applyAlignment="1">
      <alignment vertical="center"/>
    </xf>
    <xf numFmtId="3" fontId="17" fillId="0" borderId="0" xfId="3" applyNumberFormat="1" applyFont="1" applyAlignment="1">
      <alignment vertical="center"/>
    </xf>
    <xf numFmtId="3" fontId="17" fillId="0" borderId="0" xfId="3" applyNumberFormat="1" applyFont="1" applyAlignment="1">
      <alignment horizontal="right" vertical="center"/>
    </xf>
    <xf numFmtId="0" fontId="18" fillId="0" borderId="0" xfId="0" applyFont="1" applyAlignment="1">
      <alignment horizontal="center" vertical="center" textRotation="90"/>
    </xf>
    <xf numFmtId="0" fontId="18" fillId="0" borderId="0" xfId="0" applyFont="1" applyFill="1" applyAlignment="1">
      <alignment horizontal="center" vertical="center" wrapText="1"/>
    </xf>
    <xf numFmtId="0" fontId="17" fillId="0" borderId="0" xfId="0" applyFont="1" applyBorder="1"/>
    <xf numFmtId="0" fontId="10" fillId="0" borderId="17" xfId="0" applyFont="1" applyBorder="1" applyAlignment="1">
      <alignment horizontal="center"/>
    </xf>
    <xf numFmtId="0" fontId="9" fillId="0" borderId="41" xfId="0" applyFont="1" applyBorder="1"/>
    <xf numFmtId="0" fontId="9" fillId="0" borderId="16" xfId="0" applyFont="1" applyBorder="1"/>
    <xf numFmtId="0" fontId="9" fillId="0" borderId="40" xfId="0" applyFont="1" applyBorder="1"/>
    <xf numFmtId="0" fontId="3" fillId="0" borderId="0" xfId="0" applyFont="1" applyAlignment="1">
      <alignment horizontal="center" vertical="center"/>
    </xf>
    <xf numFmtId="0" fontId="1" fillId="0" borderId="27" xfId="0" applyFont="1" applyFill="1" applyBorder="1" applyAlignment="1">
      <alignment horizontal="left" indent="2"/>
    </xf>
    <xf numFmtId="0" fontId="1" fillId="0" borderId="27" xfId="0" applyFont="1" applyFill="1" applyBorder="1"/>
    <xf numFmtId="0" fontId="1" fillId="0" borderId="0" xfId="0" applyFont="1" applyFill="1"/>
    <xf numFmtId="0" fontId="1" fillId="0" borderId="0" xfId="0" applyFont="1" applyFill="1" applyBorder="1"/>
    <xf numFmtId="0" fontId="1" fillId="0" borderId="0" xfId="0" applyFont="1" applyFill="1" applyAlignment="1">
      <alignment vertical="center"/>
    </xf>
    <xf numFmtId="0" fontId="17" fillId="0" borderId="0" xfId="0" applyFont="1"/>
    <xf numFmtId="0" fontId="3" fillId="7" borderId="27" xfId="0" applyFont="1" applyFill="1" applyBorder="1" applyAlignment="1">
      <alignment horizontal="center" vertical="center"/>
    </xf>
    <xf numFmtId="0" fontId="6" fillId="7" borderId="31" xfId="0" applyFont="1" applyFill="1" applyBorder="1" applyAlignment="1">
      <alignment horizontal="center" vertical="center" wrapText="1"/>
    </xf>
    <xf numFmtId="0" fontId="6" fillId="7" borderId="22" xfId="0" applyFont="1" applyFill="1" applyBorder="1" applyAlignment="1">
      <alignment horizontal="center" vertical="center" wrapText="1"/>
    </xf>
    <xf numFmtId="49" fontId="14" fillId="7" borderId="36" xfId="3" applyFont="1" applyFill="1" applyBorder="1" applyAlignment="1">
      <alignment horizontal="center" textRotation="90" wrapText="1"/>
    </xf>
    <xf numFmtId="49" fontId="14" fillId="7" borderId="38" xfId="3" applyFont="1" applyFill="1" applyBorder="1" applyAlignment="1">
      <alignment horizontal="center" textRotation="90" wrapText="1"/>
    </xf>
    <xf numFmtId="49" fontId="14" fillId="7" borderId="37" xfId="3" applyFont="1" applyFill="1" applyBorder="1" applyAlignment="1">
      <alignment horizontal="center" textRotation="90" wrapText="1"/>
    </xf>
    <xf numFmtId="49" fontId="14" fillId="7" borderId="48" xfId="3" applyFont="1" applyFill="1" applyBorder="1" applyAlignment="1">
      <alignment horizontal="center" textRotation="90" wrapText="1"/>
    </xf>
    <xf numFmtId="49" fontId="12" fillId="7" borderId="38" xfId="3" applyFont="1" applyFill="1" applyBorder="1" applyAlignment="1">
      <alignment horizontal="center" textRotation="90" wrapText="1"/>
    </xf>
    <xf numFmtId="49" fontId="10" fillId="7" borderId="37" xfId="3" applyFont="1" applyFill="1" applyBorder="1" applyAlignment="1">
      <alignment horizontal="center" textRotation="90" wrapText="1"/>
    </xf>
    <xf numFmtId="0" fontId="6" fillId="7" borderId="57" xfId="2" applyFont="1" applyFill="1" applyBorder="1" applyAlignment="1">
      <alignment horizontal="center" vertical="center"/>
    </xf>
    <xf numFmtId="0" fontId="6" fillId="7" borderId="43" xfId="2" applyFont="1" applyFill="1" applyBorder="1" applyAlignment="1">
      <alignment horizontal="center" vertical="center" wrapText="1"/>
    </xf>
    <xf numFmtId="0" fontId="2" fillId="7" borderId="26" xfId="2" applyFont="1" applyFill="1" applyBorder="1" applyAlignment="1">
      <alignment horizontal="center" vertical="center" textRotation="90" wrapText="1"/>
    </xf>
    <xf numFmtId="0" fontId="2" fillId="7" borderId="27" xfId="2" applyFont="1" applyFill="1" applyBorder="1" applyAlignment="1">
      <alignment horizontal="center" vertical="center" textRotation="90" wrapText="1"/>
    </xf>
    <xf numFmtId="0" fontId="6" fillId="7" borderId="27" xfId="2" applyFont="1" applyFill="1" applyBorder="1" applyAlignment="1">
      <alignment horizontal="center" vertical="center" textRotation="90" wrapText="1"/>
    </xf>
    <xf numFmtId="0" fontId="6" fillId="7" borderId="1" xfId="2" applyFont="1" applyFill="1" applyBorder="1" applyAlignment="1">
      <alignment horizontal="center" vertical="center" textRotation="90" wrapText="1"/>
    </xf>
    <xf numFmtId="0" fontId="6" fillId="7" borderId="28" xfId="2" applyFont="1" applyFill="1" applyBorder="1" applyAlignment="1">
      <alignment horizontal="center" vertical="center" textRotation="90" wrapText="1"/>
    </xf>
    <xf numFmtId="0" fontId="10" fillId="7" borderId="46" xfId="0" applyFont="1" applyFill="1" applyBorder="1" applyAlignment="1">
      <alignment horizontal="center" vertical="center" textRotation="90" wrapText="1"/>
    </xf>
    <xf numFmtId="0" fontId="10" fillId="7" borderId="53" xfId="0" applyFont="1" applyFill="1" applyBorder="1" applyAlignment="1">
      <alignment horizontal="center" vertical="center" textRotation="90" wrapText="1"/>
    </xf>
    <xf numFmtId="0" fontId="10" fillId="7" borderId="47" xfId="0" applyFont="1" applyFill="1" applyBorder="1" applyAlignment="1">
      <alignment horizontal="center"/>
    </xf>
    <xf numFmtId="0" fontId="10" fillId="7" borderId="47" xfId="0" quotePrefix="1" applyFont="1" applyFill="1" applyBorder="1" applyAlignment="1">
      <alignment horizontal="center"/>
    </xf>
    <xf numFmtId="0" fontId="10" fillId="7" borderId="4" xfId="2" applyFont="1" applyFill="1" applyBorder="1" applyAlignment="1">
      <alignment horizontal="center" vertical="center" wrapText="1"/>
    </xf>
    <xf numFmtId="15" fontId="10" fillId="7" borderId="11" xfId="2" applyNumberFormat="1" applyFont="1" applyFill="1" applyBorder="1" applyAlignment="1">
      <alignment horizontal="center" vertical="center"/>
    </xf>
    <xf numFmtId="0" fontId="10" fillId="7" borderId="40"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5"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0" fillId="7" borderId="18" xfId="0" applyFont="1" applyFill="1" applyBorder="1" applyAlignment="1">
      <alignment horizontal="center" vertical="center" wrapText="1"/>
    </xf>
    <xf numFmtId="165" fontId="10" fillId="7" borderId="15" xfId="0" applyNumberFormat="1" applyFont="1" applyFill="1" applyBorder="1" applyAlignment="1">
      <alignment horizontal="center" vertical="center" textRotation="90" wrapText="1"/>
    </xf>
    <xf numFmtId="165" fontId="10" fillId="7" borderId="41" xfId="0" applyNumberFormat="1" applyFont="1" applyFill="1" applyBorder="1" applyAlignment="1">
      <alignment horizontal="center" vertical="center" textRotation="90" wrapText="1"/>
    </xf>
    <xf numFmtId="0" fontId="10" fillId="7" borderId="17" xfId="0" applyFont="1" applyFill="1" applyBorder="1" applyAlignment="1">
      <alignment horizontal="center" vertical="center" wrapText="1"/>
    </xf>
    <xf numFmtId="0" fontId="2" fillId="0" borderId="25" xfId="0" applyFont="1" applyBorder="1" applyAlignment="1">
      <alignment horizontal="justify" vertical="center"/>
    </xf>
    <xf numFmtId="49" fontId="19" fillId="7" borderId="40" xfId="3" applyFont="1" applyFill="1" applyBorder="1" applyAlignment="1">
      <alignment horizontal="center" textRotation="90" wrapText="1"/>
    </xf>
    <xf numFmtId="49" fontId="19" fillId="7" borderId="15" xfId="3" applyFont="1" applyFill="1" applyBorder="1" applyAlignment="1">
      <alignment horizontal="center" textRotation="90" wrapText="1"/>
    </xf>
    <xf numFmtId="49" fontId="19" fillId="7" borderId="16" xfId="3" applyFont="1" applyFill="1" applyBorder="1" applyAlignment="1">
      <alignment horizontal="center" textRotation="90" wrapText="1"/>
    </xf>
    <xf numFmtId="49" fontId="6" fillId="7" borderId="40" xfId="3" applyNumberFormat="1" applyFont="1" applyFill="1" applyBorder="1" applyAlignment="1" applyProtection="1">
      <alignment horizontal="center" textRotation="90" wrapText="1"/>
    </xf>
    <xf numFmtId="49" fontId="6" fillId="7" borderId="41" xfId="3" applyFont="1" applyFill="1" applyBorder="1" applyAlignment="1">
      <alignment horizontal="center" textRotation="90" wrapText="1"/>
    </xf>
    <xf numFmtId="49" fontId="2" fillId="0" borderId="56" xfId="3" applyFont="1" applyBorder="1" applyAlignment="1">
      <alignment vertical="center"/>
    </xf>
    <xf numFmtId="49" fontId="6" fillId="2" borderId="18" xfId="3" applyFont="1" applyFill="1" applyBorder="1" applyAlignment="1">
      <alignment horizontal="center" vertical="center"/>
    </xf>
    <xf numFmtId="0" fontId="6" fillId="7" borderId="40" xfId="0" applyFont="1" applyFill="1" applyBorder="1" applyAlignment="1">
      <alignment horizontal="center" vertical="center" textRotation="90" wrapText="1"/>
    </xf>
    <xf numFmtId="0" fontId="6" fillId="7" borderId="15" xfId="0" applyFont="1" applyFill="1" applyBorder="1" applyAlignment="1">
      <alignment horizontal="center" vertical="center" textRotation="90" wrapText="1"/>
    </xf>
    <xf numFmtId="0" fontId="6" fillId="7" borderId="14" xfId="0" applyFont="1" applyFill="1" applyBorder="1" applyAlignment="1">
      <alignment horizontal="center" vertical="center" textRotation="90" wrapText="1"/>
    </xf>
    <xf numFmtId="0" fontId="6" fillId="7" borderId="17" xfId="0" applyFont="1" applyFill="1" applyBorder="1" applyAlignment="1">
      <alignment horizontal="center" vertical="center" textRotation="90" wrapText="1"/>
    </xf>
    <xf numFmtId="0" fontId="6" fillId="0" borderId="11" xfId="0" applyFont="1" applyBorder="1" applyAlignment="1">
      <alignment horizontal="center" wrapText="1"/>
    </xf>
    <xf numFmtId="0" fontId="6" fillId="0" borderId="53" xfId="0" applyFont="1" applyBorder="1" applyAlignment="1">
      <alignment horizontal="center"/>
    </xf>
    <xf numFmtId="0" fontId="6" fillId="0" borderId="46" xfId="0" applyFont="1" applyBorder="1" applyAlignment="1">
      <alignment horizontal="center"/>
    </xf>
    <xf numFmtId="0" fontId="6" fillId="0" borderId="12" xfId="0" applyFont="1" applyBorder="1" applyAlignment="1">
      <alignment horizontal="center"/>
    </xf>
    <xf numFmtId="0" fontId="6" fillId="0" borderId="3" xfId="0" applyFont="1" applyBorder="1" applyAlignment="1">
      <alignment horizontal="center"/>
    </xf>
    <xf numFmtId="0" fontId="20" fillId="0" borderId="13" xfId="0" applyFont="1" applyFill="1" applyBorder="1" applyAlignment="1">
      <alignment wrapText="1"/>
    </xf>
    <xf numFmtId="3" fontId="6" fillId="0" borderId="52" xfId="0" applyNumberFormat="1" applyFont="1" applyBorder="1"/>
    <xf numFmtId="3" fontId="6" fillId="0" borderId="46" xfId="0" applyNumberFormat="1" applyFont="1" applyBorder="1"/>
    <xf numFmtId="3" fontId="6" fillId="0" borderId="12" xfId="0" applyNumberFormat="1" applyFont="1" applyBorder="1"/>
    <xf numFmtId="3" fontId="6" fillId="0" borderId="3" xfId="0" applyNumberFormat="1" applyFont="1" applyBorder="1"/>
    <xf numFmtId="0" fontId="2" fillId="0" borderId="13" xfId="0" applyFont="1" applyFill="1" applyBorder="1" applyAlignment="1">
      <alignment wrapText="1"/>
    </xf>
    <xf numFmtId="3" fontId="2" fillId="0" borderId="52" xfId="0" applyNumberFormat="1" applyFont="1" applyBorder="1"/>
    <xf numFmtId="3" fontId="2" fillId="0" borderId="46" xfId="0" applyNumberFormat="1" applyFont="1" applyBorder="1"/>
    <xf numFmtId="3" fontId="2" fillId="0" borderId="12" xfId="0" applyNumberFormat="1" applyFont="1" applyBorder="1"/>
    <xf numFmtId="3" fontId="2" fillId="0" borderId="3" xfId="0" applyNumberFormat="1" applyFont="1" applyBorder="1"/>
    <xf numFmtId="0" fontId="6" fillId="0" borderId="13" xfId="0" applyFont="1" applyFill="1" applyBorder="1" applyAlignment="1">
      <alignment wrapText="1"/>
    </xf>
    <xf numFmtId="0" fontId="2" fillId="0" borderId="13" xfId="0" applyFont="1" applyFill="1" applyBorder="1" applyAlignment="1">
      <alignment horizontal="left" wrapText="1"/>
    </xf>
    <xf numFmtId="0" fontId="2" fillId="0" borderId="13" xfId="0" quotePrefix="1" applyFont="1" applyFill="1" applyBorder="1" applyAlignment="1">
      <alignment horizontal="left" wrapText="1"/>
    </xf>
    <xf numFmtId="0" fontId="20" fillId="0" borderId="13" xfId="0" applyFont="1" applyFill="1" applyBorder="1" applyAlignment="1">
      <alignment horizontal="left" wrapText="1"/>
    </xf>
    <xf numFmtId="0" fontId="2" fillId="0" borderId="6" xfId="0" applyFont="1" applyBorder="1" applyAlignment="1">
      <alignment wrapText="1"/>
    </xf>
    <xf numFmtId="0" fontId="2" fillId="0" borderId="2" xfId="0" applyFont="1" applyFill="1" applyBorder="1" applyAlignment="1">
      <alignment wrapText="1"/>
    </xf>
    <xf numFmtId="0" fontId="6" fillId="0" borderId="42" xfId="0" applyFont="1" applyFill="1" applyBorder="1" applyAlignment="1">
      <alignment horizontal="center" wrapText="1"/>
    </xf>
    <xf numFmtId="3" fontId="6" fillId="0" borderId="63" xfId="0" applyNumberFormat="1" applyFont="1" applyFill="1" applyBorder="1"/>
    <xf numFmtId="3" fontId="6" fillId="0" borderId="64" xfId="0" applyNumberFormat="1" applyFont="1" applyFill="1" applyBorder="1"/>
    <xf numFmtId="3" fontId="6" fillId="0" borderId="65" xfId="0" applyNumberFormat="1" applyFont="1" applyFill="1" applyBorder="1"/>
    <xf numFmtId="3" fontId="6" fillId="0" borderId="62" xfId="0" applyNumberFormat="1" applyFont="1" applyFill="1" applyBorder="1"/>
    <xf numFmtId="0" fontId="6" fillId="0" borderId="4" xfId="0" applyFont="1" applyFill="1" applyBorder="1" applyAlignment="1">
      <alignment horizontal="center" wrapText="1"/>
    </xf>
    <xf numFmtId="3" fontId="6" fillId="0" borderId="40" xfId="0" applyNumberFormat="1" applyFont="1" applyFill="1" applyBorder="1"/>
    <xf numFmtId="3" fontId="6" fillId="0" borderId="19" xfId="0" applyNumberFormat="1" applyFont="1" applyFill="1" applyBorder="1"/>
    <xf numFmtId="3" fontId="6" fillId="0" borderId="14" xfId="0" applyNumberFormat="1" applyFont="1" applyFill="1" applyBorder="1"/>
    <xf numFmtId="3" fontId="6" fillId="0" borderId="17" xfId="0" applyNumberFormat="1" applyFont="1" applyFill="1" applyBorder="1"/>
    <xf numFmtId="3" fontId="6" fillId="0" borderId="66" xfId="0" applyNumberFormat="1" applyFont="1" applyFill="1" applyBorder="1"/>
    <xf numFmtId="3" fontId="2" fillId="0" borderId="53" xfId="0" applyNumberFormat="1" applyFont="1" applyFill="1" applyBorder="1"/>
    <xf numFmtId="3" fontId="2" fillId="0" borderId="44" xfId="0" applyNumberFormat="1" applyFont="1" applyFill="1" applyBorder="1"/>
    <xf numFmtId="3" fontId="2" fillId="0" borderId="50" xfId="0" applyNumberFormat="1" applyFont="1" applyFill="1" applyBorder="1"/>
    <xf numFmtId="3" fontId="2" fillId="0" borderId="49" xfId="0" applyNumberFormat="1" applyFont="1" applyFill="1" applyBorder="1"/>
    <xf numFmtId="3" fontId="2" fillId="0" borderId="20" xfId="0" applyNumberFormat="1" applyFont="1" applyFill="1" applyBorder="1"/>
    <xf numFmtId="3" fontId="6" fillId="0" borderId="41" xfId="0" applyNumberFormat="1" applyFont="1" applyFill="1" applyBorder="1"/>
    <xf numFmtId="3" fontId="6" fillId="0" borderId="67" xfId="0" applyNumberFormat="1" applyFont="1" applyFill="1" applyBorder="1"/>
    <xf numFmtId="3" fontId="2" fillId="0" borderId="45" xfId="0" applyNumberFormat="1" applyFont="1" applyFill="1" applyBorder="1"/>
    <xf numFmtId="3" fontId="6" fillId="0" borderId="15" xfId="0" applyNumberFormat="1" applyFont="1" applyFill="1" applyBorder="1"/>
    <xf numFmtId="0" fontId="9" fillId="0" borderId="0" xfId="4" applyFont="1"/>
    <xf numFmtId="0" fontId="9" fillId="0" borderId="19" xfId="4" applyFont="1" applyBorder="1"/>
    <xf numFmtId="0" fontId="10" fillId="0" borderId="10" xfId="4" applyFont="1" applyBorder="1" applyAlignment="1">
      <alignment horizontal="center"/>
    </xf>
    <xf numFmtId="0" fontId="10" fillId="0" borderId="6" xfId="4" applyFont="1" applyBorder="1" applyAlignment="1">
      <alignment horizontal="center"/>
    </xf>
    <xf numFmtId="0" fontId="9" fillId="0" borderId="3" xfId="4" applyFont="1" applyBorder="1"/>
    <xf numFmtId="0" fontId="9" fillId="0" borderId="13" xfId="4" applyFont="1" applyBorder="1"/>
    <xf numFmtId="0" fontId="9" fillId="0" borderId="7" xfId="4" applyFont="1" applyBorder="1"/>
    <xf numFmtId="0" fontId="9" fillId="0" borderId="10" xfId="4" applyFont="1" applyBorder="1"/>
    <xf numFmtId="3" fontId="9" fillId="0" borderId="3" xfId="4" applyNumberFormat="1" applyFont="1" applyBorder="1"/>
    <xf numFmtId="3" fontId="9" fillId="0" borderId="13" xfId="4" applyNumberFormat="1" applyFont="1" applyBorder="1"/>
    <xf numFmtId="0" fontId="9" fillId="0" borderId="20" xfId="4" applyFont="1" applyBorder="1"/>
    <xf numFmtId="0" fontId="9" fillId="0" borderId="11" xfId="4" applyFont="1" applyBorder="1"/>
    <xf numFmtId="0" fontId="10" fillId="8" borderId="17" xfId="4" applyFont="1" applyFill="1" applyBorder="1" applyAlignment="1">
      <alignment horizontal="center"/>
    </xf>
    <xf numFmtId="0" fontId="10" fillId="8" borderId="4" xfId="4" applyFont="1" applyFill="1" applyBorder="1" applyAlignment="1">
      <alignment horizontal="center" wrapText="1"/>
    </xf>
    <xf numFmtId="0" fontId="10" fillId="8" borderId="4" xfId="4" applyFont="1" applyFill="1" applyBorder="1" applyAlignment="1">
      <alignment horizontal="center"/>
    </xf>
    <xf numFmtId="0" fontId="16" fillId="0" borderId="0" xfId="4" applyFont="1" applyFill="1"/>
    <xf numFmtId="0" fontId="8" fillId="0" borderId="0" xfId="4" applyFont="1" applyFill="1"/>
    <xf numFmtId="0" fontId="8" fillId="0" borderId="0" xfId="4" applyFont="1" applyFill="1" applyAlignment="1"/>
    <xf numFmtId="0" fontId="10" fillId="0" borderId="0" xfId="4" applyFont="1" applyFill="1" applyAlignment="1"/>
    <xf numFmtId="0" fontId="0" fillId="5" borderId="0" xfId="0" applyFill="1" applyAlignment="1">
      <alignment horizontal="left" vertical="center" wrapText="1"/>
    </xf>
    <xf numFmtId="0" fontId="0" fillId="0" borderId="0" xfId="0" applyAlignment="1">
      <alignment horizontal="left" vertical="center"/>
    </xf>
    <xf numFmtId="0" fontId="0" fillId="0" borderId="0" xfId="0" applyFill="1" applyAlignment="1">
      <alignment horizontal="left" vertical="center"/>
    </xf>
    <xf numFmtId="0" fontId="2" fillId="0" borderId="69" xfId="0" applyFont="1" applyFill="1" applyBorder="1" applyAlignment="1">
      <alignment horizontal="left" indent="2"/>
    </xf>
    <xf numFmtId="0" fontId="2" fillId="0" borderId="0" xfId="0" applyFont="1" applyFill="1" applyBorder="1" applyAlignment="1">
      <alignment horizontal="left" indent="2"/>
    </xf>
    <xf numFmtId="0" fontId="3" fillId="0" borderId="27" xfId="0" applyFont="1" applyBorder="1" applyAlignment="1">
      <alignment horizontal="left" vertical="center"/>
    </xf>
    <xf numFmtId="3" fontId="0" fillId="0" borderId="0" xfId="0" applyNumberFormat="1"/>
    <xf numFmtId="3" fontId="6" fillId="0" borderId="21" xfId="3" applyNumberFormat="1" applyFont="1" applyBorder="1" applyAlignment="1">
      <alignment vertical="center"/>
    </xf>
    <xf numFmtId="3" fontId="6" fillId="0" borderId="22" xfId="3" applyNumberFormat="1" applyFont="1" applyBorder="1" applyAlignment="1">
      <alignment vertical="center"/>
    </xf>
    <xf numFmtId="3" fontId="6" fillId="0" borderId="23" xfId="3" applyNumberFormat="1" applyFont="1" applyBorder="1" applyAlignment="1">
      <alignment vertical="center"/>
    </xf>
    <xf numFmtId="3" fontId="6" fillId="0" borderId="24" xfId="3" applyNumberFormat="1" applyFont="1" applyBorder="1" applyAlignment="1">
      <alignment vertical="center"/>
    </xf>
    <xf numFmtId="3" fontId="6" fillId="2" borderId="40" xfId="3" applyNumberFormat="1" applyFont="1" applyFill="1" applyBorder="1" applyAlignment="1">
      <alignment horizontal="right" vertical="center"/>
    </xf>
    <xf numFmtId="3" fontId="6" fillId="2" borderId="16" xfId="3" applyNumberFormat="1" applyFont="1" applyFill="1" applyBorder="1" applyAlignment="1">
      <alignment horizontal="right" vertical="center"/>
    </xf>
    <xf numFmtId="3" fontId="6" fillId="2" borderId="18" xfId="3" applyNumberFormat="1" applyFont="1" applyFill="1" applyBorder="1" applyAlignment="1">
      <alignment horizontal="right" vertical="center"/>
    </xf>
    <xf numFmtId="3" fontId="6" fillId="2" borderId="15" xfId="3" applyNumberFormat="1" applyFont="1" applyFill="1" applyBorder="1" applyAlignment="1">
      <alignment horizontal="right" vertical="center"/>
    </xf>
    <xf numFmtId="3" fontId="6" fillId="2" borderId="41" xfId="3" applyNumberFormat="1" applyFont="1" applyFill="1" applyBorder="1" applyAlignment="1">
      <alignment horizontal="right" vertical="center"/>
    </xf>
    <xf numFmtId="0" fontId="2" fillId="0" borderId="27" xfId="0" applyFont="1" applyBorder="1" applyAlignment="1">
      <alignment horizontal="justify" vertical="center"/>
    </xf>
    <xf numFmtId="0" fontId="9" fillId="0" borderId="25" xfId="0" applyFont="1" applyBorder="1" applyAlignment="1">
      <alignment horizontal="justify" vertical="center"/>
    </xf>
    <xf numFmtId="0" fontId="9" fillId="0" borderId="27" xfId="0" applyFont="1" applyBorder="1" applyAlignment="1">
      <alignment horizontal="justify" vertical="center" wrapText="1"/>
    </xf>
    <xf numFmtId="0" fontId="9" fillId="0" borderId="25" xfId="0" applyFont="1" applyBorder="1" applyAlignment="1">
      <alignment horizontal="justify" vertical="center" wrapText="1"/>
    </xf>
    <xf numFmtId="0" fontId="9" fillId="0" borderId="27" xfId="0" applyFont="1" applyBorder="1" applyAlignment="1">
      <alignment horizontal="justify" vertical="center"/>
    </xf>
    <xf numFmtId="0" fontId="2" fillId="0" borderId="27" xfId="0" applyFont="1" applyBorder="1" applyAlignment="1">
      <alignment horizontal="center" vertical="center" wrapText="1"/>
    </xf>
    <xf numFmtId="9" fontId="2" fillId="0" borderId="27" xfId="0" applyNumberFormat="1" applyFont="1" applyBorder="1" applyAlignment="1">
      <alignment horizontal="center" vertical="center" wrapText="1"/>
    </xf>
    <xf numFmtId="10" fontId="2" fillId="0" borderId="27" xfId="0" applyNumberFormat="1" applyFont="1" applyBorder="1" applyAlignment="1">
      <alignment horizontal="center" vertical="center" wrapText="1"/>
    </xf>
    <xf numFmtId="3" fontId="2" fillId="0" borderId="27" xfId="0" applyNumberFormat="1" applyFont="1" applyBorder="1" applyAlignment="1">
      <alignment horizontal="center" vertical="center" wrapText="1"/>
    </xf>
    <xf numFmtId="0" fontId="22" fillId="0" borderId="0" xfId="0" applyFont="1"/>
    <xf numFmtId="0" fontId="10" fillId="0" borderId="2" xfId="0" applyFont="1" applyBorder="1" applyAlignment="1">
      <alignment horizontal="left"/>
    </xf>
    <xf numFmtId="166" fontId="9" fillId="0" borderId="0" xfId="0" applyNumberFormat="1" applyFont="1"/>
    <xf numFmtId="0" fontId="10" fillId="7" borderId="5" xfId="2" applyFont="1" applyFill="1" applyBorder="1" applyAlignment="1">
      <alignment horizontal="center" vertical="center" wrapText="1"/>
    </xf>
    <xf numFmtId="0" fontId="10" fillId="7" borderId="18" xfId="2" applyFont="1" applyFill="1" applyBorder="1" applyAlignment="1">
      <alignment horizontal="center" vertical="center" wrapText="1"/>
    </xf>
    <xf numFmtId="0" fontId="10" fillId="7" borderId="30" xfId="2" applyFont="1" applyFill="1" applyBorder="1" applyAlignment="1">
      <alignment horizontal="center" vertical="center" wrapText="1"/>
    </xf>
    <xf numFmtId="0" fontId="10" fillId="7" borderId="11" xfId="2" applyFont="1" applyFill="1" applyBorder="1" applyAlignment="1">
      <alignment horizontal="center" vertical="center"/>
    </xf>
    <xf numFmtId="0" fontId="10" fillId="7" borderId="4" xfId="2" applyFont="1" applyFill="1" applyBorder="1" applyAlignment="1">
      <alignment horizontal="center" vertical="center"/>
    </xf>
    <xf numFmtId="0" fontId="10" fillId="8" borderId="18" xfId="4" applyFont="1" applyFill="1" applyBorder="1" applyAlignment="1">
      <alignment horizontal="center"/>
    </xf>
    <xf numFmtId="166" fontId="2" fillId="0" borderId="27" xfId="5" applyNumberFormat="1" applyFont="1" applyBorder="1"/>
    <xf numFmtId="166" fontId="2" fillId="0" borderId="71" xfId="5" applyNumberFormat="1" applyFont="1" applyBorder="1"/>
    <xf numFmtId="0" fontId="17" fillId="0" borderId="52" xfId="0" applyFont="1" applyBorder="1"/>
    <xf numFmtId="3" fontId="17" fillId="0" borderId="46" xfId="0" applyNumberFormat="1" applyFont="1" applyBorder="1"/>
    <xf numFmtId="0" fontId="17" fillId="0" borderId="51" xfId="0" applyFont="1" applyBorder="1"/>
    <xf numFmtId="0" fontId="17" fillId="0" borderId="72" xfId="0" applyFont="1" applyBorder="1"/>
    <xf numFmtId="3" fontId="17" fillId="0" borderId="71" xfId="0" applyNumberFormat="1" applyFont="1" applyBorder="1"/>
    <xf numFmtId="164" fontId="17" fillId="0" borderId="73" xfId="5" applyFont="1" applyBorder="1"/>
    <xf numFmtId="0" fontId="18" fillId="0" borderId="72" xfId="0" applyFont="1" applyBorder="1" applyAlignment="1"/>
    <xf numFmtId="3" fontId="17" fillId="0" borderId="71" xfId="0" applyNumberFormat="1" applyFont="1" applyBorder="1" applyAlignment="1"/>
    <xf numFmtId="0" fontId="17" fillId="0" borderId="8" xfId="0" applyFont="1" applyBorder="1"/>
    <xf numFmtId="0" fontId="17" fillId="0" borderId="47" xfId="0" applyFont="1" applyBorder="1"/>
    <xf numFmtId="0" fontId="17" fillId="0" borderId="46" xfId="0" applyFont="1" applyBorder="1"/>
    <xf numFmtId="49" fontId="18" fillId="0" borderId="40" xfId="3" applyFont="1" applyBorder="1" applyAlignment="1">
      <alignment horizontal="center" vertical="center"/>
    </xf>
    <xf numFmtId="3" fontId="18" fillId="0" borderId="15" xfId="0" applyNumberFormat="1" applyFont="1" applyBorder="1"/>
    <xf numFmtId="164" fontId="18" fillId="0" borderId="41" xfId="0" applyNumberFormat="1" applyFont="1" applyBorder="1"/>
    <xf numFmtId="0" fontId="18" fillId="7" borderId="47" xfId="0" applyFont="1" applyFill="1" applyBorder="1" applyAlignment="1">
      <alignment horizontal="center" vertical="center" textRotation="90" wrapText="1"/>
    </xf>
    <xf numFmtId="0" fontId="18" fillId="7" borderId="74" xfId="0" applyFont="1" applyFill="1" applyBorder="1" applyAlignment="1">
      <alignment horizontal="center" vertical="center" textRotation="90" wrapText="1"/>
    </xf>
    <xf numFmtId="0" fontId="2" fillId="0" borderId="29" xfId="0" applyNumberFormat="1" applyFont="1" applyBorder="1"/>
    <xf numFmtId="0" fontId="2" fillId="0" borderId="31" xfId="0" applyNumberFormat="1" applyFont="1" applyBorder="1"/>
    <xf numFmtId="0" fontId="2" fillId="0" borderId="30" xfId="0" applyNumberFormat="1" applyFont="1" applyBorder="1"/>
    <xf numFmtId="0" fontId="2" fillId="0" borderId="25" xfId="0" applyNumberFormat="1" applyFont="1" applyBorder="1"/>
    <xf numFmtId="0" fontId="2" fillId="0" borderId="27" xfId="0" applyNumberFormat="1" applyFont="1" applyBorder="1"/>
    <xf numFmtId="0" fontId="2" fillId="0" borderId="28" xfId="0" applyNumberFormat="1" applyFont="1" applyBorder="1"/>
    <xf numFmtId="0" fontId="2" fillId="0" borderId="33" xfId="0" applyNumberFormat="1" applyFont="1" applyBorder="1"/>
    <xf numFmtId="0" fontId="2" fillId="0" borderId="34" xfId="0" applyNumberFormat="1" applyFont="1" applyBorder="1"/>
    <xf numFmtId="0" fontId="2" fillId="0" borderId="35" xfId="0" applyNumberFormat="1" applyFont="1" applyBorder="1"/>
    <xf numFmtId="0" fontId="2" fillId="3" borderId="36" xfId="0" applyNumberFormat="1" applyFont="1" applyFill="1" applyBorder="1"/>
    <xf numFmtId="0" fontId="2" fillId="3" borderId="38" xfId="0" applyNumberFormat="1" applyFont="1" applyFill="1" applyBorder="1"/>
    <xf numFmtId="0" fontId="2" fillId="3" borderId="37" xfId="0" applyNumberFormat="1" applyFont="1" applyFill="1" applyBorder="1"/>
    <xf numFmtId="0" fontId="2" fillId="3" borderId="48" xfId="0" applyNumberFormat="1" applyFont="1" applyFill="1" applyBorder="1"/>
    <xf numFmtId="0" fontId="2" fillId="0" borderId="22" xfId="0" applyNumberFormat="1" applyFont="1" applyBorder="1"/>
    <xf numFmtId="0" fontId="2" fillId="0" borderId="24" xfId="0" applyNumberFormat="1" applyFont="1" applyBorder="1"/>
    <xf numFmtId="0" fontId="2" fillId="3" borderId="38" xfId="0" applyNumberFormat="1" applyFont="1" applyFill="1" applyBorder="1" applyAlignment="1"/>
    <xf numFmtId="3" fontId="19" fillId="0" borderId="27" xfId="0" applyNumberFormat="1" applyFont="1" applyBorder="1" applyAlignment="1" applyProtection="1">
      <alignment vertical="center" wrapText="1"/>
    </xf>
    <xf numFmtId="166" fontId="2" fillId="0" borderId="28" xfId="5" applyNumberFormat="1" applyFont="1" applyBorder="1"/>
    <xf numFmtId="167" fontId="6" fillId="3" borderId="36" xfId="0" applyNumberFormat="1" applyFont="1" applyFill="1" applyBorder="1"/>
    <xf numFmtId="167" fontId="6" fillId="3" borderId="38" xfId="0" applyNumberFormat="1" applyFont="1" applyFill="1" applyBorder="1"/>
    <xf numFmtId="167" fontId="6" fillId="3" borderId="39" xfId="0" applyNumberFormat="1" applyFont="1" applyFill="1" applyBorder="1"/>
    <xf numFmtId="167" fontId="6" fillId="3" borderId="37" xfId="0" applyNumberFormat="1" applyFont="1" applyFill="1" applyBorder="1"/>
    <xf numFmtId="0" fontId="2" fillId="0" borderId="59" xfId="0" applyNumberFormat="1" applyFont="1" applyBorder="1"/>
    <xf numFmtId="0" fontId="2" fillId="0" borderId="26" xfId="0" applyNumberFormat="1" applyFont="1" applyBorder="1"/>
    <xf numFmtId="167" fontId="6" fillId="3" borderId="38" xfId="5" applyNumberFormat="1" applyFont="1" applyFill="1" applyBorder="1"/>
    <xf numFmtId="167" fontId="6" fillId="3" borderId="39" xfId="5" applyNumberFormat="1" applyFont="1" applyFill="1" applyBorder="1"/>
    <xf numFmtId="167" fontId="6" fillId="3" borderId="36" xfId="5" applyNumberFormat="1" applyFont="1" applyFill="1" applyBorder="1"/>
    <xf numFmtId="3" fontId="2" fillId="0" borderId="27" xfId="5" applyNumberFormat="1" applyFont="1" applyBorder="1"/>
    <xf numFmtId="3" fontId="6" fillId="0" borderId="1" xfId="5" applyNumberFormat="1" applyFont="1" applyBorder="1"/>
    <xf numFmtId="0" fontId="2" fillId="0" borderId="21" xfId="0" applyNumberFormat="1" applyFont="1" applyBorder="1"/>
    <xf numFmtId="3" fontId="6" fillId="0" borderId="27" xfId="5" applyNumberFormat="1" applyFont="1" applyBorder="1"/>
    <xf numFmtId="3" fontId="2" fillId="0" borderId="25" xfId="5" applyNumberFormat="1" applyFont="1" applyBorder="1"/>
    <xf numFmtId="3" fontId="2" fillId="0" borderId="33" xfId="0" applyNumberFormat="1" applyFont="1" applyBorder="1"/>
    <xf numFmtId="164" fontId="2" fillId="0" borderId="30" xfId="5" applyFont="1" applyBorder="1"/>
    <xf numFmtId="164" fontId="2" fillId="0" borderId="28" xfId="5" applyFont="1" applyBorder="1"/>
    <xf numFmtId="3" fontId="9" fillId="0" borderId="0" xfId="0" applyNumberFormat="1" applyFont="1"/>
    <xf numFmtId="164" fontId="2" fillId="0" borderId="24" xfId="5" applyFont="1" applyBorder="1"/>
    <xf numFmtId="3" fontId="2" fillId="0" borderId="27" xfId="0" applyNumberFormat="1" applyFont="1" applyBorder="1"/>
    <xf numFmtId="3" fontId="2" fillId="0" borderId="27" xfId="0" applyNumberFormat="1" applyFont="1" applyFill="1" applyBorder="1"/>
    <xf numFmtId="3" fontId="2" fillId="0" borderId="0" xfId="0" applyNumberFormat="1" applyFont="1"/>
    <xf numFmtId="3" fontId="2" fillId="0" borderId="27" xfId="5" applyNumberFormat="1" applyFont="1" applyFill="1" applyBorder="1"/>
    <xf numFmtId="3" fontId="6" fillId="6" borderId="27" xfId="0" applyNumberFormat="1" applyFont="1" applyFill="1" applyBorder="1" applyAlignment="1">
      <alignment vertical="center"/>
    </xf>
    <xf numFmtId="0" fontId="6" fillId="6" borderId="27" xfId="0" applyFont="1" applyFill="1" applyBorder="1" applyAlignment="1">
      <alignment horizontal="center" vertical="center"/>
    </xf>
    <xf numFmtId="3" fontId="2" fillId="0" borderId="46" xfId="0" applyNumberFormat="1" applyFont="1" applyFill="1" applyBorder="1"/>
    <xf numFmtId="0" fontId="2" fillId="0" borderId="27" xfId="0" applyFont="1" applyFill="1" applyBorder="1"/>
    <xf numFmtId="0" fontId="9" fillId="0" borderId="27" xfId="0" applyFont="1" applyFill="1" applyBorder="1"/>
    <xf numFmtId="0" fontId="9" fillId="0" borderId="27" xfId="0" applyFont="1" applyFill="1" applyBorder="1" applyAlignment="1">
      <alignment horizontal="left"/>
    </xf>
    <xf numFmtId="4" fontId="0" fillId="0" borderId="0" xfId="0" applyNumberFormat="1"/>
    <xf numFmtId="4" fontId="1" fillId="0" borderId="0" xfId="0" applyNumberFormat="1" applyFont="1"/>
    <xf numFmtId="164" fontId="1" fillId="0" borderId="0" xfId="5" applyFont="1" applyFill="1"/>
    <xf numFmtId="164" fontId="1" fillId="0" borderId="0" xfId="5" applyFont="1"/>
    <xf numFmtId="3" fontId="6" fillId="6" borderId="27" xfId="0" applyNumberFormat="1" applyFont="1" applyFill="1" applyBorder="1"/>
    <xf numFmtId="0" fontId="10" fillId="6" borderId="27" xfId="0" applyFont="1" applyFill="1" applyBorder="1" applyAlignment="1">
      <alignment horizontal="center" vertical="center"/>
    </xf>
    <xf numFmtId="0" fontId="6" fillId="6" borderId="27" xfId="0" applyFont="1" applyFill="1" applyBorder="1"/>
    <xf numFmtId="0" fontId="6" fillId="6" borderId="34" xfId="0" applyFont="1" applyFill="1" applyBorder="1" applyAlignment="1">
      <alignment horizontal="center" vertical="center"/>
    </xf>
    <xf numFmtId="4" fontId="2" fillId="0" borderId="27" xfId="0" applyNumberFormat="1" applyFont="1" applyFill="1" applyBorder="1"/>
    <xf numFmtId="4" fontId="6" fillId="6" borderId="27" xfId="0" applyNumberFormat="1" applyFont="1" applyFill="1" applyBorder="1" applyAlignment="1">
      <alignment vertical="center"/>
    </xf>
    <xf numFmtId="0" fontId="6"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vertical="center"/>
    </xf>
    <xf numFmtId="0" fontId="17" fillId="0" borderId="0" xfId="0" applyFont="1" applyFill="1" applyAlignment="1">
      <alignment vertical="center"/>
    </xf>
    <xf numFmtId="0" fontId="6" fillId="0" borderId="0" xfId="0" applyFont="1" applyFill="1" applyAlignment="1">
      <alignment vertical="center"/>
    </xf>
    <xf numFmtId="0" fontId="6" fillId="0" borderId="0" xfId="0" quotePrefix="1" applyFont="1" applyFill="1" applyAlignment="1">
      <alignment vertical="center"/>
    </xf>
    <xf numFmtId="0" fontId="18" fillId="0" borderId="0" xfId="0" applyFont="1" applyFill="1" applyAlignment="1">
      <alignment vertical="center"/>
    </xf>
    <xf numFmtId="0" fontId="17" fillId="0" borderId="0" xfId="0" applyFont="1" applyFill="1" applyAlignment="1">
      <alignment horizontal="center" vertical="center"/>
    </xf>
    <xf numFmtId="0" fontId="10" fillId="0" borderId="0" xfId="0" applyFont="1" applyFill="1" applyAlignment="1">
      <alignment horizontal="center" vertical="center"/>
    </xf>
    <xf numFmtId="0" fontId="9" fillId="0" borderId="0" xfId="0" applyFont="1" applyFill="1" applyAlignment="1">
      <alignment vertical="center"/>
    </xf>
    <xf numFmtId="0" fontId="2" fillId="0" borderId="0" xfId="0" applyFont="1" applyFill="1" applyBorder="1" applyAlignment="1">
      <alignment vertical="center"/>
    </xf>
    <xf numFmtId="0" fontId="6" fillId="5" borderId="0" xfId="0" applyFont="1" applyFill="1" applyAlignment="1">
      <alignment vertical="center"/>
    </xf>
    <xf numFmtId="0" fontId="6" fillId="5" borderId="0" xfId="0" applyFont="1" applyFill="1" applyBorder="1" applyAlignment="1">
      <alignment vertical="center"/>
    </xf>
    <xf numFmtId="0" fontId="2" fillId="0" borderId="0" xfId="0" applyFont="1" applyFill="1" applyAlignment="1">
      <alignment horizontal="left" vertical="center"/>
    </xf>
    <xf numFmtId="0" fontId="10" fillId="7" borderId="27" xfId="0" applyFont="1" applyFill="1" applyBorder="1" applyAlignment="1">
      <alignment horizontal="center" vertical="center" wrapText="1"/>
    </xf>
    <xf numFmtId="0" fontId="1" fillId="0" borderId="0" xfId="0" applyFont="1"/>
    <xf numFmtId="0" fontId="10" fillId="0" borderId="0" xfId="4" applyFont="1" applyAlignment="1">
      <alignment horizontal="center"/>
    </xf>
    <xf numFmtId="3" fontId="9" fillId="0" borderId="0" xfId="4" applyNumberFormat="1" applyFont="1"/>
    <xf numFmtId="0" fontId="9" fillId="0" borderId="3" xfId="4" applyFont="1" applyBorder="1" applyAlignment="1">
      <alignment horizontal="center"/>
    </xf>
    <xf numFmtId="3" fontId="9" fillId="0" borderId="3" xfId="4" applyNumberFormat="1" applyFont="1" applyBorder="1" applyAlignment="1">
      <alignment horizontal="center"/>
    </xf>
    <xf numFmtId="3" fontId="9" fillId="0" borderId="13" xfId="4" applyNumberFormat="1" applyFont="1" applyBorder="1" applyAlignment="1">
      <alignment horizontal="center"/>
    </xf>
    <xf numFmtId="4" fontId="9" fillId="0" borderId="3" xfId="4" applyNumberFormat="1" applyFont="1" applyBorder="1" applyAlignment="1">
      <alignment vertical="center" wrapText="1"/>
    </xf>
    <xf numFmtId="0" fontId="9" fillId="0" borderId="3" xfId="4" quotePrefix="1" applyFont="1" applyBorder="1" applyAlignment="1">
      <alignment horizontal="center"/>
    </xf>
    <xf numFmtId="0" fontId="9" fillId="0" borderId="13" xfId="4" quotePrefix="1" applyFont="1" applyBorder="1" applyAlignment="1">
      <alignment horizontal="center"/>
    </xf>
    <xf numFmtId="3" fontId="9" fillId="0" borderId="13" xfId="4" applyNumberFormat="1" applyFont="1" applyBorder="1" applyAlignment="1">
      <alignment horizontal="left"/>
    </xf>
    <xf numFmtId="4" fontId="9" fillId="0" borderId="3" xfId="4" quotePrefix="1" applyNumberFormat="1" applyFont="1" applyBorder="1" applyAlignment="1">
      <alignment horizontal="center"/>
    </xf>
    <xf numFmtId="4" fontId="10" fillId="0" borderId="4" xfId="4" applyNumberFormat="1" applyFont="1" applyBorder="1" applyAlignment="1">
      <alignment vertical="center" wrapText="1"/>
    </xf>
    <xf numFmtId="0" fontId="2" fillId="7" borderId="25" xfId="2" applyFont="1" applyFill="1" applyBorder="1" applyAlignment="1">
      <alignment horizontal="center" vertical="center" textRotation="90" wrapText="1"/>
    </xf>
    <xf numFmtId="0" fontId="10" fillId="3" borderId="13" xfId="4" applyFont="1" applyFill="1" applyBorder="1"/>
    <xf numFmtId="0" fontId="10" fillId="2" borderId="0" xfId="2" applyFont="1" applyFill="1" applyAlignment="1">
      <alignment vertical="center"/>
    </xf>
    <xf numFmtId="0" fontId="10" fillId="2" borderId="2" xfId="2" applyFont="1" applyFill="1" applyBorder="1" applyAlignment="1">
      <alignment vertical="center"/>
    </xf>
    <xf numFmtId="164" fontId="9" fillId="5" borderId="3" xfId="6" applyFont="1" applyFill="1" applyBorder="1" applyAlignment="1">
      <alignment vertical="center"/>
    </xf>
    <xf numFmtId="164" fontId="10" fillId="2" borderId="3" xfId="6" applyFont="1" applyFill="1" applyBorder="1" applyAlignment="1">
      <alignment vertical="center"/>
    </xf>
    <xf numFmtId="0" fontId="10" fillId="4" borderId="13" xfId="4" applyFont="1" applyFill="1" applyBorder="1"/>
    <xf numFmtId="0" fontId="10" fillId="4" borderId="0" xfId="2" applyFont="1" applyFill="1" applyAlignment="1">
      <alignment vertical="center"/>
    </xf>
    <xf numFmtId="0" fontId="10" fillId="4" borderId="2" xfId="2" applyFont="1" applyFill="1" applyBorder="1" applyAlignment="1">
      <alignment vertical="center"/>
    </xf>
    <xf numFmtId="164" fontId="10" fillId="4" borderId="3" xfId="6" applyFont="1" applyFill="1" applyBorder="1" applyAlignment="1">
      <alignment vertical="center"/>
    </xf>
    <xf numFmtId="4" fontId="10" fillId="2" borderId="0" xfId="2" applyNumberFormat="1" applyFont="1" applyFill="1" applyAlignment="1">
      <alignment vertical="center"/>
    </xf>
    <xf numFmtId="164" fontId="9" fillId="0" borderId="3" xfId="6" applyFont="1" applyBorder="1" applyAlignment="1">
      <alignment vertical="center"/>
    </xf>
    <xf numFmtId="166" fontId="10" fillId="2" borderId="0" xfId="2" applyNumberFormat="1" applyFont="1" applyFill="1" applyAlignment="1">
      <alignment vertical="center"/>
    </xf>
    <xf numFmtId="166" fontId="9" fillId="0" borderId="0" xfId="6" applyNumberFormat="1" applyFont="1" applyBorder="1" applyAlignment="1">
      <alignment vertical="center"/>
    </xf>
    <xf numFmtId="166" fontId="9" fillId="0" borderId="0" xfId="2" applyNumberFormat="1" applyFont="1" applyAlignment="1">
      <alignment vertical="center"/>
    </xf>
    <xf numFmtId="0" fontId="9" fillId="0" borderId="0" xfId="2" applyFont="1" applyAlignment="1">
      <alignment horizontal="left" vertical="center"/>
    </xf>
    <xf numFmtId="0" fontId="10" fillId="0" borderId="0" xfId="2" applyFont="1" applyAlignment="1">
      <alignment vertical="center"/>
    </xf>
    <xf numFmtId="0" fontId="10" fillId="7" borderId="11" xfId="2" applyFont="1" applyFill="1" applyBorder="1" applyAlignment="1">
      <alignment horizontal="center" vertical="center" wrapText="1"/>
    </xf>
    <xf numFmtId="0" fontId="10" fillId="7" borderId="20" xfId="2" applyFont="1" applyFill="1" applyBorder="1" applyAlignment="1">
      <alignment horizontal="center" vertical="center" wrapText="1"/>
    </xf>
    <xf numFmtId="0" fontId="10" fillId="7" borderId="54" xfId="2" applyFont="1" applyFill="1" applyBorder="1" applyAlignment="1">
      <alignment horizontal="center" vertical="center" wrapText="1"/>
    </xf>
    <xf numFmtId="0" fontId="9" fillId="0" borderId="43" xfId="2" applyFont="1" applyBorder="1" applyAlignment="1">
      <alignment horizontal="left" vertical="center"/>
    </xf>
    <xf numFmtId="0" fontId="10" fillId="0" borderId="26" xfId="2" applyFont="1" applyBorder="1" applyAlignment="1">
      <alignment vertical="center"/>
    </xf>
    <xf numFmtId="164" fontId="10" fillId="0" borderId="55" xfId="6" applyFont="1" applyFill="1" applyBorder="1" applyAlignment="1">
      <alignment vertical="center"/>
    </xf>
    <xf numFmtId="164" fontId="10" fillId="0" borderId="28" xfId="6" applyFont="1" applyFill="1" applyBorder="1" applyAlignment="1">
      <alignment vertical="center"/>
    </xf>
    <xf numFmtId="0" fontId="10" fillId="0" borderId="25" xfId="2" applyFont="1" applyBorder="1" applyAlignment="1">
      <alignment vertical="center"/>
    </xf>
    <xf numFmtId="164" fontId="10" fillId="0" borderId="25" xfId="6" applyFont="1" applyFill="1" applyBorder="1" applyAlignment="1">
      <alignment vertical="center"/>
    </xf>
    <xf numFmtId="0" fontId="10" fillId="0" borderId="55" xfId="2" applyFont="1" applyBorder="1" applyAlignment="1">
      <alignment vertical="center"/>
    </xf>
    <xf numFmtId="0" fontId="10" fillId="0" borderId="28" xfId="2" applyFont="1" applyBorder="1" applyAlignment="1">
      <alignment vertical="center"/>
    </xf>
    <xf numFmtId="0" fontId="9" fillId="0" borderId="13" xfId="2" applyFont="1" applyBorder="1" applyAlignment="1">
      <alignment horizontal="left" vertical="center"/>
    </xf>
    <xf numFmtId="164" fontId="10" fillId="0" borderId="37" xfId="6" applyFont="1" applyFill="1" applyBorder="1" applyAlignment="1">
      <alignment vertical="center"/>
    </xf>
    <xf numFmtId="0" fontId="10" fillId="5" borderId="25" xfId="2" applyFont="1" applyFill="1" applyBorder="1" applyAlignment="1">
      <alignment vertical="center"/>
    </xf>
    <xf numFmtId="0" fontId="10" fillId="5" borderId="28" xfId="2" applyFont="1" applyFill="1" applyBorder="1" applyAlignment="1">
      <alignment vertical="center"/>
    </xf>
    <xf numFmtId="164" fontId="10" fillId="2" borderId="17" xfId="2" applyNumberFormat="1" applyFont="1" applyFill="1" applyBorder="1" applyAlignment="1">
      <alignment vertical="center"/>
    </xf>
    <xf numFmtId="164" fontId="10" fillId="2" borderId="41" xfId="2" applyNumberFormat="1" applyFont="1" applyFill="1" applyBorder="1" applyAlignment="1">
      <alignment vertical="center"/>
    </xf>
    <xf numFmtId="2" fontId="10" fillId="2" borderId="40" xfId="2" applyNumberFormat="1" applyFont="1" applyFill="1" applyBorder="1" applyAlignment="1">
      <alignment vertical="center"/>
    </xf>
    <xf numFmtId="0" fontId="9" fillId="9" borderId="4" xfId="0" applyFont="1" applyFill="1" applyBorder="1"/>
    <xf numFmtId="0" fontId="10" fillId="7" borderId="53" xfId="0" applyFont="1" applyFill="1" applyBorder="1" applyAlignment="1">
      <alignment horizontal="center" vertical="center" wrapText="1"/>
    </xf>
    <xf numFmtId="0" fontId="10" fillId="7" borderId="49" xfId="0" applyFont="1" applyFill="1" applyBorder="1" applyAlignment="1">
      <alignment horizontal="center" vertical="center" wrapText="1"/>
    </xf>
    <xf numFmtId="0" fontId="10" fillId="7" borderId="45" xfId="0" applyFont="1" applyFill="1" applyBorder="1" applyAlignment="1">
      <alignment horizontal="center" vertical="center" wrapText="1"/>
    </xf>
    <xf numFmtId="0" fontId="10" fillId="7" borderId="50" xfId="0" applyFont="1" applyFill="1" applyBorder="1" applyAlignment="1">
      <alignment horizontal="center" vertical="center" wrapText="1"/>
    </xf>
    <xf numFmtId="0" fontId="10" fillId="7" borderId="44" xfId="0" applyFont="1" applyFill="1" applyBorder="1" applyAlignment="1">
      <alignment horizontal="center" vertical="center" wrapText="1"/>
    </xf>
    <xf numFmtId="165" fontId="10" fillId="7" borderId="53" xfId="0" applyNumberFormat="1" applyFont="1" applyFill="1" applyBorder="1" applyAlignment="1">
      <alignment horizontal="center" textRotation="90" wrapText="1"/>
    </xf>
    <xf numFmtId="165" fontId="10" fillId="7" borderId="45" xfId="0" applyNumberFormat="1" applyFont="1" applyFill="1" applyBorder="1" applyAlignment="1">
      <alignment horizontal="center" textRotation="90" wrapText="1"/>
    </xf>
    <xf numFmtId="165" fontId="10" fillId="7" borderId="50" xfId="0" applyNumberFormat="1" applyFont="1" applyFill="1" applyBorder="1" applyAlignment="1">
      <alignment horizontal="center" textRotation="90" wrapText="1"/>
    </xf>
    <xf numFmtId="0" fontId="24" fillId="5" borderId="27" xfId="0" applyFont="1" applyFill="1" applyBorder="1"/>
    <xf numFmtId="0" fontId="24" fillId="5" borderId="27" xfId="0" applyFont="1" applyFill="1" applyBorder="1" applyAlignment="1">
      <alignment horizontal="left" vertical="center"/>
    </xf>
    <xf numFmtId="0" fontId="24" fillId="5" borderId="27" xfId="0" applyFont="1" applyFill="1" applyBorder="1" applyAlignment="1">
      <alignment horizontal="left"/>
    </xf>
    <xf numFmtId="164" fontId="24" fillId="5" borderId="27" xfId="6" applyFont="1" applyFill="1" applyBorder="1" applyAlignment="1">
      <alignment horizontal="center" vertical="center"/>
    </xf>
    <xf numFmtId="0" fontId="24" fillId="5" borderId="27" xfId="0" applyFont="1" applyFill="1" applyBorder="1" applyAlignment="1">
      <alignment horizontal="center"/>
    </xf>
    <xf numFmtId="0" fontId="24" fillId="5" borderId="27" xfId="0" applyFont="1" applyFill="1" applyBorder="1" applyAlignment="1">
      <alignment horizontal="center" vertical="center"/>
    </xf>
    <xf numFmtId="165" fontId="24" fillId="5" borderId="27" xfId="0" applyNumberFormat="1" applyFont="1" applyFill="1" applyBorder="1" applyAlignment="1">
      <alignment horizontal="center" vertical="center"/>
    </xf>
    <xf numFmtId="1" fontId="24" fillId="5" borderId="27" xfId="0" quotePrefix="1" applyNumberFormat="1" applyFont="1" applyFill="1" applyBorder="1" applyAlignment="1">
      <alignment horizontal="center"/>
    </xf>
    <xf numFmtId="165" fontId="24" fillId="5" borderId="27" xfId="0" quotePrefix="1" applyNumberFormat="1" applyFont="1" applyFill="1" applyBorder="1" applyAlignment="1">
      <alignment horizontal="center"/>
    </xf>
    <xf numFmtId="164" fontId="24" fillId="5" borderId="27" xfId="6" quotePrefix="1" applyFont="1" applyFill="1" applyBorder="1" applyAlignment="1">
      <alignment horizontal="center"/>
    </xf>
    <xf numFmtId="0" fontId="24" fillId="5" borderId="27" xfId="0" quotePrefix="1" applyFont="1" applyFill="1" applyBorder="1" applyAlignment="1">
      <alignment horizontal="center"/>
    </xf>
    <xf numFmtId="1" fontId="24" fillId="5" borderId="27" xfId="0" quotePrefix="1" applyNumberFormat="1" applyFont="1" applyFill="1" applyBorder="1" applyAlignment="1">
      <alignment horizontal="center" vertical="center"/>
    </xf>
    <xf numFmtId="165" fontId="24" fillId="5" borderId="27" xfId="0" applyNumberFormat="1" applyFont="1" applyFill="1" applyBorder="1"/>
    <xf numFmtId="1" fontId="24" fillId="5" borderId="27" xfId="6" quotePrefix="1" applyNumberFormat="1" applyFont="1" applyFill="1" applyBorder="1" applyAlignment="1">
      <alignment horizontal="center" vertical="center"/>
    </xf>
    <xf numFmtId="0" fontId="24" fillId="5" borderId="27" xfId="0" applyFont="1" applyFill="1" applyBorder="1" applyAlignment="1">
      <alignment horizontal="center" wrapText="1"/>
    </xf>
    <xf numFmtId="165" fontId="24" fillId="5" borderId="27" xfId="0" quotePrefix="1" applyNumberFormat="1" applyFont="1" applyFill="1" applyBorder="1" applyAlignment="1">
      <alignment horizontal="center" vertical="center"/>
    </xf>
    <xf numFmtId="164" fontId="24" fillId="5" borderId="27" xfId="6" quotePrefix="1" applyFont="1" applyFill="1" applyBorder="1" applyAlignment="1">
      <alignment horizontal="center" vertical="center"/>
    </xf>
    <xf numFmtId="0" fontId="24" fillId="5" borderId="27" xfId="0" quotePrefix="1" applyFont="1" applyFill="1" applyBorder="1" applyAlignment="1">
      <alignment horizontal="center" vertical="center"/>
    </xf>
    <xf numFmtId="0" fontId="24" fillId="5" borderId="27" xfId="0" applyFont="1" applyFill="1" applyBorder="1" applyAlignment="1">
      <alignment vertical="center"/>
    </xf>
    <xf numFmtId="164" fontId="24" fillId="5" borderId="27" xfId="6" applyFont="1" applyFill="1" applyBorder="1"/>
    <xf numFmtId="0" fontId="25" fillId="5" borderId="27" xfId="0" applyFont="1" applyFill="1" applyBorder="1" applyAlignment="1">
      <alignment horizontal="left" vertical="center" wrapText="1"/>
    </xf>
    <xf numFmtId="1" fontId="24" fillId="5" borderId="27" xfId="0" applyNumberFormat="1" applyFont="1" applyFill="1" applyBorder="1"/>
    <xf numFmtId="4" fontId="24" fillId="5" borderId="27" xfId="0" applyNumberFormat="1" applyFont="1" applyFill="1" applyBorder="1"/>
    <xf numFmtId="2" fontId="24" fillId="5" borderId="27" xfId="0" applyNumberFormat="1" applyFont="1" applyFill="1" applyBorder="1"/>
    <xf numFmtId="168" fontId="26" fillId="5" borderId="27" xfId="0" applyNumberFormat="1" applyFont="1" applyFill="1" applyBorder="1" applyAlignment="1">
      <alignment vertical="center" wrapText="1"/>
    </xf>
    <xf numFmtId="168" fontId="24" fillId="5" borderId="27" xfId="0" applyNumberFormat="1" applyFont="1" applyFill="1" applyBorder="1" applyAlignment="1">
      <alignment vertical="center" wrapText="1"/>
    </xf>
    <xf numFmtId="168" fontId="26" fillId="5" borderId="27" xfId="0" applyNumberFormat="1" applyFont="1" applyFill="1" applyBorder="1"/>
    <xf numFmtId="168" fontId="24" fillId="5" borderId="27" xfId="0" applyNumberFormat="1" applyFont="1" applyFill="1" applyBorder="1"/>
    <xf numFmtId="0" fontId="27" fillId="0" borderId="52" xfId="0" applyFont="1" applyBorder="1"/>
    <xf numFmtId="0" fontId="27" fillId="0" borderId="12" xfId="0" applyFont="1" applyBorder="1"/>
    <xf numFmtId="0" fontId="27" fillId="5" borderId="12" xfId="0" applyFont="1" applyFill="1" applyBorder="1" applyAlignment="1">
      <alignment horizontal="center" vertical="center"/>
    </xf>
    <xf numFmtId="0" fontId="27" fillId="5" borderId="46" xfId="0" applyFont="1" applyFill="1" applyBorder="1" applyAlignment="1">
      <alignment horizontal="center"/>
    </xf>
    <xf numFmtId="166" fontId="27" fillId="5" borderId="3" xfId="6" applyNumberFormat="1" applyFont="1" applyFill="1" applyBorder="1" applyAlignment="1">
      <alignment horizontal="center" vertical="center"/>
    </xf>
    <xf numFmtId="0" fontId="27" fillId="0" borderId="46" xfId="0" applyFont="1" applyBorder="1"/>
    <xf numFmtId="0" fontId="27" fillId="0" borderId="46" xfId="0" applyFont="1" applyBorder="1" applyAlignment="1">
      <alignment horizontal="center" vertical="center"/>
    </xf>
    <xf numFmtId="0" fontId="27" fillId="0" borderId="0" xfId="0" applyFont="1" applyAlignment="1">
      <alignment horizontal="center"/>
    </xf>
    <xf numFmtId="165" fontId="27" fillId="0" borderId="52" xfId="0" applyNumberFormat="1" applyFont="1" applyBorder="1"/>
    <xf numFmtId="1" fontId="27" fillId="0" borderId="46" xfId="0" quotePrefix="1" applyNumberFormat="1" applyFont="1" applyBorder="1" applyAlignment="1">
      <alignment horizontal="center"/>
    </xf>
    <xf numFmtId="164" fontId="27" fillId="0" borderId="0" xfId="6" quotePrefix="1" applyFont="1" applyBorder="1" applyAlignment="1">
      <alignment horizontal="center"/>
    </xf>
    <xf numFmtId="165" fontId="27" fillId="5" borderId="52" xfId="0" quotePrefix="1" applyNumberFormat="1" applyFont="1" applyFill="1" applyBorder="1" applyAlignment="1">
      <alignment horizontal="center" vertical="center"/>
    </xf>
    <xf numFmtId="164" fontId="27" fillId="5" borderId="3" xfId="6" applyFont="1" applyFill="1" applyBorder="1" applyAlignment="1">
      <alignment horizontal="center" vertical="center"/>
    </xf>
    <xf numFmtId="0" fontId="27" fillId="0" borderId="3" xfId="0" applyFont="1" applyBorder="1"/>
    <xf numFmtId="0" fontId="27" fillId="0" borderId="0" xfId="0" applyFont="1"/>
    <xf numFmtId="1" fontId="27" fillId="0" borderId="46" xfId="0" applyNumberFormat="1" applyFont="1" applyBorder="1"/>
    <xf numFmtId="165" fontId="27" fillId="0" borderId="3" xfId="0" applyNumberFormat="1" applyFont="1" applyBorder="1"/>
    <xf numFmtId="165" fontId="27" fillId="0" borderId="46" xfId="0" applyNumberFormat="1" applyFont="1" applyBorder="1"/>
    <xf numFmtId="0" fontId="27" fillId="0" borderId="8" xfId="0" applyFont="1" applyBorder="1"/>
    <xf numFmtId="0" fontId="27" fillId="0" borderId="9" xfId="0" applyFont="1" applyBorder="1"/>
    <xf numFmtId="0" fontId="27" fillId="0" borderId="47" xfId="0" applyFont="1" applyBorder="1"/>
    <xf numFmtId="0" fontId="27" fillId="0" borderId="7" xfId="0" applyFont="1" applyBorder="1"/>
    <xf numFmtId="164" fontId="9" fillId="0" borderId="17" xfId="0" applyNumberFormat="1" applyFont="1" applyBorder="1"/>
    <xf numFmtId="0" fontId="10" fillId="0" borderId="0" xfId="0" applyFont="1" applyFill="1" applyAlignment="1">
      <alignment horizontal="left"/>
    </xf>
    <xf numFmtId="0" fontId="10" fillId="0" borderId="0" xfId="2" applyFont="1" applyFill="1" applyAlignment="1">
      <alignment horizontal="left" vertical="center"/>
    </xf>
    <xf numFmtId="0" fontId="9" fillId="0" borderId="0" xfId="0" applyFont="1" applyAlignment="1">
      <alignment horizontal="left"/>
    </xf>
    <xf numFmtId="0" fontId="24" fillId="5" borderId="27" xfId="0" quotePrefix="1" applyFont="1" applyFill="1" applyBorder="1" applyAlignment="1">
      <alignment horizontal="left"/>
    </xf>
    <xf numFmtId="0" fontId="24" fillId="5" borderId="27" xfId="0" quotePrefix="1" applyFont="1" applyFill="1" applyBorder="1" applyAlignment="1">
      <alignment horizontal="left" vertical="center"/>
    </xf>
    <xf numFmtId="0" fontId="27" fillId="0" borderId="12" xfId="0" quotePrefix="1" applyFont="1" applyBorder="1" applyAlignment="1">
      <alignment horizontal="left"/>
    </xf>
    <xf numFmtId="0" fontId="27" fillId="0" borderId="12" xfId="0" applyFont="1" applyBorder="1" applyAlignment="1">
      <alignment horizontal="left"/>
    </xf>
    <xf numFmtId="0" fontId="10" fillId="0" borderId="14" xfId="0" applyFont="1" applyBorder="1" applyAlignment="1">
      <alignment horizontal="left"/>
    </xf>
    <xf numFmtId="0" fontId="2" fillId="0" borderId="59" xfId="2" applyFont="1" applyBorder="1" applyAlignment="1">
      <alignment horizontal="left" vertical="center"/>
    </xf>
    <xf numFmtId="0" fontId="2" fillId="0" borderId="32" xfId="2" applyFont="1" applyBorder="1" applyAlignment="1">
      <alignment horizontal="center" vertical="center"/>
    </xf>
    <xf numFmtId="164" fontId="2" fillId="0" borderId="59" xfId="5" applyFont="1" applyBorder="1" applyAlignment="1">
      <alignment horizontal="left" vertical="center"/>
    </xf>
    <xf numFmtId="0" fontId="2" fillId="0" borderId="29" xfId="0" applyFont="1" applyBorder="1" applyAlignment="1">
      <alignment vertical="center" wrapText="1"/>
    </xf>
    <xf numFmtId="0" fontId="2" fillId="0" borderId="54" xfId="0" applyFont="1" applyBorder="1" applyAlignment="1">
      <alignment vertical="center" wrapText="1"/>
    </xf>
    <xf numFmtId="0" fontId="2" fillId="0" borderId="29" xfId="0" applyFont="1" applyBorder="1" applyAlignment="1">
      <alignment horizontal="center" vertical="center"/>
    </xf>
    <xf numFmtId="169" fontId="2" fillId="0" borderId="31" xfId="0" applyNumberFormat="1" applyFont="1" applyBorder="1" applyAlignment="1">
      <alignment horizontal="center" vertical="center"/>
    </xf>
    <xf numFmtId="0" fontId="2" fillId="0" borderId="31" xfId="0" applyFont="1" applyBorder="1" applyAlignment="1">
      <alignment vertical="center"/>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2" fillId="0" borderId="54" xfId="0" applyFont="1" applyBorder="1" applyAlignment="1">
      <alignment horizontal="center" vertical="center"/>
    </xf>
    <xf numFmtId="164" fontId="2" fillId="0" borderId="54" xfId="5" applyFont="1" applyBorder="1" applyAlignment="1">
      <alignment vertical="center"/>
    </xf>
    <xf numFmtId="0" fontId="10" fillId="7" borderId="3" xfId="2" applyFont="1" applyFill="1" applyBorder="1" applyAlignment="1">
      <alignment horizontal="center" vertical="center"/>
    </xf>
    <xf numFmtId="0" fontId="10" fillId="2" borderId="74" xfId="2" applyFont="1" applyFill="1" applyBorder="1" applyAlignment="1">
      <alignment vertical="center"/>
    </xf>
    <xf numFmtId="0" fontId="10" fillId="7" borderId="5" xfId="2" applyFont="1" applyFill="1" applyBorder="1" applyAlignment="1">
      <alignment horizontal="center" vertical="center"/>
    </xf>
    <xf numFmtId="0" fontId="1" fillId="0" borderId="0" xfId="2" applyFont="1" applyFill="1" applyBorder="1" applyAlignment="1">
      <alignment horizontal="left" vertical="center"/>
    </xf>
    <xf numFmtId="0" fontId="9" fillId="0" borderId="43" xfId="2" applyFont="1" applyBorder="1" applyAlignment="1">
      <alignment horizontal="center" vertical="center"/>
    </xf>
    <xf numFmtId="0" fontId="0" fillId="0" borderId="43" xfId="0" applyBorder="1" applyAlignment="1">
      <alignment horizontal="center" vertical="center"/>
    </xf>
    <xf numFmtId="0" fontId="0" fillId="0" borderId="43" xfId="0" applyBorder="1" applyAlignment="1">
      <alignment horizontal="center" vertical="center" wrapText="1"/>
    </xf>
    <xf numFmtId="4" fontId="0" fillId="0" borderId="43" xfId="0" applyNumberFormat="1" applyBorder="1" applyAlignment="1">
      <alignment horizontal="center" vertical="center"/>
    </xf>
    <xf numFmtId="14" fontId="0" fillId="0" borderId="43" xfId="0" applyNumberFormat="1" applyBorder="1" applyAlignment="1">
      <alignment horizontal="center" vertical="center"/>
    </xf>
    <xf numFmtId="14" fontId="9" fillId="0" borderId="43" xfId="2" applyNumberFormat="1" applyFont="1" applyBorder="1" applyAlignment="1">
      <alignment horizontal="center" vertical="center"/>
    </xf>
    <xf numFmtId="0" fontId="28" fillId="0" borderId="43" xfId="2" applyFont="1" applyBorder="1" applyAlignment="1">
      <alignment horizontal="center" vertical="center"/>
    </xf>
    <xf numFmtId="14" fontId="9" fillId="0" borderId="43" xfId="0" applyNumberFormat="1" applyFont="1" applyBorder="1" applyAlignment="1">
      <alignment horizontal="center" vertical="center"/>
    </xf>
    <xf numFmtId="0" fontId="9" fillId="0" borderId="43" xfId="0" applyFont="1" applyBorder="1" applyAlignment="1">
      <alignment horizontal="center" vertical="center"/>
    </xf>
    <xf numFmtId="14" fontId="9" fillId="0" borderId="43" xfId="0" applyNumberFormat="1" applyFont="1" applyBorder="1" applyAlignment="1">
      <alignment horizontal="center" vertical="center" wrapText="1"/>
    </xf>
    <xf numFmtId="0" fontId="0" fillId="0" borderId="61" xfId="0" applyBorder="1" applyAlignment="1">
      <alignment horizontal="center" vertical="center"/>
    </xf>
    <xf numFmtId="0" fontId="0" fillId="0" borderId="61" xfId="0" applyBorder="1" applyAlignment="1">
      <alignment horizontal="center" vertical="center" wrapText="1"/>
    </xf>
    <xf numFmtId="4" fontId="0" fillId="0" borderId="61" xfId="0" applyNumberFormat="1" applyBorder="1" applyAlignment="1">
      <alignment horizontal="center" vertical="center"/>
    </xf>
    <xf numFmtId="14" fontId="0" fillId="0" borderId="61" xfId="0" applyNumberFormat="1" applyBorder="1" applyAlignment="1">
      <alignment horizontal="center" vertical="center"/>
    </xf>
    <xf numFmtId="14" fontId="9" fillId="0" borderId="61" xfId="2" applyNumberFormat="1" applyFont="1" applyBorder="1" applyAlignment="1">
      <alignment horizontal="center" vertical="center"/>
    </xf>
    <xf numFmtId="0" fontId="9" fillId="0" borderId="57" xfId="2" applyFont="1" applyBorder="1" applyAlignment="1">
      <alignment horizontal="center" vertical="center"/>
    </xf>
    <xf numFmtId="0" fontId="0" fillId="0" borderId="57" xfId="0" applyBorder="1" applyAlignment="1">
      <alignment horizontal="center" vertical="center"/>
    </xf>
    <xf numFmtId="0" fontId="0" fillId="0" borderId="57" xfId="0" applyBorder="1" applyAlignment="1">
      <alignment horizontal="center" vertical="center" wrapText="1"/>
    </xf>
    <xf numFmtId="4" fontId="0" fillId="0" borderId="57" xfId="0" applyNumberFormat="1" applyBorder="1" applyAlignment="1">
      <alignment horizontal="center" vertical="center"/>
    </xf>
    <xf numFmtId="14" fontId="0" fillId="0" borderId="57" xfId="0" applyNumberFormat="1" applyBorder="1" applyAlignment="1">
      <alignment horizontal="center" vertical="center"/>
    </xf>
    <xf numFmtId="14" fontId="9" fillId="0" borderId="57" xfId="2" applyNumberFormat="1" applyFont="1" applyBorder="1" applyAlignment="1">
      <alignment horizontal="center" vertical="center"/>
    </xf>
    <xf numFmtId="0" fontId="9" fillId="0" borderId="70" xfId="2" applyFont="1" applyBorder="1" applyAlignment="1">
      <alignment horizontal="center" vertical="center"/>
    </xf>
    <xf numFmtId="0" fontId="0" fillId="0" borderId="70" xfId="0" applyBorder="1" applyAlignment="1">
      <alignment horizontal="center" vertical="center"/>
    </xf>
    <xf numFmtId="0" fontId="0" fillId="0" borderId="70" xfId="0" applyBorder="1" applyAlignment="1">
      <alignment horizontal="center" vertical="center" wrapText="1"/>
    </xf>
    <xf numFmtId="4" fontId="0" fillId="0" borderId="70" xfId="0" applyNumberFormat="1" applyBorder="1" applyAlignment="1">
      <alignment horizontal="center" vertical="center"/>
    </xf>
    <xf numFmtId="14" fontId="0" fillId="0" borderId="70" xfId="0" applyNumberFormat="1" applyBorder="1" applyAlignment="1">
      <alignment horizontal="center" vertical="center"/>
    </xf>
    <xf numFmtId="14" fontId="9" fillId="0" borderId="70" xfId="2" applyNumberFormat="1" applyFont="1" applyBorder="1" applyAlignment="1">
      <alignment horizontal="center" vertical="center"/>
    </xf>
    <xf numFmtId="0" fontId="9" fillId="0" borderId="61" xfId="0" applyFont="1" applyBorder="1" applyAlignment="1">
      <alignment horizontal="center" vertical="center" wrapText="1"/>
    </xf>
    <xf numFmtId="14" fontId="9" fillId="0" borderId="61" xfId="0" applyNumberFormat="1" applyFont="1" applyBorder="1" applyAlignment="1">
      <alignment horizontal="center" vertical="center"/>
    </xf>
    <xf numFmtId="0" fontId="9" fillId="0" borderId="61" xfId="0" applyFont="1" applyBorder="1" applyAlignment="1">
      <alignment horizontal="center" vertical="center"/>
    </xf>
    <xf numFmtId="0" fontId="10" fillId="2" borderId="4" xfId="2" applyFont="1" applyFill="1" applyBorder="1" applyAlignment="1">
      <alignment horizontal="center" vertical="center"/>
    </xf>
    <xf numFmtId="4" fontId="10" fillId="2" borderId="4" xfId="2" applyNumberFormat="1" applyFont="1" applyFill="1" applyBorder="1" applyAlignment="1">
      <alignment vertical="center"/>
    </xf>
    <xf numFmtId="0" fontId="9" fillId="0" borderId="70" xfId="0" applyFont="1" applyBorder="1" applyAlignment="1">
      <alignment horizontal="center" vertical="center"/>
    </xf>
    <xf numFmtId="14" fontId="9" fillId="0" borderId="70" xfId="0" applyNumberFormat="1" applyFont="1" applyBorder="1" applyAlignment="1">
      <alignment horizontal="center" vertical="center"/>
    </xf>
    <xf numFmtId="14" fontId="28" fillId="0" borderId="57" xfId="2" applyNumberFormat="1" applyFont="1" applyBorder="1" applyAlignment="1">
      <alignment horizontal="center" vertical="center"/>
    </xf>
    <xf numFmtId="14" fontId="28" fillId="0" borderId="43" xfId="2" applyNumberFormat="1" applyFont="1" applyBorder="1" applyAlignment="1">
      <alignment horizontal="center" vertical="center"/>
    </xf>
    <xf numFmtId="14" fontId="28" fillId="0" borderId="70" xfId="2" applyNumberFormat="1" applyFont="1" applyBorder="1" applyAlignment="1">
      <alignment horizontal="center" vertical="center"/>
    </xf>
    <xf numFmtId="0" fontId="18" fillId="5" borderId="0" xfId="2" applyFont="1" applyFill="1" applyAlignment="1">
      <alignment vertical="center"/>
    </xf>
    <xf numFmtId="4" fontId="9" fillId="0" borderId="13" xfId="2" applyNumberFormat="1" applyFont="1" applyBorder="1" applyAlignment="1">
      <alignment vertical="center"/>
    </xf>
    <xf numFmtId="4" fontId="9" fillId="0" borderId="51" xfId="2" applyNumberFormat="1" applyFont="1" applyFill="1" applyBorder="1" applyAlignment="1">
      <alignment vertical="center"/>
    </xf>
    <xf numFmtId="4" fontId="10" fillId="0" borderId="51" xfId="2" applyNumberFormat="1" applyFont="1" applyFill="1" applyBorder="1" applyAlignment="1">
      <alignment vertical="center"/>
    </xf>
    <xf numFmtId="4" fontId="9" fillId="0" borderId="51" xfId="2" applyNumberFormat="1" applyFont="1" applyBorder="1" applyAlignment="1">
      <alignment vertical="center"/>
    </xf>
    <xf numFmtId="4" fontId="9" fillId="0" borderId="0" xfId="2" applyNumberFormat="1" applyFont="1" applyBorder="1" applyAlignment="1">
      <alignment vertical="center"/>
    </xf>
    <xf numFmtId="4" fontId="9" fillId="0" borderId="0" xfId="2" applyNumberFormat="1" applyFont="1" applyFill="1" applyBorder="1" applyAlignment="1">
      <alignment vertical="center"/>
    </xf>
    <xf numFmtId="3" fontId="1" fillId="0" borderId="13" xfId="0" applyNumberFormat="1" applyFont="1" applyBorder="1"/>
    <xf numFmtId="4" fontId="9" fillId="0" borderId="13" xfId="2" applyNumberFormat="1" applyFont="1" applyFill="1" applyBorder="1" applyAlignment="1">
      <alignment vertical="center"/>
    </xf>
    <xf numFmtId="4" fontId="9" fillId="0" borderId="0" xfId="0" applyNumberFormat="1" applyFont="1"/>
    <xf numFmtId="4" fontId="10" fillId="2" borderId="18" xfId="2" applyNumberFormat="1" applyFont="1" applyFill="1" applyBorder="1" applyAlignment="1">
      <alignment vertical="center"/>
    </xf>
    <xf numFmtId="0" fontId="29" fillId="5" borderId="0" xfId="2" applyFont="1" applyFill="1" applyAlignment="1">
      <alignment vertical="center"/>
    </xf>
    <xf numFmtId="0" fontId="10" fillId="5" borderId="0" xfId="0" applyFont="1" applyFill="1" applyAlignment="1">
      <alignment vertical="center"/>
    </xf>
    <xf numFmtId="0" fontId="10" fillId="0" borderId="0" xfId="0" applyFont="1" applyFill="1" applyAlignment="1">
      <alignment horizontal="left" vertical="center"/>
    </xf>
    <xf numFmtId="0" fontId="29" fillId="0" borderId="0" xfId="0" applyFont="1" applyFill="1" applyAlignment="1">
      <alignment vertical="center"/>
    </xf>
    <xf numFmtId="0" fontId="29" fillId="0" borderId="0" xfId="2" applyFont="1" applyFill="1" applyAlignment="1">
      <alignment vertical="center"/>
    </xf>
    <xf numFmtId="0" fontId="2" fillId="0" borderId="25" xfId="0" applyFont="1" applyBorder="1" applyAlignment="1">
      <alignment wrapText="1"/>
    </xf>
    <xf numFmtId="0" fontId="2" fillId="0" borderId="55" xfId="0" applyFont="1" applyBorder="1" applyAlignment="1">
      <alignment wrapText="1"/>
    </xf>
    <xf numFmtId="0" fontId="2" fillId="0" borderId="26" xfId="0" applyFont="1" applyBorder="1" applyAlignment="1">
      <alignment wrapText="1"/>
    </xf>
    <xf numFmtId="0" fontId="2" fillId="0" borderId="1" xfId="0" quotePrefix="1" applyFont="1" applyBorder="1" applyAlignment="1">
      <alignment horizontal="center"/>
    </xf>
    <xf numFmtId="0" fontId="2" fillId="0" borderId="25" xfId="0" applyFont="1" applyBorder="1" applyAlignment="1">
      <alignment horizontal="center"/>
    </xf>
    <xf numFmtId="0" fontId="2" fillId="0" borderId="27" xfId="0" quotePrefix="1" applyFont="1" applyBorder="1" applyAlignment="1">
      <alignment horizontal="center"/>
    </xf>
    <xf numFmtId="0" fontId="2" fillId="0" borderId="27" xfId="0" applyFont="1" applyBorder="1"/>
    <xf numFmtId="0" fontId="2" fillId="0" borderId="27" xfId="0" applyFont="1" applyBorder="1" applyAlignment="1">
      <alignment horizontal="center"/>
    </xf>
    <xf numFmtId="0" fontId="2" fillId="0" borderId="28" xfId="0" applyFont="1" applyBorder="1" applyAlignment="1">
      <alignment horizontal="center"/>
    </xf>
    <xf numFmtId="0" fontId="2" fillId="0" borderId="25" xfId="0" applyFont="1" applyBorder="1"/>
    <xf numFmtId="164" fontId="2" fillId="0" borderId="26" xfId="5" applyFont="1" applyBorder="1"/>
    <xf numFmtId="0" fontId="2" fillId="0" borderId="55" xfId="0" applyFont="1" applyBorder="1" applyAlignment="1">
      <alignment horizontal="center"/>
    </xf>
    <xf numFmtId="164" fontId="2" fillId="0" borderId="55" xfId="5" applyFont="1" applyBorder="1"/>
    <xf numFmtId="0" fontId="2" fillId="0" borderId="29" xfId="0" applyFont="1" applyBorder="1" applyAlignment="1">
      <alignment horizontal="left" vertical="center"/>
    </xf>
    <xf numFmtId="4" fontId="10" fillId="2" borderId="4" xfId="2" applyNumberFormat="1" applyFont="1" applyFill="1" applyBorder="1" applyAlignment="1">
      <alignment horizontal="center" vertical="center"/>
    </xf>
    <xf numFmtId="0" fontId="6" fillId="2" borderId="4" xfId="2" applyFont="1" applyFill="1" applyBorder="1" applyAlignment="1">
      <alignment horizontal="center" vertical="center"/>
    </xf>
    <xf numFmtId="0" fontId="2" fillId="0" borderId="43" xfId="0" applyFont="1" applyBorder="1" applyAlignment="1">
      <alignment horizontal="justify" vertical="justify" wrapText="1"/>
    </xf>
    <xf numFmtId="0" fontId="2" fillId="0" borderId="70" xfId="0" applyFont="1" applyBorder="1" applyAlignment="1">
      <alignment horizontal="justify" vertical="justify" wrapText="1"/>
    </xf>
    <xf numFmtId="0" fontId="2" fillId="0" borderId="43" xfId="0" applyFont="1" applyBorder="1" applyAlignment="1">
      <alignment horizontal="center" vertical="center"/>
    </xf>
    <xf numFmtId="0" fontId="6" fillId="0" borderId="43" xfId="2" applyFont="1" applyBorder="1" applyAlignment="1">
      <alignment horizontal="center" vertical="center"/>
    </xf>
    <xf numFmtId="4" fontId="2" fillId="0" borderId="43" xfId="0" applyNumberFormat="1" applyFont="1" applyBorder="1" applyAlignment="1">
      <alignment horizontal="center" vertical="center"/>
    </xf>
    <xf numFmtId="0" fontId="2" fillId="0" borderId="43" xfId="0" applyFont="1" applyBorder="1" applyAlignment="1">
      <alignment horizontal="center" vertical="center" wrapText="1"/>
    </xf>
    <xf numFmtId="14" fontId="2" fillId="0" borderId="43" xfId="0" applyNumberFormat="1" applyFont="1" applyBorder="1" applyAlignment="1">
      <alignment horizontal="center" vertical="center"/>
    </xf>
    <xf numFmtId="0" fontId="6" fillId="0" borderId="43" xfId="2" applyFont="1" applyBorder="1" applyAlignment="1">
      <alignment vertical="center" wrapText="1"/>
    </xf>
    <xf numFmtId="0" fontId="6" fillId="0" borderId="43" xfId="2" applyFont="1" applyBorder="1" applyAlignment="1">
      <alignment vertical="center"/>
    </xf>
    <xf numFmtId="0" fontId="2" fillId="0" borderId="70" xfId="0" applyFont="1" applyBorder="1" applyAlignment="1">
      <alignment horizontal="center" vertical="center"/>
    </xf>
    <xf numFmtId="0" fontId="6" fillId="0" borderId="70" xfId="2" applyFont="1" applyBorder="1" applyAlignment="1">
      <alignment horizontal="center" vertical="center"/>
    </xf>
    <xf numFmtId="4" fontId="2" fillId="0" borderId="70" xfId="0" applyNumberFormat="1" applyFont="1" applyBorder="1" applyAlignment="1">
      <alignment horizontal="center" vertical="center"/>
    </xf>
    <xf numFmtId="14" fontId="2" fillId="0" borderId="70" xfId="0" applyNumberFormat="1" applyFont="1" applyBorder="1" applyAlignment="1">
      <alignment horizontal="center" vertical="center"/>
    </xf>
    <xf numFmtId="4" fontId="6" fillId="2" borderId="4" xfId="2" applyNumberFormat="1" applyFont="1" applyFill="1" applyBorder="1" applyAlignment="1">
      <alignment horizontal="center" vertical="center"/>
    </xf>
    <xf numFmtId="0" fontId="2" fillId="0" borderId="70" xfId="0" applyFont="1" applyBorder="1"/>
    <xf numFmtId="0" fontId="2" fillId="0" borderId="43" xfId="0" applyFont="1" applyBorder="1" applyAlignment="1">
      <alignment horizontal="justify" vertical="top" wrapText="1"/>
    </xf>
    <xf numFmtId="0" fontId="6" fillId="0" borderId="43" xfId="2" applyFont="1" applyBorder="1" applyAlignment="1">
      <alignment horizontal="justify" vertical="top" wrapText="1"/>
    </xf>
    <xf numFmtId="0" fontId="6" fillId="0" borderId="43" xfId="2" applyFont="1" applyBorder="1" applyAlignment="1">
      <alignment horizontal="justify" vertical="top"/>
    </xf>
    <xf numFmtId="0" fontId="6" fillId="0" borderId="70" xfId="2" applyFont="1" applyBorder="1" applyAlignment="1">
      <alignment horizontal="justify" vertical="top"/>
    </xf>
    <xf numFmtId="0" fontId="6" fillId="0" borderId="27" xfId="2" applyFont="1" applyBorder="1" applyAlignment="1">
      <alignment horizontal="justify" vertical="top" wrapText="1"/>
    </xf>
    <xf numFmtId="164" fontId="6" fillId="0" borderId="27" xfId="5" applyFont="1" applyFill="1" applyBorder="1" applyAlignment="1">
      <alignment horizontal="center" vertical="center"/>
    </xf>
    <xf numFmtId="0" fontId="6" fillId="0" borderId="27" xfId="2" applyFont="1" applyBorder="1" applyAlignment="1">
      <alignment horizontal="center" vertical="center"/>
    </xf>
    <xf numFmtId="0" fontId="6" fillId="0" borderId="27" xfId="2" applyFont="1" applyBorder="1" applyAlignment="1">
      <alignment horizontal="center" vertical="center" wrapText="1"/>
    </xf>
    <xf numFmtId="0" fontId="6" fillId="0" borderId="27" xfId="2" applyFont="1" applyBorder="1" applyAlignment="1">
      <alignment vertical="center"/>
    </xf>
    <xf numFmtId="164" fontId="6" fillId="0" borderId="27" xfId="5" applyFont="1" applyFill="1" applyBorder="1" applyAlignment="1">
      <alignment horizontal="right" vertical="center"/>
    </xf>
    <xf numFmtId="164" fontId="10" fillId="2" borderId="8" xfId="2" applyNumberFormat="1" applyFont="1" applyFill="1" applyBorder="1" applyAlignment="1">
      <alignment vertical="center"/>
    </xf>
    <xf numFmtId="49" fontId="30" fillId="0" borderId="0" xfId="1" applyNumberFormat="1" applyFont="1" applyFill="1" applyAlignment="1">
      <alignment horizontal="left" vertical="center"/>
    </xf>
    <xf numFmtId="0" fontId="30" fillId="0" borderId="0" xfId="2" applyFont="1" applyFill="1" applyBorder="1" applyAlignment="1">
      <alignment horizontal="left" vertical="center"/>
    </xf>
    <xf numFmtId="49" fontId="2" fillId="0" borderId="56" xfId="3" applyFont="1" applyBorder="1" applyAlignment="1">
      <alignment vertical="center" wrapText="1"/>
    </xf>
    <xf numFmtId="43" fontId="10" fillId="0" borderId="25" xfId="6" applyNumberFormat="1" applyFont="1" applyFill="1" applyBorder="1" applyAlignment="1">
      <alignment vertical="center"/>
    </xf>
    <xf numFmtId="4" fontId="10" fillId="2" borderId="0" xfId="6" applyNumberFormat="1" applyFont="1" applyFill="1" applyBorder="1" applyAlignment="1">
      <alignment vertical="center"/>
    </xf>
    <xf numFmtId="4" fontId="9" fillId="0" borderId="0" xfId="6" applyNumberFormat="1" applyFont="1" applyBorder="1" applyAlignment="1">
      <alignment vertical="center"/>
    </xf>
    <xf numFmtId="4" fontId="10" fillId="4" borderId="0" xfId="6" applyNumberFormat="1" applyFont="1" applyFill="1" applyBorder="1" applyAlignment="1">
      <alignment vertical="center"/>
    </xf>
    <xf numFmtId="170" fontId="10" fillId="2" borderId="3" xfId="6" applyNumberFormat="1" applyFont="1" applyFill="1" applyBorder="1" applyAlignment="1">
      <alignment vertical="center"/>
    </xf>
    <xf numFmtId="4" fontId="9" fillId="0" borderId="0" xfId="2" applyNumberFormat="1" applyFont="1" applyAlignment="1">
      <alignment vertical="center"/>
    </xf>
    <xf numFmtId="4" fontId="10" fillId="2" borderId="19" xfId="6" applyNumberFormat="1" applyFont="1" applyFill="1" applyBorder="1" applyAlignment="1">
      <alignment vertical="center"/>
    </xf>
    <xf numFmtId="164" fontId="10" fillId="2" borderId="17" xfId="6" applyFont="1" applyFill="1" applyBorder="1" applyAlignment="1">
      <alignment vertical="center"/>
    </xf>
    <xf numFmtId="164" fontId="9" fillId="0" borderId="0" xfId="2" applyNumberFormat="1" applyFont="1" applyAlignment="1">
      <alignment vertical="center"/>
    </xf>
    <xf numFmtId="164" fontId="9" fillId="0" borderId="0" xfId="0" applyNumberFormat="1" applyFont="1"/>
    <xf numFmtId="43" fontId="9" fillId="0" borderId="0" xfId="2" applyNumberFormat="1" applyFont="1" applyAlignment="1">
      <alignment vertical="center"/>
    </xf>
    <xf numFmtId="0" fontId="10" fillId="7" borderId="45" xfId="0" applyFont="1" applyFill="1" applyBorder="1" applyAlignment="1">
      <alignment horizontal="center" vertical="center" textRotation="90" wrapText="1"/>
    </xf>
    <xf numFmtId="0" fontId="10" fillId="7" borderId="50" xfId="0" applyFont="1" applyFill="1" applyBorder="1" applyAlignment="1">
      <alignment horizontal="center" vertical="center" textRotation="90" wrapText="1"/>
    </xf>
    <xf numFmtId="0" fontId="10" fillId="7" borderId="52" xfId="0" applyFont="1" applyFill="1" applyBorder="1" applyAlignment="1">
      <alignment horizontal="center" vertical="center" textRotation="90" wrapText="1"/>
    </xf>
    <xf numFmtId="0" fontId="10" fillId="7" borderId="8" xfId="0" applyFont="1" applyFill="1" applyBorder="1" applyAlignment="1">
      <alignment horizontal="center"/>
    </xf>
    <xf numFmtId="0" fontId="10" fillId="7" borderId="74" xfId="0" quotePrefix="1" applyFont="1" applyFill="1" applyBorder="1" applyAlignment="1">
      <alignment horizontal="center"/>
    </xf>
    <xf numFmtId="0" fontId="10" fillId="7" borderId="74" xfId="0" applyFont="1" applyFill="1" applyBorder="1" applyAlignment="1">
      <alignment horizontal="center"/>
    </xf>
    <xf numFmtId="0" fontId="9" fillId="0" borderId="46" xfId="0" applyFont="1" applyBorder="1"/>
    <xf numFmtId="0" fontId="9" fillId="0" borderId="51" xfId="0" applyFont="1" applyBorder="1"/>
    <xf numFmtId="0" fontId="10" fillId="9" borderId="40" xfId="0" applyFont="1" applyFill="1" applyBorder="1"/>
    <xf numFmtId="164" fontId="10" fillId="9" borderId="15" xfId="6" applyFont="1" applyFill="1" applyBorder="1"/>
    <xf numFmtId="0" fontId="10" fillId="9" borderId="15" xfId="0" applyFont="1" applyFill="1" applyBorder="1"/>
    <xf numFmtId="164" fontId="10" fillId="9" borderId="41" xfId="6" applyFont="1" applyFill="1" applyBorder="1"/>
    <xf numFmtId="0" fontId="10" fillId="9" borderId="45" xfId="0" applyFont="1" applyFill="1" applyBorder="1"/>
    <xf numFmtId="164" fontId="23" fillId="9" borderId="50" xfId="6" applyFont="1" applyFill="1" applyBorder="1"/>
    <xf numFmtId="164" fontId="10" fillId="3" borderId="75" xfId="6" applyFont="1" applyFill="1" applyBorder="1"/>
    <xf numFmtId="166" fontId="10" fillId="3" borderId="76" xfId="6" applyNumberFormat="1" applyFont="1" applyFill="1" applyBorder="1"/>
    <xf numFmtId="164" fontId="10" fillId="3" borderId="77" xfId="6" applyFont="1" applyFill="1" applyBorder="1"/>
    <xf numFmtId="4" fontId="10" fillId="3" borderId="78" xfId="6" applyNumberFormat="1" applyFont="1" applyFill="1" applyBorder="1"/>
    <xf numFmtId="164" fontId="10" fillId="3" borderId="78" xfId="6" applyFont="1" applyFill="1" applyBorder="1"/>
    <xf numFmtId="164" fontId="10" fillId="3" borderId="76" xfId="6" applyFont="1" applyFill="1" applyBorder="1"/>
    <xf numFmtId="0" fontId="10" fillId="2" borderId="79" xfId="2" applyFont="1" applyFill="1" applyBorder="1" applyAlignment="1">
      <alignment vertical="center"/>
    </xf>
    <xf numFmtId="164" fontId="10" fillId="2" borderId="80" xfId="6" applyFont="1" applyFill="1" applyBorder="1" applyAlignment="1">
      <alignment vertical="center"/>
    </xf>
    <xf numFmtId="0" fontId="9" fillId="0" borderId="81" xfId="4" applyFont="1" applyBorder="1"/>
    <xf numFmtId="164" fontId="9" fillId="0" borderId="71" xfId="6" applyFont="1" applyFill="1" applyBorder="1"/>
    <xf numFmtId="0" fontId="9" fillId="0" borderId="71" xfId="0" applyFont="1" applyBorder="1"/>
    <xf numFmtId="4" fontId="9" fillId="0" borderId="73" xfId="6" applyNumberFormat="1" applyFont="1" applyFill="1" applyBorder="1"/>
    <xf numFmtId="164" fontId="9" fillId="0" borderId="73" xfId="6" applyFont="1" applyFill="1" applyBorder="1"/>
    <xf numFmtId="4" fontId="9" fillId="0" borderId="72" xfId="0" applyNumberFormat="1" applyFont="1" applyBorder="1"/>
    <xf numFmtId="4" fontId="9" fillId="0" borderId="71" xfId="0" applyNumberFormat="1" applyFont="1" applyBorder="1"/>
    <xf numFmtId="0" fontId="9" fillId="0" borderId="71" xfId="2" applyFont="1" applyBorder="1" applyAlignment="1">
      <alignment vertical="center"/>
    </xf>
    <xf numFmtId="164" fontId="9" fillId="5" borderId="73" xfId="6" applyFont="1" applyFill="1" applyBorder="1" applyAlignment="1">
      <alignment vertical="center"/>
    </xf>
    <xf numFmtId="164" fontId="10" fillId="3" borderId="81" xfId="6" applyFont="1" applyFill="1" applyBorder="1"/>
    <xf numFmtId="166" fontId="10" fillId="3" borderId="72" xfId="6" applyNumberFormat="1" applyFont="1" applyFill="1" applyBorder="1"/>
    <xf numFmtId="166" fontId="10" fillId="3" borderId="71" xfId="6" applyNumberFormat="1" applyFont="1" applyFill="1" applyBorder="1"/>
    <xf numFmtId="4" fontId="10" fillId="3" borderId="73" xfId="6" applyNumberFormat="1" applyFont="1" applyFill="1" applyBorder="1"/>
    <xf numFmtId="164" fontId="10" fillId="3" borderId="71" xfId="6" applyFont="1" applyFill="1" applyBorder="1"/>
    <xf numFmtId="164" fontId="10" fillId="3" borderId="73" xfId="6" applyFont="1" applyFill="1" applyBorder="1"/>
    <xf numFmtId="164" fontId="10" fillId="3" borderId="72" xfId="6" applyFont="1" applyFill="1" applyBorder="1"/>
    <xf numFmtId="0" fontId="10" fillId="2" borderId="71" xfId="2" applyFont="1" applyFill="1" applyBorder="1" applyAlignment="1">
      <alignment vertical="center"/>
    </xf>
    <xf numFmtId="164" fontId="10" fillId="2" borderId="73" xfId="6" applyFont="1" applyFill="1" applyBorder="1" applyAlignment="1">
      <alignment vertical="center"/>
    </xf>
    <xf numFmtId="164" fontId="9" fillId="0" borderId="71" xfId="6" applyFont="1" applyBorder="1" applyAlignment="1">
      <alignment horizontal="right"/>
    </xf>
    <xf numFmtId="164" fontId="9" fillId="0" borderId="71" xfId="6" applyFont="1" applyBorder="1"/>
    <xf numFmtId="4" fontId="9" fillId="0" borderId="73" xfId="6" applyNumberFormat="1" applyFont="1" applyBorder="1"/>
    <xf numFmtId="164" fontId="9" fillId="5" borderId="73" xfId="6" applyFont="1" applyFill="1" applyBorder="1" applyAlignment="1">
      <alignment horizontal="right" vertical="center"/>
    </xf>
    <xf numFmtId="0" fontId="10" fillId="4" borderId="71" xfId="2" applyFont="1" applyFill="1" applyBorder="1" applyAlignment="1">
      <alignment vertical="center"/>
    </xf>
    <xf numFmtId="164" fontId="10" fillId="4" borderId="73" xfId="6" applyFont="1" applyFill="1" applyBorder="1" applyAlignment="1">
      <alignment vertical="center"/>
    </xf>
    <xf numFmtId="4" fontId="9" fillId="0" borderId="71" xfId="6" applyNumberFormat="1" applyFont="1" applyBorder="1"/>
    <xf numFmtId="0" fontId="9" fillId="0" borderId="83" xfId="4" applyFont="1" applyBorder="1"/>
    <xf numFmtId="164" fontId="9" fillId="0" borderId="85" xfId="6" applyFont="1" applyBorder="1"/>
    <xf numFmtId="0" fontId="9" fillId="0" borderId="85" xfId="0" applyFont="1" applyBorder="1"/>
    <xf numFmtId="164" fontId="9" fillId="0" borderId="85" xfId="6" applyFont="1" applyFill="1" applyBorder="1"/>
    <xf numFmtId="4" fontId="9" fillId="0" borderId="85" xfId="6" applyNumberFormat="1" applyFont="1" applyBorder="1"/>
    <xf numFmtId="164" fontId="9" fillId="0" borderId="87" xfId="6" applyFont="1" applyFill="1" applyBorder="1"/>
    <xf numFmtId="4" fontId="9" fillId="0" borderId="84" xfId="0" applyNumberFormat="1" applyFont="1" applyBorder="1"/>
    <xf numFmtId="4" fontId="9" fillId="0" borderId="85" xfId="0" applyNumberFormat="1" applyFont="1" applyBorder="1"/>
    <xf numFmtId="0" fontId="9" fillId="0" borderId="88" xfId="2" applyFont="1" applyBorder="1" applyAlignment="1">
      <alignment vertical="center"/>
    </xf>
    <xf numFmtId="1" fontId="3" fillId="0" borderId="36" xfId="6" applyNumberFormat="1" applyFont="1" applyBorder="1"/>
    <xf numFmtId="164" fontId="3" fillId="0" borderId="38" xfId="6" applyFont="1" applyBorder="1"/>
    <xf numFmtId="4" fontId="3" fillId="0" borderId="37" xfId="6" applyNumberFormat="1" applyFont="1" applyBorder="1"/>
    <xf numFmtId="164" fontId="3" fillId="0" borderId="37" xfId="6" applyFont="1" applyBorder="1"/>
    <xf numFmtId="164" fontId="3" fillId="0" borderId="36" xfId="6" applyFont="1" applyBorder="1"/>
    <xf numFmtId="1" fontId="3" fillId="0" borderId="47" xfId="6" applyNumberFormat="1" applyFont="1" applyBorder="1"/>
    <xf numFmtId="164" fontId="3" fillId="0" borderId="74" xfId="6" applyFont="1" applyBorder="1"/>
    <xf numFmtId="0" fontId="31" fillId="0" borderId="0" xfId="0" applyFont="1"/>
    <xf numFmtId="164" fontId="3" fillId="0" borderId="0" xfId="0" applyNumberFormat="1" applyFont="1"/>
    <xf numFmtId="43" fontId="32" fillId="0" borderId="0" xfId="0" applyNumberFormat="1" applyFont="1"/>
    <xf numFmtId="0" fontId="6" fillId="2" borderId="4" xfId="2" applyFont="1" applyFill="1" applyBorder="1" applyAlignment="1">
      <alignment horizontal="center" vertical="center"/>
    </xf>
    <xf numFmtId="14" fontId="9" fillId="5" borderId="43" xfId="0" applyNumberFormat="1" applyFont="1" applyFill="1" applyBorder="1" applyAlignment="1">
      <alignment horizontal="center" vertical="center"/>
    </xf>
    <xf numFmtId="0" fontId="9" fillId="5" borderId="43" xfId="0" applyFont="1" applyFill="1" applyBorder="1" applyAlignment="1">
      <alignment horizontal="center" vertical="center"/>
    </xf>
    <xf numFmtId="14" fontId="28" fillId="5" borderId="57" xfId="2" applyNumberFormat="1" applyFont="1" applyFill="1" applyBorder="1" applyAlignment="1">
      <alignment horizontal="center" vertical="center"/>
    </xf>
    <xf numFmtId="14" fontId="28" fillId="5" borderId="43" xfId="2" applyNumberFormat="1" applyFont="1" applyFill="1" applyBorder="1" applyAlignment="1">
      <alignment horizontal="center" vertical="center"/>
    </xf>
    <xf numFmtId="14" fontId="28" fillId="5" borderId="70" xfId="2" applyNumberFormat="1" applyFont="1" applyFill="1" applyBorder="1" applyAlignment="1">
      <alignment horizontal="center" vertical="center"/>
    </xf>
    <xf numFmtId="14" fontId="9" fillId="5" borderId="61" xfId="0" applyNumberFormat="1" applyFont="1" applyFill="1" applyBorder="1" applyAlignment="1">
      <alignment horizontal="center" vertical="center"/>
    </xf>
    <xf numFmtId="0" fontId="2" fillId="0" borderId="57" xfId="0" applyFont="1" applyBorder="1" applyAlignment="1">
      <alignment horizontal="justify" vertical="top" wrapText="1"/>
    </xf>
    <xf numFmtId="0" fontId="33" fillId="0" borderId="43" xfId="0" applyFont="1" applyBorder="1" applyAlignment="1">
      <alignment horizontal="justify" vertical="top" wrapText="1"/>
    </xf>
    <xf numFmtId="0" fontId="2" fillId="0" borderId="70" xfId="0" applyFont="1" applyBorder="1" applyAlignment="1">
      <alignment horizontal="justify" vertical="top" wrapText="1"/>
    </xf>
    <xf numFmtId="0" fontId="2" fillId="0" borderId="61" xfId="0" applyFont="1" applyBorder="1" applyAlignment="1">
      <alignment horizontal="justify" vertical="top" wrapText="1"/>
    </xf>
    <xf numFmtId="0" fontId="9" fillId="5" borderId="72" xfId="0" applyFont="1" applyFill="1" applyBorder="1"/>
    <xf numFmtId="0" fontId="9" fillId="5" borderId="72" xfId="2" applyFont="1" applyFill="1" applyBorder="1" applyAlignment="1">
      <alignment vertical="center"/>
    </xf>
    <xf numFmtId="0" fontId="9" fillId="5" borderId="82" xfId="2" applyFont="1" applyFill="1" applyBorder="1" applyAlignment="1">
      <alignment vertical="center"/>
    </xf>
    <xf numFmtId="0" fontId="9" fillId="5" borderId="86" xfId="2" applyFont="1" applyFill="1" applyBorder="1" applyAlignment="1">
      <alignment vertical="center"/>
    </xf>
    <xf numFmtId="166" fontId="9" fillId="5" borderId="72" xfId="0" applyNumberFormat="1" applyFont="1" applyFill="1" applyBorder="1"/>
    <xf numFmtId="166" fontId="9" fillId="5" borderId="72" xfId="2" applyNumberFormat="1" applyFont="1" applyFill="1" applyBorder="1" applyAlignment="1">
      <alignment vertical="center"/>
    </xf>
    <xf numFmtId="0" fontId="9" fillId="5" borderId="84" xfId="2" applyFont="1" applyFill="1" applyBorder="1" applyAlignment="1">
      <alignment vertical="center"/>
    </xf>
    <xf numFmtId="43" fontId="9" fillId="0" borderId="0" xfId="0" applyNumberFormat="1" applyFont="1"/>
    <xf numFmtId="0" fontId="1" fillId="5" borderId="1" xfId="0" applyFont="1" applyFill="1" applyBorder="1" applyAlignment="1">
      <alignment horizontal="left" vertical="center" wrapText="1"/>
    </xf>
    <xf numFmtId="0" fontId="1" fillId="5" borderId="68" xfId="0" applyFont="1" applyFill="1" applyBorder="1" applyAlignment="1">
      <alignment horizontal="left" vertical="center" wrapText="1"/>
    </xf>
    <xf numFmtId="0" fontId="1" fillId="5" borderId="26" xfId="0" applyFont="1" applyFill="1" applyBorder="1" applyAlignment="1">
      <alignment horizontal="left" vertical="center" wrapText="1"/>
    </xf>
    <xf numFmtId="0" fontId="1" fillId="0" borderId="7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61" xfId="0" applyFont="1" applyBorder="1" applyAlignment="1">
      <alignment horizontal="center" vertical="center" wrapText="1"/>
    </xf>
    <xf numFmtId="0" fontId="6" fillId="7" borderId="32" xfId="0" applyFont="1" applyFill="1" applyBorder="1" applyAlignment="1">
      <alignment horizontal="center" vertical="center" wrapText="1"/>
    </xf>
    <xf numFmtId="0" fontId="6" fillId="7" borderId="59" xfId="0" applyFont="1" applyFill="1" applyBorder="1" applyAlignment="1">
      <alignment horizontal="center" vertical="center" wrapText="1"/>
    </xf>
    <xf numFmtId="0" fontId="6" fillId="7" borderId="53" xfId="0" applyFont="1" applyFill="1" applyBorder="1" applyAlignment="1">
      <alignment horizontal="center" vertical="center" wrapText="1"/>
    </xf>
    <xf numFmtId="0" fontId="6" fillId="7" borderId="21" xfId="0" applyFont="1" applyFill="1" applyBorder="1" applyAlignment="1">
      <alignment horizontal="center" vertical="center" wrapText="1"/>
    </xf>
    <xf numFmtId="0" fontId="6" fillId="7" borderId="45" xfId="0" applyFont="1" applyFill="1" applyBorder="1" applyAlignment="1">
      <alignment horizontal="center" vertical="center" wrapText="1"/>
    </xf>
    <xf numFmtId="0" fontId="6" fillId="7" borderId="22" xfId="0" applyFont="1" applyFill="1" applyBorder="1" applyAlignment="1">
      <alignment horizontal="center" vertical="center" wrapText="1"/>
    </xf>
    <xf numFmtId="49" fontId="6" fillId="7" borderId="11" xfId="3" applyNumberFormat="1" applyFont="1" applyFill="1" applyBorder="1" applyAlignment="1" applyProtection="1">
      <alignment horizontal="center" vertical="center" wrapText="1"/>
    </xf>
    <xf numFmtId="49" fontId="6" fillId="7" borderId="10" xfId="3" applyNumberFormat="1" applyFont="1" applyFill="1" applyBorder="1" applyAlignment="1" applyProtection="1">
      <alignment horizontal="center" vertical="center" wrapText="1"/>
    </xf>
    <xf numFmtId="49" fontId="6" fillId="7" borderId="5" xfId="3" applyFont="1" applyFill="1" applyBorder="1" applyAlignment="1">
      <alignment horizontal="center" vertical="center" wrapText="1"/>
    </xf>
    <xf numFmtId="49" fontId="6" fillId="7" borderId="44" xfId="3" applyFont="1" applyFill="1" applyBorder="1" applyAlignment="1">
      <alignment horizontal="center" vertical="center" wrapText="1"/>
    </xf>
    <xf numFmtId="49" fontId="6" fillId="7" borderId="20" xfId="3" applyFont="1" applyFill="1" applyBorder="1" applyAlignment="1">
      <alignment horizontal="center" vertical="center" wrapText="1"/>
    </xf>
    <xf numFmtId="0" fontId="6" fillId="7" borderId="18" xfId="0" applyFont="1" applyFill="1" applyBorder="1" applyAlignment="1">
      <alignment horizontal="center" wrapText="1"/>
    </xf>
    <xf numFmtId="0" fontId="6" fillId="7" borderId="19" xfId="0" applyFont="1" applyFill="1" applyBorder="1" applyAlignment="1">
      <alignment horizontal="center" wrapText="1"/>
    </xf>
    <xf numFmtId="0" fontId="6" fillId="7" borderId="17" xfId="0" applyFont="1" applyFill="1" applyBorder="1" applyAlignment="1">
      <alignment horizontal="center" wrapText="1"/>
    </xf>
    <xf numFmtId="0" fontId="6" fillId="7" borderId="5" xfId="0" applyFont="1" applyFill="1" applyBorder="1" applyAlignment="1">
      <alignment horizontal="center" wrapText="1"/>
    </xf>
    <xf numFmtId="0" fontId="6" fillId="7" borderId="44" xfId="0" applyFont="1" applyFill="1" applyBorder="1" applyAlignment="1">
      <alignment horizontal="center" wrapText="1"/>
    </xf>
    <xf numFmtId="0" fontId="6" fillId="7" borderId="11" xfId="0" applyFont="1" applyFill="1" applyBorder="1" applyAlignment="1">
      <alignment horizontal="center" vertical="center"/>
    </xf>
    <xf numFmtId="0" fontId="6" fillId="7" borderId="10" xfId="0" applyFont="1" applyFill="1" applyBorder="1" applyAlignment="1">
      <alignment horizontal="center" vertical="center"/>
    </xf>
    <xf numFmtId="0" fontId="18" fillId="7" borderId="31" xfId="0" applyFont="1" applyFill="1" applyBorder="1" applyAlignment="1">
      <alignment horizontal="center"/>
    </xf>
    <xf numFmtId="0" fontId="18" fillId="7" borderId="30" xfId="0" applyFont="1" applyFill="1" applyBorder="1" applyAlignment="1">
      <alignment horizontal="center"/>
    </xf>
    <xf numFmtId="0" fontId="18" fillId="7" borderId="40" xfId="0" applyFont="1" applyFill="1" applyBorder="1" applyAlignment="1">
      <alignment horizontal="center" vertical="center"/>
    </xf>
    <xf numFmtId="0" fontId="18" fillId="7" borderId="8" xfId="0" applyFont="1" applyFill="1" applyBorder="1" applyAlignment="1">
      <alignment horizontal="center" vertical="center"/>
    </xf>
    <xf numFmtId="49" fontId="10" fillId="7" borderId="31" xfId="3" applyFont="1" applyFill="1" applyBorder="1" applyAlignment="1">
      <alignment horizontal="center" vertical="center" wrapText="1"/>
    </xf>
    <xf numFmtId="49" fontId="10" fillId="7" borderId="30" xfId="3" applyFont="1" applyFill="1" applyBorder="1" applyAlignment="1">
      <alignment horizontal="center" vertical="center" wrapText="1"/>
    </xf>
    <xf numFmtId="0" fontId="10" fillId="7" borderId="11" xfId="0" applyFont="1" applyFill="1" applyBorder="1" applyAlignment="1">
      <alignment horizontal="center" vertical="center"/>
    </xf>
    <xf numFmtId="0" fontId="10" fillId="7" borderId="10" xfId="0" applyFont="1" applyFill="1" applyBorder="1" applyAlignment="1">
      <alignment horizontal="center" vertical="center"/>
    </xf>
    <xf numFmtId="49" fontId="10" fillId="7" borderId="29" xfId="3" applyFont="1" applyFill="1" applyBorder="1" applyAlignment="1">
      <alignment horizontal="center" vertical="center"/>
    </xf>
    <xf numFmtId="49" fontId="10" fillId="7" borderId="31" xfId="3" applyFont="1" applyFill="1" applyBorder="1" applyAlignment="1">
      <alignment horizontal="center" vertical="center"/>
    </xf>
    <xf numFmtId="49" fontId="10" fillId="7" borderId="30" xfId="3" applyFont="1" applyFill="1" applyBorder="1" applyAlignment="1">
      <alignment horizontal="center" vertical="center"/>
    </xf>
    <xf numFmtId="49" fontId="10" fillId="7" borderId="29" xfId="3" applyFont="1" applyFill="1" applyBorder="1" applyAlignment="1">
      <alignment horizontal="center" vertical="center" wrapText="1"/>
    </xf>
    <xf numFmtId="49" fontId="10" fillId="7" borderId="59" xfId="3"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6" fillId="7" borderId="56" xfId="2" applyFont="1" applyFill="1" applyBorder="1" applyAlignment="1">
      <alignment horizontal="center" vertical="center"/>
    </xf>
    <xf numFmtId="0" fontId="6" fillId="7" borderId="60" xfId="2" applyFont="1" applyFill="1" applyBorder="1" applyAlignment="1">
      <alignment horizontal="center" vertical="center"/>
    </xf>
    <xf numFmtId="0" fontId="6" fillId="7" borderId="54" xfId="2" applyFont="1" applyFill="1" applyBorder="1" applyAlignment="1">
      <alignment horizontal="center" vertical="center"/>
    </xf>
    <xf numFmtId="0" fontId="10" fillId="7" borderId="44" xfId="2" applyFont="1" applyFill="1" applyBorder="1" applyAlignment="1">
      <alignment horizontal="center" vertical="center"/>
    </xf>
    <xf numFmtId="0" fontId="10" fillId="7" borderId="18" xfId="2" applyFont="1" applyFill="1" applyBorder="1" applyAlignment="1">
      <alignment horizontal="center" vertical="center"/>
    </xf>
    <xf numFmtId="0" fontId="10" fillId="7" borderId="17" xfId="2" applyFont="1" applyFill="1" applyBorder="1" applyAlignment="1">
      <alignment horizontal="center" vertical="center"/>
    </xf>
    <xf numFmtId="0" fontId="10" fillId="7" borderId="19" xfId="2" applyFont="1" applyFill="1" applyBorder="1" applyAlignment="1">
      <alignment horizontal="center" vertical="center"/>
    </xf>
    <xf numFmtId="0" fontId="10" fillId="7" borderId="15" xfId="0" applyFont="1" applyFill="1" applyBorder="1" applyAlignment="1">
      <alignment horizontal="center" vertical="center" wrapText="1"/>
    </xf>
    <xf numFmtId="0" fontId="10" fillId="7" borderId="41"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10" fillId="7" borderId="19" xfId="0" applyFont="1" applyFill="1" applyBorder="1" applyAlignment="1">
      <alignment horizontal="center" vertical="center"/>
    </xf>
    <xf numFmtId="0" fontId="10" fillId="7" borderId="18" xfId="0" applyFont="1" applyFill="1" applyBorder="1" applyAlignment="1">
      <alignment horizontal="center" vertical="center"/>
    </xf>
    <xf numFmtId="0" fontId="10" fillId="7" borderId="17" xfId="0" applyFont="1" applyFill="1" applyBorder="1" applyAlignment="1">
      <alignment horizontal="center" vertical="center"/>
    </xf>
    <xf numFmtId="0" fontId="10" fillId="7" borderId="40" xfId="0" applyFont="1" applyFill="1" applyBorder="1" applyAlignment="1">
      <alignment horizontal="center" vertical="center" wrapText="1"/>
    </xf>
    <xf numFmtId="0" fontId="10" fillId="7" borderId="5" xfId="2" applyFont="1" applyFill="1" applyBorder="1" applyAlignment="1">
      <alignment horizontal="center" vertical="center" wrapText="1"/>
    </xf>
    <xf numFmtId="0" fontId="10" fillId="7" borderId="18" xfId="2" applyFont="1" applyFill="1" applyBorder="1" applyAlignment="1">
      <alignment horizontal="center" vertical="center" wrapText="1"/>
    </xf>
    <xf numFmtId="0" fontId="10" fillId="7" borderId="29" xfId="2" applyFont="1" applyFill="1" applyBorder="1" applyAlignment="1">
      <alignment horizontal="center" vertical="center" wrapText="1"/>
    </xf>
    <xf numFmtId="0" fontId="10" fillId="7" borderId="36" xfId="2" applyFont="1" applyFill="1" applyBorder="1" applyAlignment="1">
      <alignment horizontal="center" vertical="center" wrapText="1"/>
    </xf>
    <xf numFmtId="0" fontId="10" fillId="7" borderId="32" xfId="2" applyFont="1" applyFill="1" applyBorder="1" applyAlignment="1">
      <alignment horizontal="center" vertical="center" wrapText="1"/>
    </xf>
    <xf numFmtId="0" fontId="10" fillId="7" borderId="39" xfId="2" applyFont="1" applyFill="1" applyBorder="1" applyAlignment="1">
      <alignment horizontal="center" vertical="center" wrapText="1"/>
    </xf>
    <xf numFmtId="0" fontId="10" fillId="7" borderId="30" xfId="2" applyFont="1" applyFill="1" applyBorder="1" applyAlignment="1">
      <alignment horizontal="center" vertical="center" wrapText="1"/>
    </xf>
    <xf numFmtId="0" fontId="10" fillId="7" borderId="37" xfId="2" applyFont="1" applyFill="1" applyBorder="1" applyAlignment="1">
      <alignment horizontal="center" vertical="center" wrapText="1"/>
    </xf>
    <xf numFmtId="0" fontId="10" fillId="7" borderId="57" xfId="2" applyFont="1" applyFill="1" applyBorder="1" applyAlignment="1">
      <alignment horizontal="center" vertical="center" wrapText="1"/>
    </xf>
    <xf numFmtId="0" fontId="10" fillId="7" borderId="58" xfId="2" applyFont="1" applyFill="1" applyBorder="1" applyAlignment="1">
      <alignment horizontal="center" vertical="center" wrapText="1"/>
    </xf>
    <xf numFmtId="0" fontId="10" fillId="7" borderId="56" xfId="2" applyFont="1" applyFill="1" applyBorder="1" applyAlignment="1">
      <alignment horizontal="center" vertical="center" wrapText="1"/>
    </xf>
    <xf numFmtId="0" fontId="10" fillId="7" borderId="59" xfId="2" applyFont="1" applyFill="1" applyBorder="1" applyAlignment="1">
      <alignment horizontal="center" vertical="center" wrapText="1"/>
    </xf>
    <xf numFmtId="0" fontId="10" fillId="7" borderId="48" xfId="2" applyFont="1" applyFill="1" applyBorder="1" applyAlignment="1">
      <alignment horizontal="center" vertical="center" wrapText="1"/>
    </xf>
    <xf numFmtId="0" fontId="10" fillId="2" borderId="4" xfId="2" applyFont="1" applyFill="1" applyBorder="1" applyAlignment="1">
      <alignment horizontal="center" vertical="center"/>
    </xf>
    <xf numFmtId="0" fontId="6" fillId="2" borderId="4" xfId="2" applyFont="1" applyFill="1" applyBorder="1" applyAlignment="1">
      <alignment horizontal="center" vertical="center"/>
    </xf>
    <xf numFmtId="0" fontId="10" fillId="7" borderId="11" xfId="2" applyFont="1" applyFill="1" applyBorder="1" applyAlignment="1">
      <alignment horizontal="center" vertical="center"/>
    </xf>
    <xf numFmtId="0" fontId="10" fillId="7" borderId="11" xfId="2" applyFont="1" applyFill="1" applyBorder="1" applyAlignment="1">
      <alignment horizontal="center" vertical="center" wrapText="1"/>
    </xf>
    <xf numFmtId="0" fontId="10" fillId="7" borderId="13" xfId="2" applyFont="1" applyFill="1" applyBorder="1" applyAlignment="1">
      <alignment horizontal="center" vertical="center" wrapText="1"/>
    </xf>
    <xf numFmtId="0" fontId="10" fillId="7" borderId="13" xfId="2" applyFont="1" applyFill="1" applyBorder="1" applyAlignment="1">
      <alignment horizontal="center" vertical="center"/>
    </xf>
    <xf numFmtId="0" fontId="10" fillId="8" borderId="18" xfId="4" applyFont="1" applyFill="1" applyBorder="1" applyAlignment="1">
      <alignment horizontal="center"/>
    </xf>
    <xf numFmtId="0" fontId="10" fillId="8" borderId="19" xfId="4" applyFont="1" applyFill="1" applyBorder="1" applyAlignment="1">
      <alignment horizontal="center"/>
    </xf>
    <xf numFmtId="0" fontId="10" fillId="8" borderId="17" xfId="4" applyFont="1" applyFill="1" applyBorder="1" applyAlignment="1">
      <alignment horizontal="center"/>
    </xf>
    <xf numFmtId="0" fontId="10" fillId="8" borderId="4" xfId="4" applyFont="1" applyFill="1" applyBorder="1" applyAlignment="1">
      <alignment horizontal="center" vertical="center" wrapText="1"/>
    </xf>
    <xf numFmtId="0" fontId="10" fillId="8" borderId="13" xfId="4" applyFont="1" applyFill="1" applyBorder="1" applyAlignment="1">
      <alignment horizontal="center" vertical="center"/>
    </xf>
    <xf numFmtId="0" fontId="10" fillId="8" borderId="4" xfId="4" applyFont="1" applyFill="1" applyBorder="1" applyAlignment="1">
      <alignment horizontal="center" vertical="center"/>
    </xf>
    <xf numFmtId="165" fontId="10" fillId="7" borderId="18" xfId="0" applyNumberFormat="1" applyFont="1" applyFill="1" applyBorder="1" applyAlignment="1">
      <alignment horizontal="center" vertical="center" wrapText="1"/>
    </xf>
    <xf numFmtId="165" fontId="10" fillId="7" borderId="19" xfId="0" applyNumberFormat="1" applyFont="1" applyFill="1" applyBorder="1" applyAlignment="1">
      <alignment horizontal="center" vertical="center" wrapText="1"/>
    </xf>
    <xf numFmtId="165" fontId="10" fillId="7" borderId="17" xfId="0" applyNumberFormat="1" applyFont="1" applyFill="1" applyBorder="1" applyAlignment="1">
      <alignment horizontal="center" vertical="center" wrapText="1"/>
    </xf>
    <xf numFmtId="0" fontId="10" fillId="7" borderId="18"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2" fillId="0" borderId="44" xfId="0" applyFont="1" applyBorder="1" applyAlignment="1">
      <alignment horizontal="left" vertical="top"/>
    </xf>
    <xf numFmtId="0" fontId="10" fillId="7" borderId="20" xfId="0" applyFont="1" applyFill="1" applyBorder="1" applyAlignment="1">
      <alignment horizontal="center" vertical="center" wrapText="1"/>
    </xf>
    <xf numFmtId="0" fontId="10" fillId="7" borderId="7" xfId="0" applyFont="1" applyFill="1" applyBorder="1" applyAlignment="1">
      <alignment horizontal="center" vertical="center" wrapText="1"/>
    </xf>
  </cellXfs>
  <cellStyles count="7">
    <cellStyle name="Millares" xfId="5" builtinId="3"/>
    <cellStyle name="Millares 2" xfId="6" xr:uid="{FB1B192D-707E-4190-BCB7-55436E75D59A}"/>
    <cellStyle name="Normal" xfId="0" builtinId="0"/>
    <cellStyle name="Normal 2" xfId="4" xr:uid="{00000000-0005-0000-0000-000002000000}"/>
    <cellStyle name="Normal_ESTR98" xfId="1" xr:uid="{00000000-0005-0000-0000-000003000000}"/>
    <cellStyle name="Normal_PLAZAS98" xfId="2" xr:uid="{00000000-0005-0000-0000-000004000000}"/>
    <cellStyle name="Normal_SPGG98" xfId="3" xr:uid="{00000000-0005-0000-0000-000005000000}"/>
  </cellStyles>
  <dxfs count="0"/>
  <tableStyles count="0" defaultTableStyle="TableStyleMedium9"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AP\2021\PGRLM\PROGRAMACION%202022-2024\PIA%202022\FORMATOS%202022%20-%20ARH-%20SUBSANADO%2019%2010%202021%20-%20Consuel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PGRLM\Contratos.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09"/>
      <sheetName val="F-10"/>
      <sheetName val="F-11xxxxx"/>
      <sheetName val="F-11"/>
      <sheetName val="F-11 (2)"/>
      <sheetName val="F-17"/>
      <sheetName val="Hoja1"/>
    </sheetNames>
    <sheetDataSet>
      <sheetData sheetId="0"/>
      <sheetData sheetId="1"/>
      <sheetData sheetId="2">
        <row r="16">
          <cell r="B16">
            <v>1</v>
          </cell>
          <cell r="Q16">
            <v>1</v>
          </cell>
          <cell r="S16">
            <v>4100</v>
          </cell>
        </row>
        <row r="17">
          <cell r="B17">
            <v>1</v>
          </cell>
          <cell r="Q17">
            <v>1</v>
          </cell>
        </row>
        <row r="18">
          <cell r="B18">
            <v>1</v>
          </cell>
          <cell r="Q18">
            <v>1</v>
          </cell>
          <cell r="R18">
            <v>698.59</v>
          </cell>
        </row>
        <row r="19">
          <cell r="B19">
            <v>27</v>
          </cell>
          <cell r="R19">
            <v>685.24</v>
          </cell>
          <cell r="S19">
            <v>4000</v>
          </cell>
        </row>
        <row r="20">
          <cell r="B20">
            <v>26</v>
          </cell>
          <cell r="S20">
            <v>3500</v>
          </cell>
        </row>
        <row r="21">
          <cell r="B21">
            <v>3</v>
          </cell>
          <cell r="Q21">
            <v>3</v>
          </cell>
          <cell r="R21">
            <v>635.29999999999995</v>
          </cell>
          <cell r="S21">
            <v>3000</v>
          </cell>
        </row>
        <row r="22">
          <cell r="B22">
            <v>2</v>
          </cell>
          <cell r="Q22">
            <v>2</v>
          </cell>
        </row>
        <row r="24">
          <cell r="B24">
            <v>3</v>
          </cell>
          <cell r="Q24">
            <v>3</v>
          </cell>
          <cell r="R24">
            <v>585.36</v>
          </cell>
          <cell r="S24">
            <v>2700</v>
          </cell>
        </row>
        <row r="25">
          <cell r="B25">
            <v>1</v>
          </cell>
          <cell r="Q25">
            <v>1</v>
          </cell>
        </row>
        <row r="26">
          <cell r="B26">
            <v>5</v>
          </cell>
          <cell r="Q26">
            <v>5</v>
          </cell>
        </row>
        <row r="27">
          <cell r="B27">
            <v>8</v>
          </cell>
          <cell r="Q27">
            <v>8</v>
          </cell>
          <cell r="R27">
            <v>567.16999999999996</v>
          </cell>
          <cell r="S27">
            <v>2400</v>
          </cell>
        </row>
        <row r="28">
          <cell r="B28">
            <v>1</v>
          </cell>
          <cell r="Q28">
            <v>1</v>
          </cell>
        </row>
        <row r="29">
          <cell r="B29">
            <v>4</v>
          </cell>
          <cell r="Q29">
            <v>4</v>
          </cell>
          <cell r="R29">
            <v>569.76</v>
          </cell>
          <cell r="S29">
            <v>2200</v>
          </cell>
        </row>
        <row r="30">
          <cell r="B30">
            <v>1</v>
          </cell>
          <cell r="Q30">
            <v>1</v>
          </cell>
        </row>
        <row r="31">
          <cell r="B31">
            <v>2</v>
          </cell>
          <cell r="Q31">
            <v>2</v>
          </cell>
          <cell r="R31">
            <v>561.96</v>
          </cell>
          <cell r="S31">
            <v>2000</v>
          </cell>
        </row>
        <row r="32">
          <cell r="B32">
            <v>1</v>
          </cell>
          <cell r="Q32">
            <v>1</v>
          </cell>
        </row>
        <row r="33">
          <cell r="B33">
            <v>1</v>
          </cell>
          <cell r="R33">
            <v>553.67999999999995</v>
          </cell>
          <cell r="S33">
            <v>2936</v>
          </cell>
        </row>
        <row r="35">
          <cell r="B35">
            <v>3</v>
          </cell>
          <cell r="R35">
            <v>554.15</v>
          </cell>
          <cell r="S35">
            <v>1700</v>
          </cell>
        </row>
        <row r="36">
          <cell r="B36">
            <v>1</v>
          </cell>
          <cell r="Q36">
            <v>1</v>
          </cell>
          <cell r="R36">
            <v>538.54999999999995</v>
          </cell>
          <cell r="S36">
            <v>1300</v>
          </cell>
        </row>
        <row r="37">
          <cell r="B37">
            <v>2</v>
          </cell>
          <cell r="Q37">
            <v>2</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ow r="4">
          <cell r="K4">
            <v>44006</v>
          </cell>
          <cell r="L4">
            <v>365</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FF00"/>
  </sheetPr>
  <dimension ref="A1:SR34"/>
  <sheetViews>
    <sheetView tabSelected="1" topLeftCell="A4" zoomScaleNormal="100" zoomScaleSheetLayoutView="100" zoomScalePageLayoutView="85" workbookViewId="0">
      <selection activeCell="A20" sqref="A20"/>
    </sheetView>
  </sheetViews>
  <sheetFormatPr baseColWidth="10" defaultColWidth="11.42578125" defaultRowHeight="12.75" x14ac:dyDescent="0.2"/>
  <cols>
    <col min="1" max="1" width="19.85546875" style="69" customWidth="1"/>
    <col min="2" max="2" width="69.85546875" style="70" customWidth="1"/>
    <col min="3" max="5" width="8.7109375" style="69" customWidth="1"/>
    <col min="6" max="16384" width="11.42578125" style="69"/>
  </cols>
  <sheetData>
    <row r="1" spans="1:512" s="68" customFormat="1" ht="15.75" x14ac:dyDescent="0.2">
      <c r="A1" s="66" t="s">
        <v>386</v>
      </c>
      <c r="B1" s="67"/>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3"/>
      <c r="DI1" s="73"/>
      <c r="DJ1" s="73"/>
      <c r="DK1" s="73"/>
      <c r="DL1" s="73"/>
      <c r="DM1" s="73"/>
      <c r="DN1" s="73"/>
      <c r="DO1" s="73"/>
      <c r="DP1" s="73"/>
      <c r="DQ1" s="73"/>
      <c r="DR1" s="73"/>
      <c r="DS1" s="73"/>
      <c r="DT1" s="73"/>
      <c r="DU1" s="73"/>
      <c r="DV1" s="73"/>
      <c r="DW1" s="73"/>
      <c r="DX1" s="73"/>
      <c r="DY1" s="73"/>
      <c r="DZ1" s="73"/>
      <c r="EA1" s="73"/>
      <c r="EB1" s="73"/>
      <c r="EC1" s="73"/>
      <c r="ED1" s="73"/>
      <c r="EE1" s="73"/>
      <c r="EF1" s="73"/>
      <c r="EG1" s="73"/>
      <c r="EH1" s="73"/>
      <c r="EI1" s="73"/>
      <c r="EJ1" s="73"/>
      <c r="EK1" s="73"/>
      <c r="EL1" s="73"/>
      <c r="EM1" s="73"/>
      <c r="EN1" s="73"/>
      <c r="EO1" s="73"/>
      <c r="EP1" s="73"/>
      <c r="EQ1" s="73"/>
      <c r="ER1" s="73"/>
      <c r="ES1" s="73"/>
      <c r="ET1" s="73"/>
      <c r="EU1" s="73"/>
      <c r="EV1" s="73"/>
      <c r="EW1" s="73"/>
      <c r="EX1" s="73"/>
      <c r="EY1" s="73"/>
      <c r="EZ1" s="73"/>
      <c r="FA1" s="73"/>
      <c r="FB1" s="73"/>
      <c r="FC1" s="73"/>
      <c r="FD1" s="73"/>
      <c r="FE1" s="73"/>
      <c r="FF1" s="73"/>
      <c r="FG1" s="73"/>
      <c r="FH1" s="73"/>
      <c r="FI1" s="73"/>
      <c r="FJ1" s="73"/>
      <c r="FK1" s="73"/>
      <c r="FL1" s="73"/>
      <c r="FM1" s="73"/>
      <c r="FN1" s="73"/>
      <c r="FO1" s="73"/>
      <c r="FP1" s="73"/>
      <c r="FQ1" s="73"/>
      <c r="FR1" s="73"/>
      <c r="FS1" s="73"/>
      <c r="FT1" s="73"/>
      <c r="FU1" s="73"/>
      <c r="FV1" s="73"/>
      <c r="FW1" s="73"/>
      <c r="FX1" s="73"/>
      <c r="FY1" s="73"/>
      <c r="FZ1" s="73"/>
      <c r="GA1" s="73"/>
      <c r="GB1" s="73"/>
      <c r="GC1" s="73"/>
      <c r="GD1" s="73"/>
      <c r="GE1" s="73"/>
      <c r="GF1" s="73"/>
      <c r="GG1" s="73"/>
      <c r="GH1" s="73"/>
      <c r="GI1" s="73"/>
      <c r="GJ1" s="73"/>
      <c r="GK1" s="73"/>
      <c r="GL1" s="73"/>
      <c r="GM1" s="73"/>
      <c r="GN1" s="73"/>
      <c r="GO1" s="73"/>
      <c r="GP1" s="73"/>
      <c r="GQ1" s="73"/>
      <c r="GR1" s="73"/>
      <c r="GS1" s="73"/>
      <c r="GT1" s="73"/>
      <c r="GU1" s="73"/>
      <c r="GV1" s="73"/>
      <c r="GW1" s="73"/>
      <c r="GX1" s="73"/>
      <c r="GY1" s="73"/>
      <c r="GZ1" s="73"/>
      <c r="HA1" s="73"/>
      <c r="HB1" s="73"/>
      <c r="HC1" s="73"/>
      <c r="HD1" s="73"/>
      <c r="HE1" s="73"/>
      <c r="HF1" s="73"/>
      <c r="HG1" s="73"/>
      <c r="HH1" s="73"/>
      <c r="HI1" s="73"/>
      <c r="HJ1" s="73"/>
      <c r="HK1" s="73"/>
      <c r="HL1" s="73"/>
      <c r="HM1" s="73"/>
      <c r="HN1" s="73"/>
      <c r="HO1" s="73"/>
      <c r="HP1" s="73"/>
      <c r="HQ1" s="73"/>
      <c r="HR1" s="73"/>
      <c r="HS1" s="73"/>
      <c r="HT1" s="73"/>
      <c r="HU1" s="73"/>
      <c r="HV1" s="73"/>
      <c r="HW1" s="73"/>
      <c r="HX1" s="73"/>
      <c r="HY1" s="73"/>
      <c r="HZ1" s="73"/>
      <c r="IA1" s="73"/>
      <c r="IB1" s="73"/>
      <c r="IC1" s="73"/>
      <c r="ID1" s="73"/>
      <c r="IE1" s="73"/>
      <c r="IF1" s="73"/>
      <c r="IG1" s="73"/>
      <c r="IH1" s="73"/>
      <c r="II1" s="73"/>
      <c r="IJ1" s="73"/>
      <c r="IK1" s="73"/>
      <c r="IL1" s="73"/>
      <c r="IM1" s="73"/>
      <c r="IN1" s="73"/>
      <c r="IO1" s="73"/>
      <c r="IP1" s="73"/>
      <c r="IQ1" s="73"/>
      <c r="IR1" s="73"/>
      <c r="IS1" s="73"/>
      <c r="IT1" s="73"/>
      <c r="IU1" s="73"/>
      <c r="IV1" s="73"/>
      <c r="IW1" s="73"/>
      <c r="IX1" s="73"/>
      <c r="IY1" s="73"/>
      <c r="IZ1" s="73"/>
      <c r="JA1" s="73"/>
      <c r="JB1" s="73"/>
      <c r="JC1" s="73"/>
      <c r="JD1" s="73"/>
      <c r="JE1" s="73"/>
      <c r="JF1" s="73"/>
      <c r="JG1" s="73"/>
      <c r="JH1" s="73"/>
      <c r="JI1" s="73"/>
      <c r="JJ1" s="73"/>
      <c r="JK1" s="73"/>
      <c r="JL1" s="73"/>
      <c r="JM1" s="73"/>
      <c r="JN1" s="73"/>
      <c r="JO1" s="73"/>
      <c r="JP1" s="73"/>
      <c r="JQ1" s="73"/>
      <c r="JR1" s="73"/>
      <c r="JS1" s="73"/>
      <c r="JT1" s="73"/>
      <c r="JU1" s="73"/>
      <c r="JV1" s="73"/>
      <c r="JW1" s="73"/>
      <c r="JX1" s="73"/>
      <c r="JY1" s="73"/>
      <c r="JZ1" s="73"/>
      <c r="KA1" s="73"/>
      <c r="KB1" s="73"/>
      <c r="KC1" s="73"/>
      <c r="KD1" s="73"/>
      <c r="KE1" s="73"/>
      <c r="KF1" s="73"/>
      <c r="KG1" s="73"/>
      <c r="KH1" s="73"/>
      <c r="KI1" s="73"/>
      <c r="KJ1" s="73"/>
      <c r="KK1" s="73"/>
      <c r="KL1" s="73"/>
      <c r="KM1" s="73"/>
      <c r="KN1" s="73"/>
      <c r="KO1" s="73"/>
      <c r="KP1" s="73"/>
      <c r="KQ1" s="73"/>
      <c r="KR1" s="73"/>
      <c r="KS1" s="73"/>
      <c r="KT1" s="73"/>
      <c r="KU1" s="73"/>
      <c r="KV1" s="73"/>
      <c r="KW1" s="73"/>
      <c r="KX1" s="73"/>
      <c r="KY1" s="73"/>
      <c r="KZ1" s="73"/>
      <c r="LA1" s="73"/>
      <c r="LB1" s="73"/>
      <c r="LC1" s="73"/>
      <c r="LD1" s="73"/>
      <c r="LE1" s="73"/>
      <c r="LF1" s="73"/>
      <c r="LG1" s="73"/>
      <c r="LH1" s="73"/>
      <c r="LI1" s="73"/>
      <c r="LJ1" s="73"/>
      <c r="LK1" s="73"/>
      <c r="LL1" s="73"/>
      <c r="LM1" s="73"/>
      <c r="LN1" s="73"/>
      <c r="LO1" s="73"/>
      <c r="LP1" s="73"/>
      <c r="LQ1" s="73"/>
      <c r="LR1" s="73"/>
      <c r="LS1" s="73"/>
      <c r="LT1" s="73"/>
      <c r="LU1" s="73"/>
      <c r="LV1" s="73"/>
      <c r="LW1" s="73"/>
      <c r="LX1" s="73"/>
      <c r="LY1" s="73"/>
      <c r="LZ1" s="73"/>
      <c r="MA1" s="73"/>
      <c r="MB1" s="73"/>
      <c r="MC1" s="73"/>
      <c r="MD1" s="73"/>
      <c r="ME1" s="73"/>
      <c r="MF1" s="73"/>
      <c r="MG1" s="73"/>
      <c r="MH1" s="73"/>
      <c r="MI1" s="73"/>
      <c r="MJ1" s="73"/>
      <c r="MK1" s="73"/>
      <c r="ML1" s="73"/>
      <c r="MM1" s="73"/>
      <c r="MN1" s="73"/>
      <c r="MO1" s="73"/>
      <c r="MP1" s="73"/>
      <c r="MQ1" s="73"/>
      <c r="MR1" s="73"/>
      <c r="MS1" s="73"/>
      <c r="MT1" s="73"/>
      <c r="MU1" s="73"/>
      <c r="MV1" s="73"/>
      <c r="MW1" s="73"/>
      <c r="MX1" s="73"/>
      <c r="MY1" s="73"/>
      <c r="MZ1" s="73"/>
      <c r="NA1" s="73"/>
      <c r="NB1" s="73"/>
      <c r="NC1" s="73"/>
      <c r="ND1" s="73"/>
      <c r="NE1" s="73"/>
      <c r="NF1" s="73"/>
      <c r="NG1" s="73"/>
      <c r="NH1" s="73"/>
      <c r="NI1" s="73"/>
      <c r="NJ1" s="73"/>
      <c r="NK1" s="73"/>
      <c r="NL1" s="73"/>
      <c r="NM1" s="73"/>
      <c r="NN1" s="73"/>
      <c r="NO1" s="73"/>
      <c r="NP1" s="73"/>
      <c r="NQ1" s="73"/>
      <c r="NR1" s="73"/>
      <c r="NS1" s="73"/>
      <c r="NT1" s="73"/>
      <c r="NU1" s="73"/>
      <c r="NV1" s="73"/>
      <c r="NW1" s="73"/>
      <c r="NX1" s="73"/>
      <c r="NY1" s="73"/>
      <c r="NZ1" s="73"/>
      <c r="OA1" s="73"/>
      <c r="OB1" s="73"/>
      <c r="OC1" s="73"/>
      <c r="OD1" s="73"/>
      <c r="OE1" s="73"/>
      <c r="OF1" s="73"/>
      <c r="OG1" s="73"/>
      <c r="OH1" s="73"/>
      <c r="OI1" s="73"/>
      <c r="OJ1" s="73"/>
      <c r="OK1" s="73"/>
      <c r="OL1" s="73"/>
      <c r="OM1" s="73"/>
      <c r="ON1" s="73"/>
      <c r="OO1" s="73"/>
      <c r="OP1" s="73"/>
      <c r="OQ1" s="73"/>
      <c r="OR1" s="73"/>
      <c r="OS1" s="73"/>
      <c r="OT1" s="73"/>
      <c r="OU1" s="73"/>
      <c r="OV1" s="73"/>
      <c r="OW1" s="73"/>
      <c r="OX1" s="73"/>
      <c r="OY1" s="73"/>
      <c r="OZ1" s="73"/>
      <c r="PA1" s="73"/>
      <c r="PB1" s="73"/>
      <c r="PC1" s="73"/>
      <c r="PD1" s="73"/>
      <c r="PE1" s="73"/>
      <c r="PF1" s="73"/>
      <c r="PG1" s="73"/>
      <c r="PH1" s="73"/>
      <c r="PI1" s="73"/>
      <c r="PJ1" s="73"/>
      <c r="PK1" s="73"/>
      <c r="PL1" s="73"/>
      <c r="PM1" s="73"/>
      <c r="PN1" s="73"/>
      <c r="PO1" s="73"/>
      <c r="PP1" s="73"/>
      <c r="PQ1" s="73"/>
      <c r="PR1" s="73"/>
      <c r="PS1" s="73"/>
      <c r="PT1" s="73"/>
      <c r="PU1" s="73"/>
      <c r="PV1" s="73"/>
      <c r="PW1" s="73"/>
      <c r="PX1" s="73"/>
      <c r="PY1" s="73"/>
      <c r="PZ1" s="73"/>
      <c r="QA1" s="73"/>
      <c r="QB1" s="73"/>
      <c r="QC1" s="73"/>
      <c r="QD1" s="73"/>
      <c r="QE1" s="73"/>
      <c r="QF1" s="73"/>
      <c r="QG1" s="73"/>
      <c r="QH1" s="73"/>
      <c r="QI1" s="73"/>
      <c r="QJ1" s="73"/>
      <c r="QK1" s="73"/>
      <c r="QL1" s="73"/>
      <c r="QM1" s="73"/>
      <c r="QN1" s="73"/>
      <c r="QO1" s="73"/>
      <c r="QP1" s="73"/>
      <c r="QQ1" s="73"/>
      <c r="QR1" s="73"/>
      <c r="QS1" s="73"/>
      <c r="QT1" s="73"/>
      <c r="QU1" s="73"/>
      <c r="QV1" s="73"/>
      <c r="QW1" s="73"/>
      <c r="QX1" s="73"/>
      <c r="QY1" s="73"/>
      <c r="QZ1" s="73"/>
      <c r="RA1" s="73"/>
      <c r="RB1" s="73"/>
      <c r="RC1" s="73"/>
      <c r="RD1" s="73"/>
      <c r="RE1" s="73"/>
      <c r="RF1" s="73"/>
      <c r="RG1" s="73"/>
      <c r="RH1" s="73"/>
      <c r="RI1" s="73"/>
      <c r="RJ1" s="73"/>
      <c r="RK1" s="73"/>
      <c r="RL1" s="73"/>
      <c r="RM1" s="73"/>
      <c r="RN1" s="73"/>
      <c r="RO1" s="73"/>
      <c r="RP1" s="73"/>
      <c r="RQ1" s="73"/>
      <c r="RR1" s="73"/>
      <c r="RS1" s="73"/>
      <c r="RT1" s="73"/>
      <c r="RU1" s="73"/>
      <c r="RV1" s="73"/>
      <c r="RW1" s="73"/>
      <c r="RX1" s="73"/>
      <c r="RY1" s="73"/>
      <c r="RZ1" s="73"/>
      <c r="SA1" s="73"/>
      <c r="SB1" s="73"/>
      <c r="SC1" s="73"/>
      <c r="SD1" s="73"/>
      <c r="SE1" s="73"/>
      <c r="SF1" s="73"/>
      <c r="SG1" s="73"/>
      <c r="SH1" s="73"/>
      <c r="SI1" s="73"/>
      <c r="SJ1" s="73"/>
      <c r="SK1" s="73"/>
      <c r="SL1" s="73"/>
      <c r="SM1" s="73"/>
      <c r="SN1" s="73"/>
      <c r="SO1" s="73"/>
      <c r="SP1" s="73"/>
      <c r="SQ1" s="73"/>
      <c r="SR1" s="73"/>
    </row>
    <row r="2" spans="1:512" x14ac:dyDescent="0.2">
      <c r="C2" s="71"/>
      <c r="D2" s="71"/>
      <c r="E2" s="75"/>
      <c r="F2" s="74"/>
    </row>
    <row r="3" spans="1:512" x14ac:dyDescent="0.2">
      <c r="A3" s="72" t="s">
        <v>405</v>
      </c>
      <c r="E3" s="74"/>
      <c r="F3" s="74"/>
    </row>
    <row r="4" spans="1:512" x14ac:dyDescent="0.2">
      <c r="E4" s="74"/>
      <c r="F4" s="74"/>
    </row>
    <row r="5" spans="1:512" s="217" customFormat="1" ht="27" customHeight="1" x14ac:dyDescent="0.2">
      <c r="A5" s="221" t="s">
        <v>387</v>
      </c>
      <c r="B5" s="665" t="s">
        <v>457</v>
      </c>
      <c r="C5" s="666"/>
      <c r="D5" s="666"/>
      <c r="E5" s="667"/>
      <c r="F5" s="218"/>
    </row>
    <row r="6" spans="1:512" x14ac:dyDescent="0.2">
      <c r="A6" s="72"/>
      <c r="B6" s="216"/>
      <c r="C6" s="217"/>
      <c r="D6" s="217"/>
      <c r="E6" s="218"/>
      <c r="F6" s="74"/>
    </row>
    <row r="7" spans="1:512" x14ac:dyDescent="0.2">
      <c r="A7" s="72" t="s">
        <v>406</v>
      </c>
      <c r="B7" s="216"/>
      <c r="C7" s="217"/>
      <c r="D7" s="217"/>
      <c r="E7" s="218"/>
      <c r="F7" s="74"/>
    </row>
    <row r="8" spans="1:512" x14ac:dyDescent="0.2">
      <c r="A8" s="72"/>
      <c r="B8" s="216"/>
      <c r="C8" s="217"/>
      <c r="D8" s="217"/>
      <c r="E8" s="218"/>
      <c r="F8" s="74"/>
    </row>
    <row r="9" spans="1:512" s="217" customFormat="1" ht="27" customHeight="1" x14ac:dyDescent="0.2">
      <c r="A9" s="221" t="s">
        <v>388</v>
      </c>
      <c r="B9" s="665" t="s">
        <v>458</v>
      </c>
      <c r="C9" s="666"/>
      <c r="D9" s="666"/>
      <c r="E9" s="667"/>
      <c r="F9" s="218"/>
    </row>
    <row r="10" spans="1:512" s="217" customFormat="1" ht="27" customHeight="1" x14ac:dyDescent="0.2">
      <c r="A10" s="221" t="s">
        <v>389</v>
      </c>
      <c r="B10" s="665" t="s">
        <v>459</v>
      </c>
      <c r="C10" s="666"/>
      <c r="D10" s="666"/>
      <c r="E10" s="667"/>
      <c r="F10" s="218"/>
    </row>
    <row r="11" spans="1:512" s="217" customFormat="1" ht="27" customHeight="1" x14ac:dyDescent="0.2">
      <c r="A11" s="221" t="s">
        <v>390</v>
      </c>
      <c r="B11" s="665" t="s">
        <v>460</v>
      </c>
      <c r="C11" s="666"/>
      <c r="D11" s="666"/>
      <c r="E11" s="667"/>
      <c r="F11" s="218"/>
    </row>
    <row r="12" spans="1:512" s="217" customFormat="1" ht="27" customHeight="1" x14ac:dyDescent="0.2">
      <c r="A12" s="221" t="s">
        <v>391</v>
      </c>
      <c r="B12" s="665" t="s">
        <v>461</v>
      </c>
      <c r="C12" s="666"/>
      <c r="D12" s="666"/>
      <c r="E12" s="667"/>
      <c r="F12" s="218"/>
    </row>
    <row r="13" spans="1:512" s="217" customFormat="1" ht="27" customHeight="1" x14ac:dyDescent="0.2">
      <c r="A13" s="221" t="s">
        <v>392</v>
      </c>
      <c r="B13" s="665" t="s">
        <v>462</v>
      </c>
      <c r="C13" s="666"/>
      <c r="D13" s="666"/>
      <c r="E13" s="667"/>
      <c r="F13" s="218"/>
    </row>
    <row r="14" spans="1:512" s="217" customFormat="1" ht="27" customHeight="1" x14ac:dyDescent="0.2">
      <c r="A14" s="221" t="s">
        <v>393</v>
      </c>
      <c r="B14" s="665" t="s">
        <v>463</v>
      </c>
      <c r="C14" s="666"/>
      <c r="D14" s="666"/>
      <c r="E14" s="667"/>
      <c r="F14" s="218"/>
    </row>
    <row r="15" spans="1:512" s="217" customFormat="1" ht="27" customHeight="1" x14ac:dyDescent="0.2">
      <c r="A15" s="221" t="s">
        <v>394</v>
      </c>
      <c r="B15" s="665" t="s">
        <v>464</v>
      </c>
      <c r="C15" s="666"/>
      <c r="D15" s="666"/>
      <c r="E15" s="667"/>
      <c r="F15" s="218"/>
    </row>
    <row r="16" spans="1:512" x14ac:dyDescent="0.2">
      <c r="A16" s="72"/>
      <c r="B16" s="216"/>
      <c r="C16" s="217"/>
      <c r="D16" s="217"/>
      <c r="E16" s="218"/>
      <c r="F16" s="74"/>
    </row>
    <row r="17" spans="1:6" x14ac:dyDescent="0.2">
      <c r="A17" s="72" t="s">
        <v>407</v>
      </c>
      <c r="B17" s="216"/>
      <c r="C17" s="217"/>
      <c r="D17" s="217"/>
      <c r="E17" s="218"/>
      <c r="F17" s="74"/>
    </row>
    <row r="18" spans="1:6" x14ac:dyDescent="0.2">
      <c r="A18" s="72"/>
      <c r="B18" s="216"/>
      <c r="C18" s="217"/>
      <c r="D18" s="217"/>
      <c r="E18" s="218"/>
      <c r="F18" s="74"/>
    </row>
    <row r="19" spans="1:6" s="217" customFormat="1" ht="27" customHeight="1" x14ac:dyDescent="0.2">
      <c r="A19" s="221" t="s">
        <v>395</v>
      </c>
      <c r="B19" s="665" t="s">
        <v>465</v>
      </c>
      <c r="C19" s="666"/>
      <c r="D19" s="666"/>
      <c r="E19" s="667"/>
      <c r="F19" s="218"/>
    </row>
    <row r="20" spans="1:6" s="217" customFormat="1" ht="27" customHeight="1" x14ac:dyDescent="0.2">
      <c r="A20" s="221" t="s">
        <v>396</v>
      </c>
      <c r="B20" s="665" t="s">
        <v>466</v>
      </c>
      <c r="C20" s="666"/>
      <c r="D20" s="666"/>
      <c r="E20" s="667"/>
      <c r="F20" s="218"/>
    </row>
    <row r="21" spans="1:6" s="217" customFormat="1" ht="27" customHeight="1" x14ac:dyDescent="0.2">
      <c r="A21" s="221" t="s">
        <v>397</v>
      </c>
      <c r="B21" s="665" t="s">
        <v>467</v>
      </c>
      <c r="C21" s="666"/>
      <c r="D21" s="666"/>
      <c r="E21" s="667"/>
      <c r="F21" s="218"/>
    </row>
    <row r="22" spans="1:6" x14ac:dyDescent="0.2">
      <c r="A22" s="72"/>
      <c r="B22" s="216"/>
      <c r="C22" s="217"/>
      <c r="D22" s="217"/>
      <c r="E22" s="218"/>
      <c r="F22" s="74"/>
    </row>
    <row r="23" spans="1:6" x14ac:dyDescent="0.2">
      <c r="A23" s="72" t="s">
        <v>408</v>
      </c>
      <c r="B23" s="216"/>
      <c r="C23" s="217"/>
      <c r="D23" s="217"/>
      <c r="E23" s="218"/>
      <c r="F23" s="74"/>
    </row>
    <row r="24" spans="1:6" x14ac:dyDescent="0.2">
      <c r="A24" s="72"/>
      <c r="B24" s="216"/>
      <c r="C24" s="217"/>
      <c r="D24" s="217"/>
      <c r="E24" s="218"/>
      <c r="F24" s="74"/>
    </row>
    <row r="25" spans="1:6" s="217" customFormat="1" ht="27" customHeight="1" x14ac:dyDescent="0.2">
      <c r="A25" s="221" t="s">
        <v>398</v>
      </c>
      <c r="B25" s="665" t="s">
        <v>468</v>
      </c>
      <c r="C25" s="666"/>
      <c r="D25" s="666"/>
      <c r="E25" s="667"/>
      <c r="F25" s="218"/>
    </row>
    <row r="26" spans="1:6" s="217" customFormat="1" ht="27" customHeight="1" x14ac:dyDescent="0.2">
      <c r="A26" s="221" t="s">
        <v>399</v>
      </c>
      <c r="B26" s="665" t="s">
        <v>469</v>
      </c>
      <c r="C26" s="666"/>
      <c r="D26" s="666"/>
      <c r="E26" s="667"/>
      <c r="F26" s="218"/>
    </row>
    <row r="27" spans="1:6" s="217" customFormat="1" ht="27" customHeight="1" x14ac:dyDescent="0.2">
      <c r="A27" s="221" t="s">
        <v>400</v>
      </c>
      <c r="B27" s="665" t="s">
        <v>470</v>
      </c>
      <c r="C27" s="666"/>
      <c r="D27" s="666"/>
      <c r="E27" s="667"/>
      <c r="F27" s="218"/>
    </row>
    <row r="28" spans="1:6" s="217" customFormat="1" ht="27" customHeight="1" x14ac:dyDescent="0.2">
      <c r="A28" s="221" t="s">
        <v>401</v>
      </c>
      <c r="B28" s="665" t="s">
        <v>471</v>
      </c>
      <c r="C28" s="666"/>
      <c r="D28" s="666"/>
      <c r="E28" s="667"/>
      <c r="F28" s="218"/>
    </row>
    <row r="29" spans="1:6" s="217" customFormat="1" ht="27" customHeight="1" x14ac:dyDescent="0.2">
      <c r="A29" s="221" t="s">
        <v>402</v>
      </c>
      <c r="B29" s="665" t="s">
        <v>472</v>
      </c>
      <c r="C29" s="666"/>
      <c r="D29" s="666"/>
      <c r="E29" s="667"/>
      <c r="F29" s="218"/>
    </row>
    <row r="30" spans="1:6" x14ac:dyDescent="0.2">
      <c r="A30" s="72"/>
      <c r="B30" s="216"/>
      <c r="C30" s="217"/>
      <c r="D30" s="217"/>
      <c r="E30" s="218"/>
      <c r="F30" s="74"/>
    </row>
    <row r="31" spans="1:6" x14ac:dyDescent="0.2">
      <c r="A31" s="72" t="s">
        <v>20</v>
      </c>
      <c r="B31" s="216"/>
      <c r="C31" s="217"/>
      <c r="D31" s="217"/>
      <c r="E31" s="218"/>
      <c r="F31" s="74"/>
    </row>
    <row r="32" spans="1:6" x14ac:dyDescent="0.2">
      <c r="A32" s="72"/>
      <c r="B32" s="216"/>
      <c r="C32" s="217"/>
      <c r="D32" s="217"/>
      <c r="E32" s="218"/>
      <c r="F32" s="74"/>
    </row>
    <row r="33" spans="1:6" s="217" customFormat="1" ht="27" customHeight="1" x14ac:dyDescent="0.2">
      <c r="A33" s="221" t="s">
        <v>403</v>
      </c>
      <c r="B33" s="665" t="s">
        <v>473</v>
      </c>
      <c r="C33" s="666"/>
      <c r="D33" s="666"/>
      <c r="E33" s="667"/>
      <c r="F33" s="218"/>
    </row>
    <row r="34" spans="1:6" s="217" customFormat="1" ht="27" customHeight="1" x14ac:dyDescent="0.2">
      <c r="A34" s="221" t="s">
        <v>404</v>
      </c>
      <c r="B34" s="665" t="s">
        <v>474</v>
      </c>
      <c r="C34" s="666"/>
      <c r="D34" s="666"/>
      <c r="E34" s="667"/>
      <c r="F34" s="218"/>
    </row>
  </sheetData>
  <mergeCells count="18">
    <mergeCell ref="B5:E5"/>
    <mergeCell ref="B12:E12"/>
    <mergeCell ref="B13:E13"/>
    <mergeCell ref="B14:E14"/>
    <mergeCell ref="B19:E19"/>
    <mergeCell ref="B33:E33"/>
    <mergeCell ref="B34:E34"/>
    <mergeCell ref="B9:E9"/>
    <mergeCell ref="B10:E10"/>
    <mergeCell ref="B11:E11"/>
    <mergeCell ref="B15:E15"/>
    <mergeCell ref="B21:E21"/>
    <mergeCell ref="B25:E25"/>
    <mergeCell ref="B26:E26"/>
    <mergeCell ref="B27:E27"/>
    <mergeCell ref="B28:E28"/>
    <mergeCell ref="B29:E29"/>
    <mergeCell ref="B20:E20"/>
  </mergeCells>
  <pageMargins left="0.8203125" right="0.70866141732283472" top="0.74803149606299213" bottom="0.74803149606299213" header="0.31496062992125984" footer="0.31496062992125984"/>
  <pageSetup paperSize="9" scale="75" orientation="portrait" r:id="rId1"/>
  <headerFooter>
    <oddHeader xml:space="preserve">&amp;C&amp;"Arial,Negrita"&amp;18FORMATOS DEL PROYECTO DE PRESUPUESTO 2022
</oddHeader>
    <oddFooter>&amp;L&amp;"Arial,Negrita"&amp;8PROYECTO DE PRESUPUESTO PARA EL AÑO FISCAL 2020
INFORMACIÓN PARA LA COMISIÓN DE PRESUPUESTO Y CUENTA GENERAL DE LA REPÚBLICA DEL CONGRESO DE LA REPÚBLICA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pageSetUpPr fitToPage="1"/>
  </sheetPr>
  <dimension ref="A1:AB39"/>
  <sheetViews>
    <sheetView showGridLines="0" view="pageBreakPreview" zoomScale="90" zoomScaleNormal="100" zoomScaleSheetLayoutView="90" zoomScalePageLayoutView="85" workbookViewId="0">
      <selection activeCell="W37" sqref="W35:W37"/>
    </sheetView>
  </sheetViews>
  <sheetFormatPr baseColWidth="10" defaultColWidth="11.42578125" defaultRowHeight="12.75" x14ac:dyDescent="0.2"/>
  <cols>
    <col min="1" max="1" width="41.28515625" style="20" customWidth="1"/>
    <col min="2" max="11" width="7" style="20" customWidth="1"/>
    <col min="12" max="12" width="12.85546875" style="20" customWidth="1"/>
    <col min="13" max="22" width="7" style="20" customWidth="1"/>
    <col min="23" max="23" width="13" style="20" customWidth="1"/>
    <col min="24" max="24" width="1.7109375" style="60" customWidth="1"/>
    <col min="25" max="28" width="10.7109375" customWidth="1"/>
    <col min="29" max="16384" width="11.42578125" style="76"/>
  </cols>
  <sheetData>
    <row r="1" spans="1:24" s="327" customFormat="1" ht="15.95" customHeight="1" x14ac:dyDescent="0.2">
      <c r="A1" s="77" t="s">
        <v>433</v>
      </c>
      <c r="B1" s="84"/>
      <c r="C1" s="84"/>
      <c r="D1" s="84"/>
      <c r="E1" s="84"/>
      <c r="F1" s="84"/>
      <c r="G1" s="84"/>
      <c r="H1" s="84"/>
      <c r="I1" s="84"/>
      <c r="J1" s="84"/>
      <c r="K1" s="84"/>
      <c r="L1" s="84"/>
      <c r="M1" s="84"/>
      <c r="N1" s="84"/>
      <c r="O1" s="84"/>
      <c r="P1" s="84"/>
      <c r="Q1" s="84"/>
      <c r="R1" s="84"/>
      <c r="S1" s="84"/>
      <c r="T1" s="84"/>
      <c r="U1" s="84"/>
      <c r="V1" s="84"/>
      <c r="W1" s="84"/>
      <c r="X1" s="335"/>
    </row>
    <row r="2" spans="1:24" s="336" customFormat="1" ht="15.95" customHeight="1" x14ac:dyDescent="0.2">
      <c r="A2" s="520" t="s">
        <v>513</v>
      </c>
      <c r="X2" s="337"/>
    </row>
    <row r="3" spans="1:24" ht="13.5" thickBot="1" x14ac:dyDescent="0.25"/>
    <row r="4" spans="1:24" x14ac:dyDescent="0.2">
      <c r="A4" s="123" t="s">
        <v>9</v>
      </c>
      <c r="B4" s="704" t="s">
        <v>478</v>
      </c>
      <c r="C4" s="705"/>
      <c r="D4" s="705"/>
      <c r="E4" s="705"/>
      <c r="F4" s="705"/>
      <c r="G4" s="705"/>
      <c r="H4" s="705"/>
      <c r="I4" s="705"/>
      <c r="J4" s="705"/>
      <c r="K4" s="705"/>
      <c r="L4" s="705"/>
      <c r="M4" s="704" t="s">
        <v>530</v>
      </c>
      <c r="N4" s="705"/>
      <c r="O4" s="705"/>
      <c r="P4" s="705"/>
      <c r="Q4" s="705"/>
      <c r="R4" s="705"/>
      <c r="S4" s="705"/>
      <c r="T4" s="705"/>
      <c r="U4" s="705"/>
      <c r="V4" s="705"/>
      <c r="W4" s="706"/>
    </row>
    <row r="5" spans="1:24" ht="134.25" x14ac:dyDescent="0.2">
      <c r="A5" s="124" t="s">
        <v>8</v>
      </c>
      <c r="B5" s="125" t="s">
        <v>372</v>
      </c>
      <c r="C5" s="125" t="s">
        <v>131</v>
      </c>
      <c r="D5" s="125" t="s">
        <v>320</v>
      </c>
      <c r="E5" s="125" t="s">
        <v>313</v>
      </c>
      <c r="F5" s="125" t="s">
        <v>322</v>
      </c>
      <c r="G5" s="126" t="s">
        <v>323</v>
      </c>
      <c r="H5" s="126" t="s">
        <v>324</v>
      </c>
      <c r="I5" s="126" t="s">
        <v>330</v>
      </c>
      <c r="J5" s="127" t="s">
        <v>326</v>
      </c>
      <c r="K5" s="128" t="s">
        <v>328</v>
      </c>
      <c r="L5" s="127" t="s">
        <v>1010</v>
      </c>
      <c r="M5" s="352" t="s">
        <v>372</v>
      </c>
      <c r="N5" s="125" t="s">
        <v>131</v>
      </c>
      <c r="O5" s="126" t="s">
        <v>320</v>
      </c>
      <c r="P5" s="126" t="s">
        <v>313</v>
      </c>
      <c r="Q5" s="126" t="s">
        <v>322</v>
      </c>
      <c r="R5" s="126" t="s">
        <v>323</v>
      </c>
      <c r="S5" s="126" t="s">
        <v>324</v>
      </c>
      <c r="T5" s="126" t="s">
        <v>330</v>
      </c>
      <c r="U5" s="127" t="s">
        <v>326</v>
      </c>
      <c r="V5" s="128" t="s">
        <v>328</v>
      </c>
      <c r="W5" s="129" t="s">
        <v>329</v>
      </c>
    </row>
    <row r="6" spans="1:24" x14ac:dyDescent="0.2">
      <c r="A6" s="23"/>
      <c r="M6" s="25"/>
      <c r="W6" s="26"/>
    </row>
    <row r="7" spans="1:24" x14ac:dyDescent="0.2">
      <c r="A7" s="353" t="s">
        <v>6</v>
      </c>
      <c r="B7" s="354">
        <v>31</v>
      </c>
      <c r="C7" s="354">
        <f t="shared" ref="C7:J7" si="0">SUM(C8:C12)</f>
        <v>0</v>
      </c>
      <c r="D7" s="354">
        <f t="shared" si="0"/>
        <v>0</v>
      </c>
      <c r="E7" s="354">
        <f t="shared" si="0"/>
        <v>0</v>
      </c>
      <c r="F7" s="354">
        <f t="shared" si="0"/>
        <v>0</v>
      </c>
      <c r="G7" s="354">
        <f t="shared" si="0"/>
        <v>0</v>
      </c>
      <c r="H7" s="354">
        <f t="shared" si="0"/>
        <v>0</v>
      </c>
      <c r="I7" s="354">
        <f t="shared" si="0"/>
        <v>0</v>
      </c>
      <c r="J7" s="354">
        <f t="shared" si="0"/>
        <v>0</v>
      </c>
      <c r="K7" s="354">
        <f>+B7</f>
        <v>31</v>
      </c>
      <c r="L7" s="570">
        <f>SUM(L8:L12)</f>
        <v>2810603</v>
      </c>
      <c r="M7" s="355">
        <v>31</v>
      </c>
      <c r="N7" s="354">
        <f t="shared" ref="N7:U7" si="1">SUM(N8:N12)</f>
        <v>0</v>
      </c>
      <c r="O7" s="354">
        <f t="shared" si="1"/>
        <v>0</v>
      </c>
      <c r="P7" s="354">
        <f t="shared" si="1"/>
        <v>0</v>
      </c>
      <c r="Q7" s="354">
        <f t="shared" si="1"/>
        <v>0</v>
      </c>
      <c r="R7" s="354">
        <f t="shared" si="1"/>
        <v>0</v>
      </c>
      <c r="S7" s="354">
        <f t="shared" si="1"/>
        <v>0</v>
      </c>
      <c r="T7" s="354">
        <f t="shared" si="1"/>
        <v>0</v>
      </c>
      <c r="U7" s="354">
        <f t="shared" si="1"/>
        <v>0</v>
      </c>
      <c r="V7" s="354">
        <v>31</v>
      </c>
      <c r="W7" s="357">
        <f>SUM(W8:W12)</f>
        <v>2810603</v>
      </c>
    </row>
    <row r="8" spans="1:24" x14ac:dyDescent="0.2">
      <c r="A8" s="202" t="s">
        <v>531</v>
      </c>
      <c r="B8" s="20">
        <v>1</v>
      </c>
      <c r="K8" s="20">
        <f t="shared" ref="K8:K26" si="2">+B8</f>
        <v>1</v>
      </c>
      <c r="L8" s="571">
        <v>168513.16</v>
      </c>
      <c r="M8" s="25">
        <v>1</v>
      </c>
      <c r="V8" s="20">
        <v>1</v>
      </c>
      <c r="W8" s="356">
        <f>+L8</f>
        <v>168513.16</v>
      </c>
    </row>
    <row r="9" spans="1:24" x14ac:dyDescent="0.2">
      <c r="A9" s="202" t="s">
        <v>532</v>
      </c>
      <c r="B9" s="20">
        <v>2</v>
      </c>
      <c r="K9" s="20">
        <f t="shared" si="2"/>
        <v>2</v>
      </c>
      <c r="L9" s="571">
        <v>110825.84</v>
      </c>
      <c r="M9" s="25">
        <v>2</v>
      </c>
      <c r="V9" s="20">
        <v>2</v>
      </c>
      <c r="W9" s="356">
        <f t="shared" ref="W9:W26" si="3">+L9</f>
        <v>110825.84</v>
      </c>
    </row>
    <row r="10" spans="1:24" x14ac:dyDescent="0.2">
      <c r="A10" s="202" t="s">
        <v>533</v>
      </c>
      <c r="B10" s="20">
        <v>9</v>
      </c>
      <c r="K10" s="20">
        <f t="shared" si="2"/>
        <v>9</v>
      </c>
      <c r="L10" s="571">
        <v>1054691.8400000001</v>
      </c>
      <c r="M10" s="25">
        <v>9</v>
      </c>
      <c r="V10" s="20">
        <v>9</v>
      </c>
      <c r="W10" s="356">
        <f t="shared" si="3"/>
        <v>1054691.8400000001</v>
      </c>
    </row>
    <row r="11" spans="1:24" x14ac:dyDescent="0.2">
      <c r="A11" s="202" t="s">
        <v>534</v>
      </c>
      <c r="B11" s="20">
        <v>1</v>
      </c>
      <c r="K11" s="20">
        <f t="shared" si="2"/>
        <v>1</v>
      </c>
      <c r="L11" s="571">
        <v>48699.64</v>
      </c>
      <c r="M11" s="25">
        <v>1</v>
      </c>
      <c r="V11" s="20">
        <v>1</v>
      </c>
      <c r="W11" s="356">
        <f t="shared" si="3"/>
        <v>48699.64</v>
      </c>
    </row>
    <row r="12" spans="1:24" x14ac:dyDescent="0.2">
      <c r="A12" s="202" t="s">
        <v>11</v>
      </c>
      <c r="B12" s="20">
        <v>18</v>
      </c>
      <c r="K12" s="20">
        <f t="shared" si="2"/>
        <v>18</v>
      </c>
      <c r="L12" s="571">
        <f>1405139.2+22733.32</f>
        <v>1427872.52</v>
      </c>
      <c r="M12" s="25">
        <v>18</v>
      </c>
      <c r="V12" s="20">
        <v>18</v>
      </c>
      <c r="W12" s="356">
        <f t="shared" si="3"/>
        <v>1427872.52</v>
      </c>
    </row>
    <row r="13" spans="1:24" x14ac:dyDescent="0.2">
      <c r="A13" s="353" t="s">
        <v>3</v>
      </c>
      <c r="B13" s="354">
        <v>61</v>
      </c>
      <c r="C13" s="354"/>
      <c r="D13" s="354"/>
      <c r="E13" s="354"/>
      <c r="F13" s="354"/>
      <c r="G13" s="354"/>
      <c r="H13" s="354"/>
      <c r="I13" s="354"/>
      <c r="J13" s="354"/>
      <c r="K13" s="354">
        <f t="shared" si="2"/>
        <v>61</v>
      </c>
      <c r="L13" s="570">
        <v>3045297.36</v>
      </c>
      <c r="M13" s="355">
        <v>61</v>
      </c>
      <c r="N13" s="354">
        <f t="shared" ref="N13:U13" si="4">SUM(N14:N19)</f>
        <v>0</v>
      </c>
      <c r="O13" s="354">
        <f t="shared" si="4"/>
        <v>0</v>
      </c>
      <c r="P13" s="354">
        <f t="shared" si="4"/>
        <v>0</v>
      </c>
      <c r="Q13" s="354">
        <f t="shared" si="4"/>
        <v>0</v>
      </c>
      <c r="R13" s="354">
        <f t="shared" si="4"/>
        <v>0</v>
      </c>
      <c r="S13" s="354">
        <f t="shared" si="4"/>
        <v>0</v>
      </c>
      <c r="T13" s="354">
        <f t="shared" si="4"/>
        <v>0</v>
      </c>
      <c r="U13" s="354">
        <f t="shared" si="4"/>
        <v>0</v>
      </c>
      <c r="V13" s="354">
        <v>61</v>
      </c>
      <c r="W13" s="357">
        <f>SUM(W14:W17)</f>
        <v>3045297.3600000003</v>
      </c>
    </row>
    <row r="14" spans="1:24" x14ac:dyDescent="0.2">
      <c r="A14" s="202" t="s">
        <v>12</v>
      </c>
      <c r="B14" s="20">
        <v>3</v>
      </c>
      <c r="K14" s="20">
        <f t="shared" si="2"/>
        <v>3</v>
      </c>
      <c r="L14" s="571">
        <v>175749.24</v>
      </c>
      <c r="M14" s="25">
        <v>3</v>
      </c>
      <c r="V14" s="20">
        <v>3</v>
      </c>
      <c r="W14" s="356">
        <f t="shared" si="3"/>
        <v>175749.24</v>
      </c>
    </row>
    <row r="15" spans="1:24" x14ac:dyDescent="0.2">
      <c r="A15" s="202" t="s">
        <v>535</v>
      </c>
      <c r="B15" s="20">
        <v>27</v>
      </c>
      <c r="K15" s="20">
        <f t="shared" si="2"/>
        <v>27</v>
      </c>
      <c r="L15" s="571">
        <v>1373349.1199999999</v>
      </c>
      <c r="M15" s="25">
        <v>27</v>
      </c>
      <c r="V15" s="20">
        <v>27</v>
      </c>
      <c r="W15" s="356">
        <f t="shared" si="3"/>
        <v>1373349.1199999999</v>
      </c>
    </row>
    <row r="16" spans="1:24" x14ac:dyDescent="0.2">
      <c r="A16" s="202" t="s">
        <v>536</v>
      </c>
      <c r="B16" s="20">
        <v>26</v>
      </c>
      <c r="K16" s="20">
        <f t="shared" si="2"/>
        <v>26</v>
      </c>
      <c r="L16" s="571">
        <v>1273081.0000000002</v>
      </c>
      <c r="M16" s="25">
        <v>26</v>
      </c>
      <c r="V16" s="20">
        <v>26</v>
      </c>
      <c r="W16" s="356">
        <f t="shared" si="3"/>
        <v>1273081.0000000002</v>
      </c>
    </row>
    <row r="17" spans="1:23" x14ac:dyDescent="0.2">
      <c r="A17" s="202" t="s">
        <v>537</v>
      </c>
      <c r="B17" s="20">
        <v>5</v>
      </c>
      <c r="K17" s="20">
        <f t="shared" si="2"/>
        <v>5</v>
      </c>
      <c r="L17" s="571">
        <v>223118.00000000003</v>
      </c>
      <c r="M17" s="25">
        <v>5</v>
      </c>
      <c r="V17" s="20">
        <v>5</v>
      </c>
      <c r="W17" s="356">
        <f t="shared" si="3"/>
        <v>223118.00000000003</v>
      </c>
    </row>
    <row r="18" spans="1:23" x14ac:dyDescent="0.2">
      <c r="A18" s="358" t="s">
        <v>4</v>
      </c>
      <c r="B18" s="359">
        <v>27</v>
      </c>
      <c r="C18" s="359"/>
      <c r="D18" s="359"/>
      <c r="E18" s="359"/>
      <c r="F18" s="359"/>
      <c r="G18" s="359"/>
      <c r="H18" s="359"/>
      <c r="I18" s="359"/>
      <c r="J18" s="359"/>
      <c r="K18" s="359">
        <f t="shared" si="2"/>
        <v>27</v>
      </c>
      <c r="L18" s="572">
        <v>962141.24</v>
      </c>
      <c r="M18" s="360">
        <v>27</v>
      </c>
      <c r="N18" s="359"/>
      <c r="O18" s="359"/>
      <c r="P18" s="359"/>
      <c r="Q18" s="359"/>
      <c r="R18" s="359"/>
      <c r="S18" s="359"/>
      <c r="T18" s="359"/>
      <c r="U18" s="359"/>
      <c r="V18" s="359">
        <v>27</v>
      </c>
      <c r="W18" s="361">
        <f>SUM(W19:W23)</f>
        <v>962141.23999999987</v>
      </c>
    </row>
    <row r="19" spans="1:23" x14ac:dyDescent="0.2">
      <c r="A19" s="202" t="s">
        <v>13</v>
      </c>
      <c r="B19" s="20">
        <v>9</v>
      </c>
      <c r="K19" s="20">
        <f t="shared" si="2"/>
        <v>9</v>
      </c>
      <c r="L19" s="571">
        <v>323394.56</v>
      </c>
      <c r="M19" s="25">
        <v>9</v>
      </c>
      <c r="V19" s="20">
        <v>9</v>
      </c>
      <c r="W19" s="356">
        <f t="shared" si="3"/>
        <v>323394.56</v>
      </c>
    </row>
    <row r="20" spans="1:23" x14ac:dyDescent="0.2">
      <c r="A20" s="202" t="s">
        <v>538</v>
      </c>
      <c r="B20" s="20">
        <v>9</v>
      </c>
      <c r="K20" s="20">
        <f t="shared" si="2"/>
        <v>9</v>
      </c>
      <c r="L20" s="571">
        <v>329454.36</v>
      </c>
      <c r="M20" s="25">
        <v>9</v>
      </c>
      <c r="V20" s="20">
        <v>9</v>
      </c>
      <c r="W20" s="356">
        <f t="shared" si="3"/>
        <v>329454.36</v>
      </c>
    </row>
    <row r="21" spans="1:23" x14ac:dyDescent="0.2">
      <c r="A21" s="202" t="s">
        <v>539</v>
      </c>
      <c r="B21" s="20">
        <v>5</v>
      </c>
      <c r="K21" s="20">
        <f t="shared" si="2"/>
        <v>5</v>
      </c>
      <c r="L21" s="571">
        <v>171185.6</v>
      </c>
      <c r="M21" s="25">
        <v>5</v>
      </c>
      <c r="V21" s="20">
        <v>5</v>
      </c>
      <c r="W21" s="356">
        <f t="shared" si="3"/>
        <v>171185.6</v>
      </c>
    </row>
    <row r="22" spans="1:23" x14ac:dyDescent="0.2">
      <c r="A22" s="202" t="s">
        <v>540</v>
      </c>
      <c r="B22" s="20">
        <v>3</v>
      </c>
      <c r="K22" s="20">
        <f t="shared" si="2"/>
        <v>3</v>
      </c>
      <c r="L22" s="571">
        <v>95230.56</v>
      </c>
      <c r="M22" s="25">
        <v>3</v>
      </c>
      <c r="V22" s="20">
        <v>3</v>
      </c>
      <c r="W22" s="356">
        <f t="shared" si="3"/>
        <v>95230.56</v>
      </c>
    </row>
    <row r="23" spans="1:23" x14ac:dyDescent="0.2">
      <c r="A23" s="202" t="s">
        <v>14</v>
      </c>
      <c r="B23" s="20">
        <v>1</v>
      </c>
      <c r="K23" s="20">
        <f t="shared" si="2"/>
        <v>1</v>
      </c>
      <c r="L23" s="571">
        <v>42876.159999999996</v>
      </c>
      <c r="M23" s="25">
        <v>1</v>
      </c>
      <c r="V23" s="20">
        <v>1</v>
      </c>
      <c r="W23" s="356">
        <f t="shared" si="3"/>
        <v>42876.159999999996</v>
      </c>
    </row>
    <row r="24" spans="1:23" x14ac:dyDescent="0.2">
      <c r="A24" s="358" t="s">
        <v>5</v>
      </c>
      <c r="B24" s="359">
        <v>6</v>
      </c>
      <c r="C24" s="359"/>
      <c r="D24" s="359"/>
      <c r="E24" s="359"/>
      <c r="F24" s="359"/>
      <c r="G24" s="359"/>
      <c r="H24" s="359"/>
      <c r="I24" s="359"/>
      <c r="J24" s="359"/>
      <c r="K24" s="359">
        <f t="shared" si="2"/>
        <v>6</v>
      </c>
      <c r="L24" s="572">
        <v>153260.4</v>
      </c>
      <c r="M24" s="360">
        <v>6</v>
      </c>
      <c r="N24" s="359"/>
      <c r="O24" s="359"/>
      <c r="P24" s="359"/>
      <c r="Q24" s="359"/>
      <c r="R24" s="359"/>
      <c r="S24" s="359"/>
      <c r="T24" s="359"/>
      <c r="U24" s="359"/>
      <c r="V24" s="359">
        <v>6</v>
      </c>
      <c r="W24" s="361">
        <f>SUM(W25:W26)</f>
        <v>153260.4</v>
      </c>
    </row>
    <row r="25" spans="1:23" x14ac:dyDescent="0.2">
      <c r="A25" s="202" t="s">
        <v>541</v>
      </c>
      <c r="B25" s="20">
        <v>3</v>
      </c>
      <c r="K25" s="20">
        <f t="shared" si="2"/>
        <v>3</v>
      </c>
      <c r="L25" s="571">
        <v>84149.400000000009</v>
      </c>
      <c r="M25" s="25">
        <v>3</v>
      </c>
      <c r="V25" s="20">
        <v>3</v>
      </c>
      <c r="W25" s="356">
        <f t="shared" si="3"/>
        <v>84149.400000000009</v>
      </c>
    </row>
    <row r="26" spans="1:23" x14ac:dyDescent="0.2">
      <c r="A26" s="202" t="s">
        <v>542</v>
      </c>
      <c r="B26" s="20">
        <v>3</v>
      </c>
      <c r="K26" s="20">
        <f t="shared" si="2"/>
        <v>3</v>
      </c>
      <c r="L26" s="571">
        <v>69110.999999999985</v>
      </c>
      <c r="M26" s="25">
        <v>3</v>
      </c>
      <c r="V26" s="20">
        <v>3</v>
      </c>
      <c r="W26" s="356">
        <f t="shared" si="3"/>
        <v>69110.999999999985</v>
      </c>
    </row>
    <row r="27" spans="1:23" x14ac:dyDescent="0.2">
      <c r="A27" s="24" t="s">
        <v>1011</v>
      </c>
      <c r="B27" s="354"/>
      <c r="C27" s="354"/>
      <c r="D27" s="354"/>
      <c r="E27" s="354"/>
      <c r="F27" s="354"/>
      <c r="G27" s="354"/>
      <c r="H27" s="354"/>
      <c r="I27" s="354"/>
      <c r="J27" s="354"/>
      <c r="K27" s="354"/>
      <c r="L27" s="362"/>
      <c r="M27" s="355"/>
      <c r="N27" s="354"/>
      <c r="O27" s="354"/>
      <c r="P27" s="354"/>
      <c r="Q27" s="354"/>
      <c r="R27" s="354"/>
      <c r="S27" s="354"/>
      <c r="T27" s="354"/>
      <c r="U27" s="354"/>
      <c r="V27" s="354">
        <f t="shared" ref="N27:V29" si="5">SUM(V28)</f>
        <v>44</v>
      </c>
      <c r="W27" s="357">
        <f>+W28</f>
        <v>43571</v>
      </c>
    </row>
    <row r="28" spans="1:23" x14ac:dyDescent="0.2">
      <c r="A28" s="23" t="s">
        <v>1012</v>
      </c>
      <c r="L28" s="517"/>
      <c r="M28" s="25"/>
      <c r="V28" s="20">
        <v>44</v>
      </c>
      <c r="W28" s="363">
        <v>43571</v>
      </c>
    </row>
    <row r="29" spans="1:23" x14ac:dyDescent="0.2">
      <c r="A29" s="24" t="s">
        <v>97</v>
      </c>
      <c r="B29" s="354">
        <f>SUM(B30)</f>
        <v>0</v>
      </c>
      <c r="C29" s="354"/>
      <c r="D29" s="354">
        <v>45</v>
      </c>
      <c r="E29" s="354"/>
      <c r="F29" s="354"/>
      <c r="G29" s="354"/>
      <c r="H29" s="354"/>
      <c r="I29" s="354"/>
      <c r="J29" s="354"/>
      <c r="K29" s="354">
        <v>45</v>
      </c>
      <c r="L29" s="362">
        <f>+L30</f>
        <v>1855701.8800000008</v>
      </c>
      <c r="M29" s="355">
        <f>SUM(M30)</f>
        <v>0</v>
      </c>
      <c r="N29" s="354">
        <f t="shared" si="5"/>
        <v>0</v>
      </c>
      <c r="O29" s="354">
        <f t="shared" si="5"/>
        <v>44</v>
      </c>
      <c r="P29" s="354">
        <f t="shared" si="5"/>
        <v>0</v>
      </c>
      <c r="Q29" s="354">
        <f t="shared" si="5"/>
        <v>0</v>
      </c>
      <c r="R29" s="354">
        <f t="shared" si="5"/>
        <v>0</v>
      </c>
      <c r="S29" s="354">
        <f t="shared" si="5"/>
        <v>0</v>
      </c>
      <c r="T29" s="354">
        <f t="shared" si="5"/>
        <v>0</v>
      </c>
      <c r="U29" s="354">
        <f t="shared" si="5"/>
        <v>0</v>
      </c>
      <c r="V29" s="354">
        <f t="shared" si="5"/>
        <v>44</v>
      </c>
      <c r="W29" s="357">
        <f>+W30</f>
        <v>1926473.28</v>
      </c>
    </row>
    <row r="30" spans="1:23" x14ac:dyDescent="0.2">
      <c r="A30" s="23" t="s">
        <v>543</v>
      </c>
      <c r="D30" s="20">
        <v>45</v>
      </c>
      <c r="K30" s="20">
        <v>45</v>
      </c>
      <c r="L30" s="517">
        <v>1855701.8800000008</v>
      </c>
      <c r="M30" s="25"/>
      <c r="O30" s="20">
        <v>44</v>
      </c>
      <c r="V30" s="20">
        <v>44</v>
      </c>
      <c r="W30" s="363">
        <f>1926473.28</f>
        <v>1926473.28</v>
      </c>
    </row>
    <row r="31" spans="1:23" x14ac:dyDescent="0.2">
      <c r="A31" s="24" t="s">
        <v>544</v>
      </c>
      <c r="B31" s="354">
        <f>SUM(B32)</f>
        <v>0</v>
      </c>
      <c r="C31" s="354"/>
      <c r="D31" s="354"/>
      <c r="E31" s="354"/>
      <c r="F31" s="354"/>
      <c r="G31" s="354"/>
      <c r="H31" s="354"/>
      <c r="I31" s="354">
        <v>3</v>
      </c>
      <c r="J31" s="364"/>
      <c r="K31" s="354">
        <v>3</v>
      </c>
      <c r="L31" s="362">
        <v>16740</v>
      </c>
      <c r="M31" s="355">
        <f>SUM(M32)</f>
        <v>0</v>
      </c>
      <c r="N31" s="354">
        <f t="shared" ref="N31:U31" si="6">SUM(N32)</f>
        <v>0</v>
      </c>
      <c r="O31" s="354">
        <f t="shared" si="6"/>
        <v>0</v>
      </c>
      <c r="P31" s="354">
        <f t="shared" si="6"/>
        <v>0</v>
      </c>
      <c r="Q31" s="354">
        <f t="shared" si="6"/>
        <v>0</v>
      </c>
      <c r="R31" s="354">
        <f t="shared" si="6"/>
        <v>0</v>
      </c>
      <c r="S31" s="354">
        <f t="shared" si="6"/>
        <v>0</v>
      </c>
      <c r="T31" s="354">
        <f t="shared" si="6"/>
        <v>0</v>
      </c>
      <c r="U31" s="354">
        <f t="shared" si="6"/>
        <v>0</v>
      </c>
      <c r="V31" s="354">
        <f>+T31</f>
        <v>0</v>
      </c>
      <c r="W31" s="573">
        <f t="shared" ref="W31" si="7">SUM(W32)</f>
        <v>0</v>
      </c>
    </row>
    <row r="32" spans="1:23" ht="13.5" thickBot="1" x14ac:dyDescent="0.25">
      <c r="A32" s="23" t="s">
        <v>545</v>
      </c>
      <c r="I32" s="20">
        <v>3</v>
      </c>
      <c r="J32" s="365"/>
      <c r="K32" s="20">
        <v>3</v>
      </c>
      <c r="L32" s="574">
        <v>16740</v>
      </c>
      <c r="M32" s="25"/>
      <c r="V32" s="20">
        <f>+T32</f>
        <v>0</v>
      </c>
      <c r="W32" s="363"/>
    </row>
    <row r="33" spans="1:23" ht="13.5" thickBot="1" x14ac:dyDescent="0.25">
      <c r="A33" s="501" t="s">
        <v>19</v>
      </c>
      <c r="B33" s="29">
        <f t="shared" ref="B33:K33" si="8">+B29+B24+B18+B13+B7</f>
        <v>125</v>
      </c>
      <c r="C33" s="29">
        <f t="shared" si="8"/>
        <v>0</v>
      </c>
      <c r="D33" s="29">
        <f t="shared" si="8"/>
        <v>45</v>
      </c>
      <c r="E33" s="29">
        <f t="shared" si="8"/>
        <v>0</v>
      </c>
      <c r="F33" s="29">
        <f t="shared" si="8"/>
        <v>0</v>
      </c>
      <c r="G33" s="29">
        <f t="shared" si="8"/>
        <v>0</v>
      </c>
      <c r="H33" s="29">
        <f t="shared" si="8"/>
        <v>0</v>
      </c>
      <c r="I33" s="29">
        <f t="shared" si="8"/>
        <v>0</v>
      </c>
      <c r="J33" s="29">
        <f t="shared" si="8"/>
        <v>0</v>
      </c>
      <c r="K33" s="29">
        <f t="shared" si="8"/>
        <v>170</v>
      </c>
      <c r="L33" s="575">
        <f>SUM(L31,L29,L24,L18,L13,L7)</f>
        <v>8843743.8800000008</v>
      </c>
      <c r="M33" s="29">
        <f>+M29+M24+M18+M13+M7</f>
        <v>125</v>
      </c>
      <c r="N33" s="29"/>
      <c r="O33" s="29">
        <f>+O29+O24+O18+O13+O7</f>
        <v>44</v>
      </c>
      <c r="P33" s="29"/>
      <c r="Q33" s="29"/>
      <c r="R33" s="29"/>
      <c r="S33" s="29"/>
      <c r="T33" s="29">
        <f>+T29+T24+T18+T13+T7</f>
        <v>0</v>
      </c>
      <c r="U33" s="29"/>
      <c r="V33" s="29">
        <f>+V29+V24+V18+V13+V7</f>
        <v>169</v>
      </c>
      <c r="W33" s="576">
        <f>+W29+W27+W24+W18+W13+W7</f>
        <v>8941346.2800000012</v>
      </c>
    </row>
    <row r="34" spans="1:23" x14ac:dyDescent="0.2">
      <c r="A34" s="367" t="s">
        <v>327</v>
      </c>
      <c r="B34" s="368"/>
      <c r="C34" s="368"/>
      <c r="D34" s="368"/>
      <c r="E34" s="368"/>
      <c r="F34" s="368"/>
      <c r="G34" s="368"/>
      <c r="H34" s="368"/>
      <c r="I34" s="368"/>
      <c r="J34" s="368"/>
      <c r="K34" s="368"/>
      <c r="L34" s="368"/>
      <c r="M34" s="368"/>
      <c r="N34" s="368"/>
      <c r="O34" s="368"/>
      <c r="P34" s="76"/>
      <c r="Q34" s="65"/>
      <c r="R34"/>
      <c r="S34"/>
      <c r="T34" s="76"/>
      <c r="U34" s="76"/>
      <c r="V34" s="76"/>
      <c r="W34" s="76"/>
    </row>
    <row r="35" spans="1:23" x14ac:dyDescent="0.2">
      <c r="A35" s="20" t="s">
        <v>321</v>
      </c>
      <c r="L35" s="366"/>
      <c r="P35" s="76"/>
      <c r="Q35" s="65"/>
      <c r="R35"/>
      <c r="S35"/>
      <c r="T35"/>
      <c r="U35"/>
      <c r="V35" s="76"/>
      <c r="W35" s="664"/>
    </row>
    <row r="36" spans="1:23" x14ac:dyDescent="0.2">
      <c r="A36" s="20" t="s">
        <v>325</v>
      </c>
      <c r="L36" s="577"/>
      <c r="P36" s="76"/>
      <c r="Q36" s="65"/>
      <c r="R36"/>
      <c r="S36"/>
      <c r="T36"/>
      <c r="U36"/>
      <c r="V36" s="76"/>
      <c r="W36" s="578"/>
    </row>
    <row r="37" spans="1:23" x14ac:dyDescent="0.2">
      <c r="A37" s="20" t="s">
        <v>331</v>
      </c>
      <c r="W37" s="577"/>
    </row>
    <row r="38" spans="1:23" x14ac:dyDescent="0.2">
      <c r="L38" s="577"/>
    </row>
    <row r="39" spans="1:23" x14ac:dyDescent="0.2">
      <c r="L39" s="579"/>
    </row>
  </sheetData>
  <mergeCells count="2">
    <mergeCell ref="B4:L4"/>
    <mergeCell ref="M4:W4"/>
  </mergeCells>
  <printOptions horizontalCentered="1"/>
  <pageMargins left="0.23622047244094491" right="0.23622047244094491" top="0.74803149606299213" bottom="0.74803149606299213" header="0.31496062992125984" footer="0.31496062992125984"/>
  <pageSetup paperSize="9" scale="70" orientation="landscape" r:id="rId1"/>
  <headerFooter alignWithMargins="0">
    <oddHeader>&amp;C&amp;"Arial,Negrita"&amp;18PROYECTO DE PRESUPUESTO 2022</oddHeader>
    <oddFooter>&amp;L&amp;"Arial,Negrita"&amp;8PROYECTO DE PRESUPUESTO PARA EL AÑO FISCAL 2022
INFORMACIÓN PARA LA COMISIÓN DE PRESUPUESTO Y CUENTA GENERAL DE LA REPÚBLICA DEL CONGRESO DE LA REPÚBLICA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22">
    <tabColor theme="9" tint="-0.249977111117893"/>
    <pageSetUpPr fitToPage="1"/>
  </sheetPr>
  <dimension ref="A1:V25"/>
  <sheetViews>
    <sheetView showGridLines="0" view="pageBreakPreview" zoomScaleNormal="80" zoomScaleSheetLayoutView="100" zoomScalePageLayoutView="90" workbookViewId="0"/>
  </sheetViews>
  <sheetFormatPr baseColWidth="10" defaultColWidth="11.42578125" defaultRowHeight="12" x14ac:dyDescent="0.2"/>
  <cols>
    <col min="1" max="1" width="62" style="3" customWidth="1"/>
    <col min="2" max="2" width="14.7109375" style="3" customWidth="1"/>
    <col min="3" max="3" width="28.140625" style="3" customWidth="1"/>
    <col min="4" max="4" width="14.7109375" style="3" customWidth="1"/>
    <col min="5" max="5" width="22.42578125" style="3" customWidth="1"/>
    <col min="6" max="6" width="14.7109375" style="3" customWidth="1"/>
    <col min="7" max="7" width="22.5703125" style="3" customWidth="1"/>
    <col min="8" max="8" width="14.7109375" style="3" customWidth="1"/>
    <col min="9" max="9" width="21.85546875" style="3" customWidth="1"/>
    <col min="10" max="16384" width="11.42578125" style="3"/>
  </cols>
  <sheetData>
    <row r="1" spans="1:22" s="79" customFormat="1" ht="15.75" x14ac:dyDescent="0.25">
      <c r="A1" s="59" t="s">
        <v>482</v>
      </c>
      <c r="B1" s="83"/>
      <c r="C1" s="82"/>
      <c r="D1" s="82"/>
      <c r="E1" s="82"/>
      <c r="F1" s="82"/>
      <c r="H1" s="80"/>
      <c r="I1" s="80"/>
    </row>
    <row r="2" spans="1:22" s="81" customFormat="1" ht="15.75" x14ac:dyDescent="0.2">
      <c r="A2" s="519" t="s">
        <v>513</v>
      </c>
      <c r="B2" s="80"/>
      <c r="C2" s="80"/>
      <c r="D2" s="80"/>
      <c r="E2" s="80"/>
      <c r="F2" s="80"/>
      <c r="G2" s="80"/>
      <c r="H2" s="80"/>
      <c r="I2" s="80"/>
      <c r="J2" s="80"/>
      <c r="K2" s="80"/>
      <c r="L2" s="80"/>
      <c r="M2" s="80"/>
      <c r="N2" s="80"/>
      <c r="O2" s="80"/>
      <c r="P2" s="80"/>
      <c r="Q2" s="80"/>
      <c r="R2" s="80"/>
      <c r="S2" s="80"/>
      <c r="T2" s="80"/>
      <c r="U2" s="80"/>
      <c r="V2" s="80"/>
    </row>
    <row r="3" spans="1:22" s="81" customFormat="1" ht="16.5" thickBot="1" x14ac:dyDescent="0.25">
      <c r="A3" s="84"/>
      <c r="B3" s="80"/>
      <c r="C3" s="80"/>
      <c r="D3" s="80"/>
      <c r="E3" s="80"/>
      <c r="F3" s="80"/>
      <c r="G3" s="80"/>
      <c r="H3" s="80"/>
      <c r="I3" s="80"/>
      <c r="J3" s="80"/>
      <c r="K3" s="80"/>
      <c r="L3" s="80"/>
      <c r="M3" s="80"/>
      <c r="N3" s="80"/>
      <c r="O3" s="80"/>
      <c r="P3" s="80"/>
      <c r="Q3" s="80"/>
      <c r="R3" s="80"/>
      <c r="S3" s="80"/>
      <c r="T3" s="80"/>
      <c r="U3" s="80"/>
      <c r="V3" s="80"/>
    </row>
    <row r="4" spans="1:22" s="81" customFormat="1" ht="16.5" thickBot="1" x14ac:dyDescent="0.25">
      <c r="A4" s="247" t="s">
        <v>9</v>
      </c>
      <c r="B4" s="707" t="s">
        <v>410</v>
      </c>
      <c r="C4" s="707"/>
      <c r="D4" s="708" t="s">
        <v>434</v>
      </c>
      <c r="E4" s="710"/>
      <c r="F4" s="708" t="s">
        <v>435</v>
      </c>
      <c r="G4" s="709"/>
      <c r="H4" s="708" t="s">
        <v>436</v>
      </c>
      <c r="I4" s="709"/>
      <c r="J4" s="80"/>
      <c r="K4" s="80"/>
      <c r="L4" s="80"/>
      <c r="M4" s="80"/>
      <c r="N4" s="80"/>
      <c r="O4" s="80"/>
      <c r="P4" s="80"/>
      <c r="Q4" s="80"/>
      <c r="R4" s="80"/>
      <c r="S4" s="80"/>
      <c r="T4" s="80"/>
      <c r="U4" s="80"/>
      <c r="V4" s="80"/>
    </row>
    <row r="5" spans="1:22" s="81" customFormat="1" ht="24" x14ac:dyDescent="0.2">
      <c r="A5" s="369" t="s">
        <v>8</v>
      </c>
      <c r="B5" s="370" t="s">
        <v>149</v>
      </c>
      <c r="C5" s="371" t="s">
        <v>21</v>
      </c>
      <c r="D5" s="369" t="s">
        <v>149</v>
      </c>
      <c r="E5" s="246" t="s">
        <v>21</v>
      </c>
      <c r="F5" s="369" t="s">
        <v>149</v>
      </c>
      <c r="G5" s="246" t="s">
        <v>21</v>
      </c>
      <c r="H5" s="369" t="s">
        <v>149</v>
      </c>
      <c r="I5" s="246" t="s">
        <v>21</v>
      </c>
      <c r="J5" s="80"/>
      <c r="K5" s="80"/>
      <c r="L5" s="80"/>
      <c r="M5" s="80"/>
      <c r="N5" s="80"/>
      <c r="O5" s="80"/>
      <c r="P5" s="80"/>
      <c r="Q5" s="80"/>
      <c r="R5" s="80"/>
      <c r="S5" s="80"/>
      <c r="T5" s="80"/>
      <c r="U5" s="80"/>
      <c r="V5" s="80"/>
    </row>
    <row r="6" spans="1:22" s="81" customFormat="1" ht="15.75" x14ac:dyDescent="0.2">
      <c r="A6" s="372" t="s">
        <v>146</v>
      </c>
      <c r="B6" s="373">
        <v>125</v>
      </c>
      <c r="C6" s="374">
        <v>1045618</v>
      </c>
      <c r="D6" s="373">
        <v>125</v>
      </c>
      <c r="E6" s="375">
        <v>1023304</v>
      </c>
      <c r="F6" s="373">
        <v>125</v>
      </c>
      <c r="G6" s="374">
        <v>1023304</v>
      </c>
      <c r="H6" s="376">
        <f>+B6-D6</f>
        <v>0</v>
      </c>
      <c r="I6" s="569">
        <f>+C6-E6</f>
        <v>22314</v>
      </c>
      <c r="J6" s="80"/>
      <c r="K6" s="80"/>
      <c r="L6" s="80"/>
      <c r="M6" s="80"/>
      <c r="N6" s="80"/>
      <c r="O6" s="80"/>
      <c r="P6" s="80"/>
      <c r="Q6" s="80"/>
      <c r="R6" s="80"/>
      <c r="S6" s="80"/>
      <c r="T6" s="80"/>
      <c r="U6" s="80"/>
      <c r="V6" s="80"/>
    </row>
    <row r="7" spans="1:22" s="81" customFormat="1" ht="15.75" x14ac:dyDescent="0.2">
      <c r="A7" s="372" t="s">
        <v>177</v>
      </c>
      <c r="B7" s="373"/>
      <c r="C7" s="378"/>
      <c r="D7" s="376"/>
      <c r="E7" s="375"/>
      <c r="F7" s="376"/>
      <c r="G7" s="379"/>
      <c r="H7" s="376">
        <f t="shared" ref="H7:I22" si="0">+B7-D7</f>
        <v>0</v>
      </c>
      <c r="I7" s="376">
        <f t="shared" si="0"/>
        <v>0</v>
      </c>
      <c r="J7" s="80"/>
      <c r="K7" s="80"/>
      <c r="L7" s="80"/>
      <c r="M7" s="80"/>
      <c r="N7" s="80"/>
      <c r="O7" s="80"/>
      <c r="P7" s="80"/>
      <c r="Q7" s="80"/>
      <c r="R7" s="80"/>
      <c r="S7" s="80"/>
      <c r="T7" s="80"/>
      <c r="U7" s="80"/>
      <c r="V7" s="80"/>
    </row>
    <row r="8" spans="1:22" s="81" customFormat="1" ht="15.75" x14ac:dyDescent="0.2">
      <c r="A8" s="372" t="s">
        <v>175</v>
      </c>
      <c r="B8" s="373"/>
      <c r="C8" s="378"/>
      <c r="D8" s="376"/>
      <c r="E8" s="375"/>
      <c r="F8" s="376"/>
      <c r="G8" s="379"/>
      <c r="H8" s="376">
        <f t="shared" si="0"/>
        <v>0</v>
      </c>
      <c r="I8" s="376">
        <f t="shared" si="0"/>
        <v>0</v>
      </c>
      <c r="J8" s="80"/>
      <c r="K8" s="80"/>
      <c r="L8" s="80"/>
      <c r="M8" s="80"/>
      <c r="N8" s="80"/>
      <c r="O8" s="80"/>
      <c r="P8" s="80"/>
      <c r="Q8" s="80"/>
      <c r="R8" s="80"/>
      <c r="S8" s="80"/>
      <c r="T8" s="80"/>
      <c r="U8" s="80"/>
      <c r="V8" s="80"/>
    </row>
    <row r="9" spans="1:22" s="81" customFormat="1" ht="15.75" x14ac:dyDescent="0.2">
      <c r="A9" s="380" t="s">
        <v>184</v>
      </c>
      <c r="B9" s="373"/>
      <c r="C9" s="378"/>
      <c r="D9" s="376"/>
      <c r="E9" s="375"/>
      <c r="F9" s="376"/>
      <c r="G9" s="379"/>
      <c r="H9" s="376">
        <f t="shared" si="0"/>
        <v>0</v>
      </c>
      <c r="I9" s="376">
        <f t="shared" si="0"/>
        <v>0</v>
      </c>
      <c r="J9" s="80"/>
      <c r="K9" s="80"/>
      <c r="L9" s="80"/>
      <c r="M9" s="80"/>
      <c r="N9" s="80"/>
      <c r="O9" s="80"/>
      <c r="P9" s="80"/>
      <c r="Q9" s="80"/>
      <c r="R9" s="80"/>
      <c r="S9" s="80"/>
      <c r="T9" s="80"/>
      <c r="U9" s="80"/>
      <c r="V9" s="80"/>
    </row>
    <row r="10" spans="1:22" s="81" customFormat="1" ht="15.75" x14ac:dyDescent="0.2">
      <c r="A10" s="372" t="s">
        <v>178</v>
      </c>
      <c r="B10" s="373"/>
      <c r="C10" s="378"/>
      <c r="D10" s="376"/>
      <c r="E10" s="375"/>
      <c r="F10" s="376"/>
      <c r="G10" s="379"/>
      <c r="H10" s="376">
        <f t="shared" si="0"/>
        <v>0</v>
      </c>
      <c r="I10" s="376">
        <f t="shared" si="0"/>
        <v>0</v>
      </c>
      <c r="J10" s="80"/>
      <c r="K10" s="80"/>
      <c r="L10" s="80"/>
      <c r="M10" s="80"/>
      <c r="N10" s="80"/>
      <c r="O10" s="80"/>
      <c r="P10" s="80"/>
      <c r="Q10" s="80"/>
      <c r="R10" s="80"/>
      <c r="S10" s="80"/>
      <c r="T10" s="80"/>
      <c r="U10" s="80"/>
      <c r="V10" s="80"/>
    </row>
    <row r="11" spans="1:22" s="81" customFormat="1" ht="15.75" x14ac:dyDescent="0.2">
      <c r="A11" s="380" t="s">
        <v>176</v>
      </c>
      <c r="B11" s="373">
        <v>125</v>
      </c>
      <c r="C11" s="374">
        <v>125000</v>
      </c>
      <c r="D11" s="373">
        <v>125</v>
      </c>
      <c r="E11" s="375">
        <v>125000</v>
      </c>
      <c r="F11" s="373">
        <v>125</v>
      </c>
      <c r="G11" s="374">
        <v>110000</v>
      </c>
      <c r="H11" s="376">
        <f t="shared" si="0"/>
        <v>0</v>
      </c>
      <c r="I11" s="376">
        <f t="shared" si="0"/>
        <v>0</v>
      </c>
      <c r="J11" s="80"/>
      <c r="K11" s="80"/>
      <c r="L11" s="80"/>
      <c r="M11" s="80"/>
      <c r="N11" s="80"/>
      <c r="O11" s="80"/>
      <c r="P11" s="80"/>
      <c r="Q11" s="80"/>
      <c r="R11" s="80"/>
      <c r="S11" s="80"/>
      <c r="T11" s="80"/>
      <c r="U11" s="80"/>
      <c r="V11" s="80"/>
    </row>
    <row r="12" spans="1:22" s="81" customFormat="1" ht="15.75" x14ac:dyDescent="0.2">
      <c r="A12" s="372" t="s">
        <v>183</v>
      </c>
      <c r="B12" s="373"/>
      <c r="C12" s="378"/>
      <c r="D12" s="376"/>
      <c r="E12" s="375"/>
      <c r="F12" s="376"/>
      <c r="G12" s="379"/>
      <c r="H12" s="376">
        <f t="shared" si="0"/>
        <v>0</v>
      </c>
      <c r="I12" s="376">
        <f t="shared" si="0"/>
        <v>0</v>
      </c>
      <c r="J12" s="80"/>
      <c r="K12" s="80"/>
      <c r="L12" s="80"/>
      <c r="M12" s="80"/>
      <c r="N12" s="80"/>
      <c r="O12" s="80"/>
      <c r="P12" s="80"/>
      <c r="Q12" s="80"/>
      <c r="R12" s="80"/>
      <c r="S12" s="80"/>
      <c r="T12" s="80"/>
      <c r="U12" s="80"/>
      <c r="V12" s="80"/>
    </row>
    <row r="13" spans="1:22" s="81" customFormat="1" ht="15.75" x14ac:dyDescent="0.2">
      <c r="A13" s="372" t="s">
        <v>23</v>
      </c>
      <c r="B13" s="373"/>
      <c r="C13" s="378"/>
      <c r="D13" s="376"/>
      <c r="E13" s="375"/>
      <c r="F13" s="376"/>
      <c r="G13" s="379"/>
      <c r="H13" s="376">
        <f t="shared" si="0"/>
        <v>0</v>
      </c>
      <c r="I13" s="376">
        <f t="shared" si="0"/>
        <v>0</v>
      </c>
      <c r="J13" s="80"/>
      <c r="K13" s="80"/>
      <c r="L13" s="80"/>
      <c r="M13" s="80"/>
      <c r="N13" s="80"/>
      <c r="O13" s="80"/>
      <c r="P13" s="80"/>
      <c r="Q13" s="80"/>
      <c r="R13" s="80"/>
      <c r="S13" s="80"/>
      <c r="T13" s="80"/>
      <c r="U13" s="80"/>
      <c r="V13" s="80"/>
    </row>
    <row r="14" spans="1:22" s="81" customFormat="1" ht="15.75" x14ac:dyDescent="0.2">
      <c r="A14" s="372" t="s">
        <v>180</v>
      </c>
      <c r="B14" s="373"/>
      <c r="C14" s="378"/>
      <c r="D14" s="376"/>
      <c r="E14" s="375"/>
      <c r="F14" s="376"/>
      <c r="G14" s="379"/>
      <c r="H14" s="376">
        <f t="shared" si="0"/>
        <v>0</v>
      </c>
      <c r="I14" s="376">
        <f t="shared" si="0"/>
        <v>0</v>
      </c>
      <c r="J14" s="80"/>
      <c r="K14" s="80"/>
      <c r="L14" s="80"/>
      <c r="M14" s="80"/>
      <c r="N14" s="80"/>
      <c r="O14" s="80"/>
      <c r="P14" s="80"/>
      <c r="Q14" s="80"/>
      <c r="R14" s="80"/>
      <c r="S14" s="80"/>
      <c r="T14" s="80"/>
      <c r="U14" s="80"/>
      <c r="V14" s="80"/>
    </row>
    <row r="15" spans="1:22" s="81" customFormat="1" ht="15.75" x14ac:dyDescent="0.2">
      <c r="A15" s="372" t="s">
        <v>22</v>
      </c>
      <c r="B15" s="373">
        <v>125</v>
      </c>
      <c r="C15" s="374">
        <v>101249</v>
      </c>
      <c r="D15" s="373">
        <v>125</v>
      </c>
      <c r="E15" s="375">
        <v>101249</v>
      </c>
      <c r="F15" s="373">
        <v>125</v>
      </c>
      <c r="G15" s="374">
        <v>110484</v>
      </c>
      <c r="H15" s="376">
        <f t="shared" si="0"/>
        <v>0</v>
      </c>
      <c r="I15" s="376">
        <f t="shared" si="0"/>
        <v>0</v>
      </c>
      <c r="J15" s="80"/>
      <c r="K15" s="80"/>
      <c r="L15" s="80"/>
      <c r="M15" s="80"/>
      <c r="N15" s="80"/>
      <c r="O15" s="80"/>
      <c r="P15" s="80"/>
      <c r="Q15" s="80"/>
      <c r="R15" s="80"/>
      <c r="S15" s="80"/>
      <c r="T15" s="80"/>
      <c r="U15" s="80"/>
      <c r="V15" s="80"/>
    </row>
    <row r="16" spans="1:22" s="81" customFormat="1" ht="15.75" x14ac:dyDescent="0.2">
      <c r="A16" s="372" t="s">
        <v>181</v>
      </c>
      <c r="B16" s="373"/>
      <c r="C16" s="378"/>
      <c r="D16" s="376"/>
      <c r="E16" s="375"/>
      <c r="F16" s="376"/>
      <c r="G16" s="379"/>
      <c r="H16" s="376">
        <f t="shared" si="0"/>
        <v>0</v>
      </c>
      <c r="I16" s="376">
        <f t="shared" si="0"/>
        <v>0</v>
      </c>
      <c r="J16" s="80"/>
      <c r="K16" s="80"/>
      <c r="L16" s="80"/>
      <c r="M16" s="80"/>
      <c r="N16" s="80"/>
      <c r="O16" s="80"/>
      <c r="P16" s="80"/>
      <c r="Q16" s="80"/>
      <c r="R16" s="80"/>
      <c r="S16" s="80"/>
      <c r="T16" s="80"/>
      <c r="U16" s="80"/>
      <c r="V16" s="80"/>
    </row>
    <row r="17" spans="1:22" s="81" customFormat="1" ht="15.75" x14ac:dyDescent="0.2">
      <c r="A17" s="372" t="s">
        <v>179</v>
      </c>
      <c r="B17" s="373"/>
      <c r="C17" s="378"/>
      <c r="D17" s="376"/>
      <c r="E17" s="375"/>
      <c r="F17" s="376"/>
      <c r="G17" s="379"/>
      <c r="H17" s="376">
        <f t="shared" si="0"/>
        <v>0</v>
      </c>
      <c r="I17" s="376">
        <f t="shared" si="0"/>
        <v>0</v>
      </c>
      <c r="J17" s="80"/>
      <c r="K17" s="80"/>
      <c r="L17" s="80"/>
      <c r="M17" s="80"/>
      <c r="N17" s="80"/>
      <c r="O17" s="80"/>
      <c r="P17" s="80"/>
      <c r="Q17" s="80"/>
      <c r="R17" s="80"/>
      <c r="S17" s="80"/>
      <c r="T17" s="80"/>
      <c r="U17" s="80"/>
      <c r="V17" s="80"/>
    </row>
    <row r="18" spans="1:22" s="81" customFormat="1" ht="15.75" x14ac:dyDescent="0.2">
      <c r="A18" s="372" t="s">
        <v>182</v>
      </c>
      <c r="B18" s="373"/>
      <c r="C18" s="378"/>
      <c r="D18" s="376"/>
      <c r="E18" s="375"/>
      <c r="F18" s="376"/>
      <c r="G18" s="379"/>
      <c r="H18" s="376">
        <f t="shared" si="0"/>
        <v>0</v>
      </c>
      <c r="I18" s="376">
        <f t="shared" si="0"/>
        <v>0</v>
      </c>
      <c r="J18" s="80"/>
      <c r="K18" s="80"/>
      <c r="L18" s="80"/>
      <c r="M18" s="80"/>
      <c r="N18" s="80"/>
      <c r="O18" s="80"/>
      <c r="P18" s="80"/>
      <c r="Q18" s="80"/>
      <c r="R18" s="80"/>
      <c r="S18" s="80"/>
      <c r="T18" s="80"/>
      <c r="U18" s="80"/>
      <c r="V18" s="80"/>
    </row>
    <row r="19" spans="1:22" s="81" customFormat="1" ht="15.75" x14ac:dyDescent="0.2">
      <c r="A19" s="372" t="s">
        <v>30</v>
      </c>
      <c r="B19" s="373">
        <v>125</v>
      </c>
      <c r="C19" s="374">
        <v>5637162</v>
      </c>
      <c r="D19" s="373">
        <v>125</v>
      </c>
      <c r="E19" s="375">
        <v>5637162</v>
      </c>
      <c r="F19" s="373">
        <v>125</v>
      </c>
      <c r="G19" s="374">
        <v>5686498</v>
      </c>
      <c r="H19" s="376">
        <f t="shared" si="0"/>
        <v>0</v>
      </c>
      <c r="I19" s="376">
        <f t="shared" si="0"/>
        <v>0</v>
      </c>
      <c r="J19" s="80"/>
      <c r="K19" s="80"/>
      <c r="L19" s="80"/>
      <c r="M19" s="80"/>
      <c r="N19" s="80"/>
      <c r="O19" s="80"/>
      <c r="P19" s="80"/>
      <c r="Q19" s="80"/>
      <c r="R19" s="80"/>
      <c r="S19" s="80"/>
      <c r="T19" s="80"/>
      <c r="U19" s="80"/>
      <c r="V19" s="80"/>
    </row>
    <row r="20" spans="1:22" s="81" customFormat="1" ht="15.75" x14ac:dyDescent="0.2">
      <c r="A20" s="372" t="s">
        <v>174</v>
      </c>
      <c r="B20" s="373">
        <v>125</v>
      </c>
      <c r="C20" s="374">
        <v>62272</v>
      </c>
      <c r="D20" s="373">
        <v>125</v>
      </c>
      <c r="E20" s="375">
        <v>62272</v>
      </c>
      <c r="F20" s="373">
        <v>125</v>
      </c>
      <c r="G20" s="374">
        <v>62272</v>
      </c>
      <c r="H20" s="376">
        <f t="shared" si="0"/>
        <v>0</v>
      </c>
      <c r="I20" s="376">
        <f t="shared" si="0"/>
        <v>0</v>
      </c>
      <c r="J20" s="80"/>
      <c r="K20" s="80"/>
      <c r="L20" s="80"/>
      <c r="M20" s="80"/>
      <c r="N20" s="80"/>
      <c r="O20" s="80"/>
      <c r="P20" s="80"/>
      <c r="Q20" s="80"/>
      <c r="R20" s="80"/>
      <c r="S20" s="80"/>
      <c r="T20" s="80"/>
      <c r="U20" s="80"/>
      <c r="V20" s="80"/>
    </row>
    <row r="21" spans="1:22" s="81" customFormat="1" ht="16.5" thickBot="1" x14ac:dyDescent="0.25">
      <c r="A21" s="372" t="s">
        <v>53</v>
      </c>
      <c r="B21" s="373"/>
      <c r="C21" s="381"/>
      <c r="D21" s="373">
        <v>125</v>
      </c>
      <c r="E21" s="375">
        <v>22315</v>
      </c>
      <c r="F21" s="382">
        <v>125</v>
      </c>
      <c r="G21" s="383">
        <v>22315</v>
      </c>
      <c r="H21" s="376">
        <f>+B21-D21</f>
        <v>-125</v>
      </c>
      <c r="I21" s="377">
        <f>+C21-E21</f>
        <v>-22315</v>
      </c>
      <c r="J21" s="80"/>
      <c r="K21" s="80"/>
      <c r="L21" s="80"/>
      <c r="M21" s="80"/>
      <c r="N21" s="80"/>
      <c r="O21" s="80"/>
      <c r="P21" s="80"/>
      <c r="Q21" s="80"/>
      <c r="R21" s="80"/>
      <c r="S21" s="80"/>
      <c r="T21" s="80"/>
      <c r="U21" s="80"/>
      <c r="V21" s="80"/>
    </row>
    <row r="22" spans="1:22" s="81" customFormat="1" ht="16.5" thickBot="1" x14ac:dyDescent="0.25">
      <c r="A22" s="27" t="s">
        <v>52</v>
      </c>
      <c r="B22" s="30"/>
      <c r="C22" s="384">
        <f>SUM(C6:C21)</f>
        <v>6971301</v>
      </c>
      <c r="D22" s="28"/>
      <c r="E22" s="384">
        <f>SUM(E6:E21)</f>
        <v>6971302</v>
      </c>
      <c r="F22" s="28"/>
      <c r="G22" s="385">
        <f>SUM(G6:G21)</f>
        <v>7014873</v>
      </c>
      <c r="H22" s="28"/>
      <c r="I22" s="386">
        <f t="shared" si="0"/>
        <v>-1</v>
      </c>
      <c r="J22" s="80"/>
      <c r="K22" s="80"/>
      <c r="L22" s="80"/>
      <c r="M22" s="80"/>
      <c r="N22" s="80"/>
      <c r="O22" s="80"/>
      <c r="P22" s="80"/>
      <c r="Q22" s="80"/>
      <c r="R22" s="80"/>
      <c r="S22" s="80"/>
      <c r="T22" s="80"/>
      <c r="U22" s="80"/>
      <c r="V22" s="80"/>
    </row>
    <row r="23" spans="1:22" x14ac:dyDescent="0.2">
      <c r="A23" s="1" t="s">
        <v>373</v>
      </c>
      <c r="B23" s="2"/>
      <c r="C23" s="2"/>
      <c r="D23" s="2"/>
      <c r="E23" s="2"/>
      <c r="F23" s="2"/>
      <c r="G23" s="2"/>
      <c r="H23" s="2"/>
      <c r="I23" s="2"/>
    </row>
    <row r="24" spans="1:22" x14ac:dyDescent="0.2">
      <c r="A24" s="1" t="s">
        <v>92</v>
      </c>
      <c r="B24" s="2"/>
      <c r="C24" s="2"/>
      <c r="D24" s="2"/>
      <c r="E24" s="2"/>
      <c r="F24" s="2"/>
      <c r="G24" s="2"/>
      <c r="H24" s="2"/>
      <c r="I24" s="2"/>
    </row>
    <row r="25" spans="1:22" x14ac:dyDescent="0.2">
      <c r="A25" s="1"/>
      <c r="B25" s="2"/>
      <c r="C25" s="2"/>
      <c r="D25" s="2"/>
      <c r="E25" s="2"/>
      <c r="F25" s="2"/>
      <c r="G25" s="2"/>
      <c r="H25" s="2"/>
      <c r="I25" s="2"/>
    </row>
  </sheetData>
  <sortState xmlns:xlrd2="http://schemas.microsoft.com/office/spreadsheetml/2017/richdata2" ref="A23:A24">
    <sortCondition ref="A23:A24"/>
  </sortState>
  <mergeCells count="4">
    <mergeCell ref="B4:C4"/>
    <mergeCell ref="F4:G4"/>
    <mergeCell ref="H4:I4"/>
    <mergeCell ref="D4:E4"/>
  </mergeCells>
  <phoneticPr fontId="0" type="noConversion"/>
  <printOptions horizontalCentered="1"/>
  <pageMargins left="0.23622047244094491" right="0.23622047244094491" top="0.74803149606299213" bottom="0.74803149606299213" header="0.31496062992125984" footer="0.31496062992125984"/>
  <pageSetup paperSize="9" scale="67" orientation="landscape" r:id="rId1"/>
  <headerFooter alignWithMargins="0">
    <oddHeader>&amp;C&amp;"Arial,Negrita"&amp;18PROYECTO DE PRESUPUESTO 2022</oddHeader>
    <oddFooter>&amp;L&amp;"Arial,Negrita"&amp;8PROYECTO DE PRESUPUESTO PARA EL AÑO FISCAL 2022
INFORMACIÓN PARA LA COMISIÓN DE PRESUPUESTO Y CUENTA GENERAL DE LA REPÚBLICA DEL CONGRESO DE LA REPÚBLICA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23">
    <tabColor theme="9" tint="-0.249977111117893"/>
    <pageSetUpPr fitToPage="1"/>
  </sheetPr>
  <dimension ref="A1:AI49"/>
  <sheetViews>
    <sheetView showGridLines="0" view="pageBreakPreview" zoomScale="70" zoomScaleNormal="70" zoomScaleSheetLayoutView="70" zoomScalePageLayoutView="85" workbookViewId="0">
      <selection activeCell="L48" sqref="L48"/>
    </sheetView>
  </sheetViews>
  <sheetFormatPr baseColWidth="10" defaultColWidth="11.42578125" defaultRowHeight="12" x14ac:dyDescent="0.2"/>
  <cols>
    <col min="1" max="1" width="31" style="3" customWidth="1"/>
    <col min="2" max="2" width="5" style="3" customWidth="1"/>
    <col min="3" max="3" width="11.85546875" style="49" customWidth="1"/>
    <col min="4" max="4" width="13" style="3" customWidth="1"/>
    <col min="5" max="5" width="6.7109375" style="3" customWidth="1"/>
    <col min="6" max="6" width="7.42578125" style="52" customWidth="1"/>
    <col min="7" max="7" width="6.140625" style="52" customWidth="1"/>
    <col min="8" max="8" width="6.42578125" style="52" customWidth="1"/>
    <col min="9" max="9" width="6.85546875" style="52" customWidth="1"/>
    <col min="10" max="10" width="5.85546875" style="3" customWidth="1"/>
    <col min="11" max="11" width="12.85546875" style="3" customWidth="1"/>
    <col min="12" max="12" width="11.5703125" style="49" customWidth="1"/>
    <col min="13" max="13" width="8.5703125" style="3" customWidth="1"/>
    <col min="14" max="14" width="13.42578125" style="3" customWidth="1"/>
    <col min="15" max="15" width="14.28515625" style="3" customWidth="1"/>
    <col min="16" max="16" width="15.42578125" style="49" customWidth="1"/>
    <col min="17" max="17" width="8.28515625" style="3" customWidth="1"/>
    <col min="18" max="18" width="13.140625" style="3" customWidth="1"/>
    <col min="19" max="19" width="13" style="3" customWidth="1"/>
    <col min="20" max="20" width="6.28515625" style="3" customWidth="1"/>
    <col min="21" max="21" width="7.28515625" style="52" customWidth="1"/>
    <col min="22" max="22" width="6" style="52" customWidth="1"/>
    <col min="23" max="23" width="5.85546875" style="52" customWidth="1"/>
    <col min="24" max="24" width="4.42578125" style="52" customWidth="1"/>
    <col min="25" max="25" width="7.85546875" style="3" customWidth="1"/>
    <col min="26" max="26" width="12.7109375" style="3" customWidth="1"/>
    <col min="27" max="27" width="12.85546875" style="49" customWidth="1"/>
    <col min="28" max="28" width="9" style="3" customWidth="1"/>
    <col min="29" max="29" width="9.42578125" style="3" customWidth="1"/>
    <col min="30" max="30" width="14.140625" style="3" customWidth="1"/>
    <col min="31" max="31" width="17.7109375" style="49" customWidth="1"/>
    <col min="32" max="33" width="8.7109375" style="76" customWidth="1"/>
    <col min="34" max="34" width="5.5703125" style="49" customWidth="1"/>
    <col min="35" max="35" width="16.85546875" style="49" customWidth="1"/>
    <col min="36" max="109" width="0" style="3" hidden="1" customWidth="1"/>
    <col min="110" max="16384" width="11.42578125" style="3"/>
  </cols>
  <sheetData>
    <row r="1" spans="1:35" s="65" customFormat="1" x14ac:dyDescent="0.2">
      <c r="A1" s="62" t="s">
        <v>437</v>
      </c>
    </row>
    <row r="2" spans="1:35" s="65" customFormat="1" x14ac:dyDescent="0.2">
      <c r="A2" s="508" t="s">
        <v>513</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row>
    <row r="3" spans="1:35" s="62" customFormat="1" ht="12.75" thickBot="1" x14ac:dyDescent="0.25">
      <c r="T3" s="64"/>
    </row>
    <row r="4" spans="1:35" ht="12.75" thickBot="1" x14ac:dyDescent="0.25">
      <c r="A4" s="702" t="s">
        <v>57</v>
      </c>
      <c r="B4" s="715" t="s">
        <v>413</v>
      </c>
      <c r="C4" s="715"/>
      <c r="D4" s="715"/>
      <c r="E4" s="715"/>
      <c r="F4" s="715"/>
      <c r="G4" s="715"/>
      <c r="H4" s="715"/>
      <c r="I4" s="715"/>
      <c r="J4" s="715"/>
      <c r="K4" s="715"/>
      <c r="L4" s="715"/>
      <c r="M4" s="715"/>
      <c r="N4" s="715"/>
      <c r="O4" s="715"/>
      <c r="P4" s="715"/>
      <c r="Q4" s="716" t="s">
        <v>438</v>
      </c>
      <c r="R4" s="715"/>
      <c r="S4" s="715"/>
      <c r="T4" s="715"/>
      <c r="U4" s="715"/>
      <c r="V4" s="715"/>
      <c r="W4" s="715"/>
      <c r="X4" s="715"/>
      <c r="Y4" s="715"/>
      <c r="Z4" s="715"/>
      <c r="AA4" s="715"/>
      <c r="AB4" s="715"/>
      <c r="AC4" s="715"/>
      <c r="AD4" s="715"/>
      <c r="AE4" s="717"/>
      <c r="AF4" s="718" t="s">
        <v>439</v>
      </c>
      <c r="AG4" s="711"/>
      <c r="AH4" s="711" t="s">
        <v>440</v>
      </c>
      <c r="AI4" s="712"/>
    </row>
    <row r="5" spans="1:35" ht="145.5" x14ac:dyDescent="0.2">
      <c r="A5" s="713"/>
      <c r="B5" s="131" t="s">
        <v>10</v>
      </c>
      <c r="C5" s="580" t="s">
        <v>150</v>
      </c>
      <c r="D5" s="580" t="s">
        <v>292</v>
      </c>
      <c r="E5" s="580" t="s">
        <v>152</v>
      </c>
      <c r="F5" s="580" t="s">
        <v>186</v>
      </c>
      <c r="G5" s="580" t="s">
        <v>187</v>
      </c>
      <c r="H5" s="580" t="s">
        <v>188</v>
      </c>
      <c r="I5" s="580" t="s">
        <v>189</v>
      </c>
      <c r="J5" s="580" t="s">
        <v>153</v>
      </c>
      <c r="K5" s="580" t="s">
        <v>154</v>
      </c>
      <c r="L5" s="580" t="s">
        <v>155</v>
      </c>
      <c r="M5" s="580" t="s">
        <v>185</v>
      </c>
      <c r="N5" s="580" t="s">
        <v>122</v>
      </c>
      <c r="O5" s="580" t="s">
        <v>160</v>
      </c>
      <c r="P5" s="581" t="s">
        <v>159</v>
      </c>
      <c r="Q5" s="131" t="s">
        <v>10</v>
      </c>
      <c r="R5" s="580" t="s">
        <v>150</v>
      </c>
      <c r="S5" s="580" t="s">
        <v>151</v>
      </c>
      <c r="T5" s="580" t="s">
        <v>152</v>
      </c>
      <c r="U5" s="580" t="s">
        <v>186</v>
      </c>
      <c r="V5" s="580" t="s">
        <v>187</v>
      </c>
      <c r="W5" s="580" t="s">
        <v>188</v>
      </c>
      <c r="X5" s="580" t="s">
        <v>189</v>
      </c>
      <c r="Y5" s="580" t="s">
        <v>153</v>
      </c>
      <c r="Z5" s="580" t="s">
        <v>154</v>
      </c>
      <c r="AA5" s="580" t="s">
        <v>155</v>
      </c>
      <c r="AB5" s="580" t="s">
        <v>185</v>
      </c>
      <c r="AC5" s="580" t="s">
        <v>122</v>
      </c>
      <c r="AD5" s="580" t="s">
        <v>160</v>
      </c>
      <c r="AE5" s="581" t="s">
        <v>483</v>
      </c>
      <c r="AF5" s="582" t="s">
        <v>164</v>
      </c>
      <c r="AG5" s="130" t="s">
        <v>163</v>
      </c>
      <c r="AH5" s="130" t="s">
        <v>10</v>
      </c>
      <c r="AI5" s="581" t="s">
        <v>484</v>
      </c>
    </row>
    <row r="6" spans="1:35" ht="12.75" thickBot="1" x14ac:dyDescent="0.25">
      <c r="A6" s="714"/>
      <c r="B6" s="583" t="s">
        <v>58</v>
      </c>
      <c r="C6" s="132" t="s">
        <v>59</v>
      </c>
      <c r="D6" s="132" t="s">
        <v>60</v>
      </c>
      <c r="E6" s="132" t="s">
        <v>61</v>
      </c>
      <c r="F6" s="133" t="s">
        <v>62</v>
      </c>
      <c r="G6" s="133" t="s">
        <v>63</v>
      </c>
      <c r="H6" s="133" t="s">
        <v>78</v>
      </c>
      <c r="I6" s="133" t="s">
        <v>121</v>
      </c>
      <c r="J6" s="133" t="s">
        <v>158</v>
      </c>
      <c r="K6" s="133" t="s">
        <v>162</v>
      </c>
      <c r="L6" s="133" t="s">
        <v>194</v>
      </c>
      <c r="M6" s="133" t="s">
        <v>195</v>
      </c>
      <c r="N6" s="133" t="s">
        <v>197</v>
      </c>
      <c r="O6" s="133" t="s">
        <v>198</v>
      </c>
      <c r="P6" s="584" t="s">
        <v>199</v>
      </c>
      <c r="Q6" s="583" t="s">
        <v>58</v>
      </c>
      <c r="R6" s="132" t="s">
        <v>59</v>
      </c>
      <c r="S6" s="132" t="s">
        <v>60</v>
      </c>
      <c r="T6" s="132" t="s">
        <v>61</v>
      </c>
      <c r="U6" s="133" t="s">
        <v>62</v>
      </c>
      <c r="V6" s="133" t="s">
        <v>63</v>
      </c>
      <c r="W6" s="133" t="s">
        <v>78</v>
      </c>
      <c r="X6" s="133" t="s">
        <v>121</v>
      </c>
      <c r="Y6" s="133" t="s">
        <v>158</v>
      </c>
      <c r="Z6" s="133" t="s">
        <v>162</v>
      </c>
      <c r="AA6" s="133" t="s">
        <v>194</v>
      </c>
      <c r="AB6" s="133" t="s">
        <v>195</v>
      </c>
      <c r="AC6" s="133" t="s">
        <v>197</v>
      </c>
      <c r="AD6" s="133" t="s">
        <v>198</v>
      </c>
      <c r="AE6" s="584" t="s">
        <v>199</v>
      </c>
      <c r="AF6" s="583"/>
      <c r="AG6" s="132"/>
      <c r="AH6" s="132"/>
      <c r="AI6" s="585"/>
    </row>
    <row r="7" spans="1:35" ht="12.75" thickBot="1" x14ac:dyDescent="0.25">
      <c r="A7" s="32"/>
      <c r="B7" s="35"/>
      <c r="C7" s="586"/>
      <c r="D7" s="586"/>
      <c r="E7" s="586"/>
      <c r="F7" s="586"/>
      <c r="G7" s="586"/>
      <c r="H7" s="586"/>
      <c r="I7" s="586"/>
      <c r="J7" s="586"/>
      <c r="K7" s="586"/>
      <c r="L7" s="586"/>
      <c r="M7" s="586"/>
      <c r="N7" s="586"/>
      <c r="O7" s="586"/>
      <c r="P7" s="587"/>
      <c r="Q7" s="35"/>
      <c r="R7" s="586"/>
      <c r="S7" s="586"/>
      <c r="T7" s="586"/>
      <c r="U7" s="586"/>
      <c r="V7" s="586"/>
      <c r="W7" s="586"/>
      <c r="X7" s="586"/>
      <c r="Y7" s="586"/>
      <c r="Z7" s="586"/>
      <c r="AA7" s="586"/>
      <c r="AB7" s="586"/>
      <c r="AC7" s="586"/>
      <c r="AD7" s="586"/>
      <c r="AE7" s="587"/>
      <c r="AF7" s="35"/>
      <c r="AG7" s="586"/>
      <c r="AH7" s="586"/>
      <c r="AI7" s="587"/>
    </row>
    <row r="8" spans="1:35" ht="15.75" thickBot="1" x14ac:dyDescent="0.3">
      <c r="A8" s="387" t="s">
        <v>64</v>
      </c>
      <c r="B8" s="588"/>
      <c r="C8" s="589"/>
      <c r="D8" s="589"/>
      <c r="E8" s="590"/>
      <c r="F8" s="590"/>
      <c r="G8" s="590"/>
      <c r="H8" s="590"/>
      <c r="I8" s="590"/>
      <c r="J8" s="590"/>
      <c r="K8" s="589"/>
      <c r="L8" s="589"/>
      <c r="M8" s="590"/>
      <c r="N8" s="590"/>
      <c r="O8" s="589"/>
      <c r="P8" s="591"/>
      <c r="Q8" s="588"/>
      <c r="R8" s="589"/>
      <c r="S8" s="589"/>
      <c r="T8" s="590"/>
      <c r="U8" s="590"/>
      <c r="V8" s="590"/>
      <c r="W8" s="590"/>
      <c r="X8" s="590"/>
      <c r="Y8" s="590"/>
      <c r="Z8" s="589"/>
      <c r="AA8" s="589"/>
      <c r="AB8" s="590"/>
      <c r="AC8" s="590"/>
      <c r="AD8" s="589"/>
      <c r="AE8" s="591"/>
      <c r="AF8" s="588"/>
      <c r="AG8" s="590"/>
      <c r="AH8" s="592"/>
      <c r="AI8" s="593"/>
    </row>
    <row r="9" spans="1:35" x14ac:dyDescent="0.2">
      <c r="A9" s="594" t="s">
        <v>6</v>
      </c>
      <c r="B9" s="595">
        <f>B10+B11+B12+B13+B14</f>
        <v>31</v>
      </c>
      <c r="C9" s="596">
        <f>C14+C13+C12+C11+C10</f>
        <v>4770.55</v>
      </c>
      <c r="D9" s="596">
        <f>D10+D11+D12+D13+D14</f>
        <v>35836.400000000001</v>
      </c>
      <c r="E9" s="596"/>
      <c r="F9" s="596"/>
      <c r="G9" s="596"/>
      <c r="H9" s="596"/>
      <c r="I9" s="596"/>
      <c r="J9" s="596"/>
      <c r="K9" s="596">
        <f>K10+K11+K12+K13+K14</f>
        <v>40606.949999999997</v>
      </c>
      <c r="L9" s="596">
        <f>L10+L11+L12+L13+L14</f>
        <v>5000</v>
      </c>
      <c r="M9" s="596"/>
      <c r="N9" s="596"/>
      <c r="O9" s="596">
        <f>O10+O11+O12+O13+O14</f>
        <v>492283.40000000008</v>
      </c>
      <c r="P9" s="597">
        <f>P10+P11+P12+P13+P14</f>
        <v>2810602</v>
      </c>
      <c r="Q9" s="595">
        <f>Q10+Q11+Q12+Q13+Q14</f>
        <v>31</v>
      </c>
      <c r="R9" s="596">
        <f>R10+R11+R12+R13+R14</f>
        <v>4770.55</v>
      </c>
      <c r="S9" s="596">
        <f>S10+S11+S12+S13+S14</f>
        <v>35836.400000000001</v>
      </c>
      <c r="T9" s="596"/>
      <c r="U9" s="596"/>
      <c r="V9" s="596"/>
      <c r="W9" s="596"/>
      <c r="X9" s="596"/>
      <c r="Y9" s="596"/>
      <c r="Z9" s="596">
        <f>Z10+Z11+Z12+Z13+Z14</f>
        <v>40606.949999999997</v>
      </c>
      <c r="AA9" s="596">
        <f>AA10+AA11+AA12+AA13+AA14</f>
        <v>5000</v>
      </c>
      <c r="AB9" s="596"/>
      <c r="AC9" s="596"/>
      <c r="AD9" s="596">
        <f>AD10+AD11+AD12+AD13+AD14</f>
        <v>492283.40000000008</v>
      </c>
      <c r="AE9" s="598">
        <f>AE10+AE11+AE12+AE13+AE14</f>
        <v>2810603</v>
      </c>
      <c r="AF9" s="599">
        <v>0</v>
      </c>
      <c r="AG9" s="596">
        <v>0</v>
      </c>
      <c r="AH9" s="600">
        <v>31</v>
      </c>
      <c r="AI9" s="601">
        <f>SUM(AI10:AI14)</f>
        <v>2810603</v>
      </c>
    </row>
    <row r="10" spans="1:35" x14ac:dyDescent="0.2">
      <c r="A10" s="602" t="s">
        <v>531</v>
      </c>
      <c r="B10" s="661">
        <v>1</v>
      </c>
      <c r="C10" s="603">
        <v>1159.43</v>
      </c>
      <c r="D10" s="603">
        <v>12800</v>
      </c>
      <c r="E10" s="604"/>
      <c r="F10" s="604"/>
      <c r="G10" s="604"/>
      <c r="H10" s="604"/>
      <c r="I10" s="604"/>
      <c r="J10" s="604"/>
      <c r="K10" s="603">
        <f t="shared" ref="K10:K14" si="0">C10+D10</f>
        <v>13959.43</v>
      </c>
      <c r="L10" s="603">
        <v>1000</v>
      </c>
      <c r="M10" s="604"/>
      <c r="N10" s="604"/>
      <c r="O10" s="603">
        <f>K10*12+L10</f>
        <v>168513.16</v>
      </c>
      <c r="P10" s="605">
        <f>O10*B10</f>
        <v>168513.16</v>
      </c>
      <c r="Q10" s="657">
        <v>1</v>
      </c>
      <c r="R10" s="603">
        <v>1159.43</v>
      </c>
      <c r="S10" s="603">
        <v>12800</v>
      </c>
      <c r="T10" s="604"/>
      <c r="U10" s="604"/>
      <c r="V10" s="604"/>
      <c r="W10" s="604"/>
      <c r="X10" s="604"/>
      <c r="Y10" s="604"/>
      <c r="Z10" s="603">
        <f>R10+S10</f>
        <v>13959.43</v>
      </c>
      <c r="AA10" s="603">
        <v>1000</v>
      </c>
      <c r="AB10" s="604"/>
      <c r="AC10" s="604"/>
      <c r="AD10" s="603">
        <f>Z10*12+AA10</f>
        <v>168513.16</v>
      </c>
      <c r="AE10" s="606">
        <f>AD10*Q10</f>
        <v>168513.16</v>
      </c>
      <c r="AF10" s="607">
        <f>+O10-AD10</f>
        <v>0</v>
      </c>
      <c r="AG10" s="608">
        <f>+P10-AE10</f>
        <v>0</v>
      </c>
      <c r="AH10" s="609">
        <v>1</v>
      </c>
      <c r="AI10" s="610">
        <f>+AE10</f>
        <v>168513.16</v>
      </c>
    </row>
    <row r="11" spans="1:35" x14ac:dyDescent="0.2">
      <c r="A11" s="602" t="s">
        <v>532</v>
      </c>
      <c r="B11" s="661">
        <v>2</v>
      </c>
      <c r="C11" s="603">
        <v>964.01</v>
      </c>
      <c r="D11" s="603">
        <v>3570.4</v>
      </c>
      <c r="E11" s="604"/>
      <c r="F11" s="604"/>
      <c r="G11" s="604"/>
      <c r="H11" s="604"/>
      <c r="I11" s="604"/>
      <c r="J11" s="604"/>
      <c r="K11" s="603">
        <f t="shared" si="0"/>
        <v>4534.41</v>
      </c>
      <c r="L11" s="603">
        <v>1000</v>
      </c>
      <c r="M11" s="604"/>
      <c r="N11" s="604"/>
      <c r="O11" s="603">
        <f>K11*12+L11</f>
        <v>55412.92</v>
      </c>
      <c r="P11" s="605">
        <f t="shared" ref="P11:P13" si="1">O11*B11</f>
        <v>110825.84</v>
      </c>
      <c r="Q11" s="657">
        <v>2</v>
      </c>
      <c r="R11" s="603">
        <v>964.01</v>
      </c>
      <c r="S11" s="603">
        <v>3570.4</v>
      </c>
      <c r="T11" s="604"/>
      <c r="U11" s="604"/>
      <c r="V11" s="604"/>
      <c r="W11" s="604"/>
      <c r="X11" s="604"/>
      <c r="Y11" s="604"/>
      <c r="Z11" s="603">
        <f>R11+S11</f>
        <v>4534.41</v>
      </c>
      <c r="AA11" s="603">
        <v>1000</v>
      </c>
      <c r="AB11" s="604"/>
      <c r="AC11" s="604"/>
      <c r="AD11" s="603">
        <f t="shared" ref="AD11:AD28" si="2">Z11*12+AA11</f>
        <v>55412.92</v>
      </c>
      <c r="AE11" s="606">
        <f t="shared" ref="AE11:AE13" si="3">AD11*Q11</f>
        <v>110825.84</v>
      </c>
      <c r="AF11" s="607">
        <f t="shared" ref="AF11:AG28" si="4">+O11-AD11</f>
        <v>0</v>
      </c>
      <c r="AG11" s="608">
        <f t="shared" si="4"/>
        <v>0</v>
      </c>
      <c r="AH11" s="609">
        <v>2</v>
      </c>
      <c r="AI11" s="610">
        <f t="shared" ref="AI11:AI14" si="5">+AE11</f>
        <v>110825.84</v>
      </c>
    </row>
    <row r="12" spans="1:35" x14ac:dyDescent="0.2">
      <c r="A12" s="602" t="s">
        <v>533</v>
      </c>
      <c r="B12" s="661">
        <v>9</v>
      </c>
      <c r="C12" s="603">
        <v>1003.04</v>
      </c>
      <c r="D12" s="603">
        <v>9900</v>
      </c>
      <c r="E12" s="604"/>
      <c r="F12" s="604"/>
      <c r="G12" s="604"/>
      <c r="H12" s="604"/>
      <c r="I12" s="604"/>
      <c r="J12" s="604"/>
      <c r="K12" s="603">
        <f t="shared" si="0"/>
        <v>10903.04</v>
      </c>
      <c r="L12" s="603">
        <v>1000</v>
      </c>
      <c r="M12" s="604"/>
      <c r="N12" s="604"/>
      <c r="O12" s="603">
        <f>K12*12+L12</f>
        <v>131836.48000000001</v>
      </c>
      <c r="P12" s="605">
        <v>1054691.8400000001</v>
      </c>
      <c r="Q12" s="657">
        <v>9</v>
      </c>
      <c r="R12" s="603">
        <v>1003.04</v>
      </c>
      <c r="S12" s="603">
        <v>9900</v>
      </c>
      <c r="T12" s="604"/>
      <c r="U12" s="604"/>
      <c r="V12" s="604"/>
      <c r="W12" s="604"/>
      <c r="X12" s="604"/>
      <c r="Y12" s="604"/>
      <c r="Z12" s="603">
        <f>R12+S12</f>
        <v>10903.04</v>
      </c>
      <c r="AA12" s="603">
        <v>1000</v>
      </c>
      <c r="AB12" s="604"/>
      <c r="AC12" s="604"/>
      <c r="AD12" s="603">
        <f t="shared" si="2"/>
        <v>131836.48000000001</v>
      </c>
      <c r="AE12" s="606">
        <f>AD12*(Q12-1)</f>
        <v>1054691.8400000001</v>
      </c>
      <c r="AF12" s="607">
        <f t="shared" si="4"/>
        <v>0</v>
      </c>
      <c r="AG12" s="608">
        <f t="shared" si="4"/>
        <v>0</v>
      </c>
      <c r="AH12" s="609">
        <v>9</v>
      </c>
      <c r="AI12" s="610">
        <f t="shared" si="5"/>
        <v>1054691.8400000001</v>
      </c>
    </row>
    <row r="13" spans="1:35" x14ac:dyDescent="0.2">
      <c r="A13" s="602" t="s">
        <v>534</v>
      </c>
      <c r="B13" s="661">
        <v>1</v>
      </c>
      <c r="C13" s="603">
        <v>808.97</v>
      </c>
      <c r="D13" s="603">
        <v>3166</v>
      </c>
      <c r="E13" s="604"/>
      <c r="F13" s="604"/>
      <c r="G13" s="604"/>
      <c r="H13" s="604"/>
      <c r="I13" s="604"/>
      <c r="J13" s="604"/>
      <c r="K13" s="603">
        <f t="shared" si="0"/>
        <v>3974.9700000000003</v>
      </c>
      <c r="L13" s="603">
        <v>1000</v>
      </c>
      <c r="M13" s="604"/>
      <c r="N13" s="604"/>
      <c r="O13" s="603">
        <f>K13*12+L13</f>
        <v>48699.64</v>
      </c>
      <c r="P13" s="605">
        <f t="shared" si="1"/>
        <v>48699.64</v>
      </c>
      <c r="Q13" s="657">
        <v>1</v>
      </c>
      <c r="R13" s="603">
        <v>808.97</v>
      </c>
      <c r="S13" s="603">
        <v>3166</v>
      </c>
      <c r="T13" s="604"/>
      <c r="U13" s="604"/>
      <c r="V13" s="604"/>
      <c r="W13" s="604"/>
      <c r="X13" s="604"/>
      <c r="Y13" s="604"/>
      <c r="Z13" s="603">
        <f>R13+S13</f>
        <v>3974.9700000000003</v>
      </c>
      <c r="AA13" s="603">
        <v>1000</v>
      </c>
      <c r="AB13" s="604"/>
      <c r="AC13" s="604"/>
      <c r="AD13" s="603">
        <f t="shared" si="2"/>
        <v>48699.64</v>
      </c>
      <c r="AE13" s="606">
        <f t="shared" si="3"/>
        <v>48699.64</v>
      </c>
      <c r="AF13" s="607">
        <f t="shared" si="4"/>
        <v>0</v>
      </c>
      <c r="AG13" s="608">
        <f t="shared" si="4"/>
        <v>0</v>
      </c>
      <c r="AH13" s="609">
        <v>1</v>
      </c>
      <c r="AI13" s="610">
        <f t="shared" si="5"/>
        <v>48699.64</v>
      </c>
    </row>
    <row r="14" spans="1:35" x14ac:dyDescent="0.2">
      <c r="A14" s="602" t="s">
        <v>11</v>
      </c>
      <c r="B14" s="661">
        <v>18</v>
      </c>
      <c r="C14" s="603">
        <v>835.1</v>
      </c>
      <c r="D14" s="603">
        <v>6400</v>
      </c>
      <c r="E14" s="604"/>
      <c r="F14" s="604"/>
      <c r="G14" s="604"/>
      <c r="H14" s="604"/>
      <c r="I14" s="604"/>
      <c r="J14" s="604"/>
      <c r="K14" s="603">
        <f t="shared" si="0"/>
        <v>7235.1</v>
      </c>
      <c r="L14" s="603">
        <v>1000</v>
      </c>
      <c r="M14" s="604"/>
      <c r="N14" s="604"/>
      <c r="O14" s="603">
        <f>K14*12+L14</f>
        <v>87821.200000000012</v>
      </c>
      <c r="P14" s="605">
        <v>1427871.52</v>
      </c>
      <c r="Q14" s="657">
        <v>18</v>
      </c>
      <c r="R14" s="603">
        <v>835.1</v>
      </c>
      <c r="S14" s="603">
        <v>6400</v>
      </c>
      <c r="T14" s="604"/>
      <c r="U14" s="604"/>
      <c r="V14" s="604"/>
      <c r="W14" s="604"/>
      <c r="X14" s="604"/>
      <c r="Y14" s="604"/>
      <c r="Z14" s="603">
        <f>R14+S14</f>
        <v>7235.1</v>
      </c>
      <c r="AA14" s="603">
        <v>1000</v>
      </c>
      <c r="AB14" s="604"/>
      <c r="AC14" s="604"/>
      <c r="AD14" s="603">
        <f t="shared" si="2"/>
        <v>87821.200000000012</v>
      </c>
      <c r="AE14" s="606">
        <f>AD14*(Q14-2)+22733.32</f>
        <v>1427872.5200000003</v>
      </c>
      <c r="AF14" s="607">
        <f t="shared" si="4"/>
        <v>0</v>
      </c>
      <c r="AG14" s="608">
        <f t="shared" si="4"/>
        <v>-1.0000000002328306</v>
      </c>
      <c r="AH14" s="609">
        <v>18</v>
      </c>
      <c r="AI14" s="610">
        <f t="shared" si="5"/>
        <v>1427872.5200000003</v>
      </c>
    </row>
    <row r="15" spans="1:35" x14ac:dyDescent="0.2">
      <c r="A15" s="611" t="s">
        <v>3</v>
      </c>
      <c r="B15" s="612">
        <f>SUM(B16:B19)</f>
        <v>61</v>
      </c>
      <c r="C15" s="613">
        <f t="shared" ref="C15:P15" si="6">SUM(C16:C19)</f>
        <v>2679.3999999999996</v>
      </c>
      <c r="D15" s="613">
        <f t="shared" si="6"/>
        <v>14600</v>
      </c>
      <c r="E15" s="613">
        <f t="shared" si="6"/>
        <v>0</v>
      </c>
      <c r="F15" s="613">
        <f t="shared" si="6"/>
        <v>0</v>
      </c>
      <c r="G15" s="613">
        <f t="shared" si="6"/>
        <v>0</v>
      </c>
      <c r="H15" s="613">
        <f t="shared" si="6"/>
        <v>0</v>
      </c>
      <c r="I15" s="613">
        <f t="shared" si="6"/>
        <v>0</v>
      </c>
      <c r="J15" s="613">
        <f t="shared" si="6"/>
        <v>0</v>
      </c>
      <c r="K15" s="613">
        <f t="shared" si="6"/>
        <v>17279.400000000001</v>
      </c>
      <c r="L15" s="613">
        <f t="shared" si="6"/>
        <v>4000</v>
      </c>
      <c r="M15" s="613">
        <f t="shared" si="6"/>
        <v>0</v>
      </c>
      <c r="N15" s="613">
        <f t="shared" si="6"/>
        <v>0</v>
      </c>
      <c r="O15" s="613">
        <f t="shared" si="6"/>
        <v>211352.80000000002</v>
      </c>
      <c r="P15" s="614">
        <f t="shared" si="6"/>
        <v>3045297.3600000003</v>
      </c>
      <c r="Q15" s="612">
        <f>SUM(Q16:Q19)</f>
        <v>61</v>
      </c>
      <c r="R15" s="615">
        <f t="shared" ref="R15:AG15" si="7">SUM(R16:R19)</f>
        <v>2679.3999999999996</v>
      </c>
      <c r="S15" s="615">
        <f t="shared" si="7"/>
        <v>14600</v>
      </c>
      <c r="T15" s="615"/>
      <c r="U15" s="615"/>
      <c r="V15" s="615"/>
      <c r="W15" s="615"/>
      <c r="X15" s="615"/>
      <c r="Y15" s="615"/>
      <c r="Z15" s="615">
        <f t="shared" si="7"/>
        <v>17279.400000000001</v>
      </c>
      <c r="AA15" s="615">
        <f t="shared" si="7"/>
        <v>4000</v>
      </c>
      <c r="AB15" s="615"/>
      <c r="AC15" s="615"/>
      <c r="AD15" s="615">
        <f t="shared" si="7"/>
        <v>211352.80000000002</v>
      </c>
      <c r="AE15" s="616">
        <f t="shared" si="7"/>
        <v>3045297.3600000003</v>
      </c>
      <c r="AF15" s="617">
        <f t="shared" si="7"/>
        <v>0</v>
      </c>
      <c r="AG15" s="615">
        <f t="shared" si="7"/>
        <v>0</v>
      </c>
      <c r="AH15" s="618">
        <v>61</v>
      </c>
      <c r="AI15" s="619">
        <f>SUM(AI16:AI19)</f>
        <v>3045297.3600000003</v>
      </c>
    </row>
    <row r="16" spans="1:35" x14ac:dyDescent="0.2">
      <c r="A16" s="602" t="s">
        <v>12</v>
      </c>
      <c r="B16" s="662">
        <f>SUM('[1]F-11xxxxx'!B16:B18)</f>
        <v>3</v>
      </c>
      <c r="C16" s="603">
        <v>698.59</v>
      </c>
      <c r="D16" s="620">
        <v>4100</v>
      </c>
      <c r="E16" s="604"/>
      <c r="F16" s="604"/>
      <c r="G16" s="604"/>
      <c r="H16" s="604"/>
      <c r="I16" s="604"/>
      <c r="J16" s="604"/>
      <c r="K16" s="621">
        <f t="shared" ref="K16:K19" si="8">C16+D16</f>
        <v>4798.59</v>
      </c>
      <c r="L16" s="621">
        <v>1000</v>
      </c>
      <c r="M16" s="604"/>
      <c r="N16" s="604"/>
      <c r="O16" s="621">
        <f t="shared" ref="O16:O19" si="9">K16*12+L16</f>
        <v>58583.08</v>
      </c>
      <c r="P16" s="622">
        <f t="shared" ref="P16:P19" si="10">O16*B16</f>
        <v>175749.24</v>
      </c>
      <c r="Q16" s="658">
        <f>SUM('[1]F-11xxxxx'!Q16:Q18)</f>
        <v>3</v>
      </c>
      <c r="R16" s="603">
        <f>+'[1]F-11xxxxx'!R18</f>
        <v>698.59</v>
      </c>
      <c r="S16" s="603">
        <f>+'[1]F-11xxxxx'!S16</f>
        <v>4100</v>
      </c>
      <c r="T16" s="604"/>
      <c r="U16" s="604"/>
      <c r="V16" s="604"/>
      <c r="W16" s="604"/>
      <c r="X16" s="604"/>
      <c r="Y16" s="604"/>
      <c r="Z16" s="603">
        <f t="shared" ref="Z16:Z19" si="11">R16+S16</f>
        <v>4798.59</v>
      </c>
      <c r="AA16" s="603">
        <v>1000</v>
      </c>
      <c r="AB16" s="604"/>
      <c r="AC16" s="604"/>
      <c r="AD16" s="603">
        <f t="shared" si="2"/>
        <v>58583.08</v>
      </c>
      <c r="AE16" s="606">
        <f t="shared" ref="AE16" si="12">AD16*Q16</f>
        <v>175749.24</v>
      </c>
      <c r="AF16" s="607">
        <f t="shared" si="4"/>
        <v>0</v>
      </c>
      <c r="AG16" s="608">
        <f t="shared" si="4"/>
        <v>0</v>
      </c>
      <c r="AH16" s="609">
        <v>3</v>
      </c>
      <c r="AI16" s="623">
        <f>+AE16</f>
        <v>175749.24</v>
      </c>
    </row>
    <row r="17" spans="1:35" x14ac:dyDescent="0.2">
      <c r="A17" s="602" t="s">
        <v>535</v>
      </c>
      <c r="B17" s="662">
        <f>+'[1]F-11xxxxx'!B19</f>
        <v>27</v>
      </c>
      <c r="C17" s="603">
        <v>685.24</v>
      </c>
      <c r="D17" s="620">
        <v>4000</v>
      </c>
      <c r="E17" s="604"/>
      <c r="F17" s="604"/>
      <c r="G17" s="604"/>
      <c r="H17" s="604"/>
      <c r="I17" s="604"/>
      <c r="J17" s="604"/>
      <c r="K17" s="621">
        <f t="shared" si="8"/>
        <v>4685.24</v>
      </c>
      <c r="L17" s="621">
        <v>1000</v>
      </c>
      <c r="M17" s="604"/>
      <c r="N17" s="604"/>
      <c r="O17" s="621">
        <f t="shared" si="9"/>
        <v>57222.879999999997</v>
      </c>
      <c r="P17" s="622">
        <f>O17*(B17-3)</f>
        <v>1373349.1199999999</v>
      </c>
      <c r="Q17" s="658">
        <v>27</v>
      </c>
      <c r="R17" s="603">
        <f>+'[1]F-11xxxxx'!R19</f>
        <v>685.24</v>
      </c>
      <c r="S17" s="603">
        <f>+'[1]F-11xxxxx'!S19</f>
        <v>4000</v>
      </c>
      <c r="T17" s="604"/>
      <c r="U17" s="604"/>
      <c r="V17" s="604"/>
      <c r="W17" s="604"/>
      <c r="X17" s="604"/>
      <c r="Y17" s="604"/>
      <c r="Z17" s="603">
        <f t="shared" si="11"/>
        <v>4685.24</v>
      </c>
      <c r="AA17" s="603">
        <v>1000</v>
      </c>
      <c r="AB17" s="604"/>
      <c r="AC17" s="604"/>
      <c r="AD17" s="603">
        <f t="shared" si="2"/>
        <v>57222.879999999997</v>
      </c>
      <c r="AE17" s="606">
        <f>AD17*(Q17-3)</f>
        <v>1373349.1199999999</v>
      </c>
      <c r="AF17" s="607">
        <f t="shared" si="4"/>
        <v>0</v>
      </c>
      <c r="AG17" s="608">
        <f t="shared" si="4"/>
        <v>0</v>
      </c>
      <c r="AH17" s="609">
        <v>27</v>
      </c>
      <c r="AI17" s="623">
        <f t="shared" ref="AI17:AI25" si="13">+AE17</f>
        <v>1373349.1199999999</v>
      </c>
    </row>
    <row r="18" spans="1:35" x14ac:dyDescent="0.2">
      <c r="A18" s="602" t="s">
        <v>536</v>
      </c>
      <c r="B18" s="662">
        <f>+'[1]F-11xxxxx'!B20</f>
        <v>26</v>
      </c>
      <c r="C18" s="603">
        <v>660.27</v>
      </c>
      <c r="D18" s="620">
        <v>3500</v>
      </c>
      <c r="E18" s="604"/>
      <c r="F18" s="604"/>
      <c r="G18" s="604"/>
      <c r="H18" s="604"/>
      <c r="I18" s="604"/>
      <c r="J18" s="604"/>
      <c r="K18" s="621">
        <f t="shared" si="8"/>
        <v>4160.2700000000004</v>
      </c>
      <c r="L18" s="621">
        <v>1000</v>
      </c>
      <c r="M18" s="604"/>
      <c r="N18" s="604"/>
      <c r="O18" s="621">
        <f t="shared" si="9"/>
        <v>50923.240000000005</v>
      </c>
      <c r="P18" s="622">
        <v>1273081.0000000002</v>
      </c>
      <c r="Q18" s="658">
        <v>26</v>
      </c>
      <c r="R18" s="603">
        <v>660.27</v>
      </c>
      <c r="S18" s="603">
        <f>+'[1]F-11xxxxx'!S20</f>
        <v>3500</v>
      </c>
      <c r="T18" s="604"/>
      <c r="U18" s="604"/>
      <c r="V18" s="604"/>
      <c r="W18" s="604"/>
      <c r="X18" s="604"/>
      <c r="Y18" s="604"/>
      <c r="Z18" s="603">
        <f t="shared" si="11"/>
        <v>4160.2700000000004</v>
      </c>
      <c r="AA18" s="603">
        <v>1000</v>
      </c>
      <c r="AB18" s="604"/>
      <c r="AC18" s="604"/>
      <c r="AD18" s="603">
        <f t="shared" si="2"/>
        <v>50923.240000000005</v>
      </c>
      <c r="AE18" s="606">
        <f>AD18*(Q18-1)</f>
        <v>1273081.0000000002</v>
      </c>
      <c r="AF18" s="607">
        <f t="shared" si="4"/>
        <v>0</v>
      </c>
      <c r="AG18" s="608">
        <f t="shared" si="4"/>
        <v>0</v>
      </c>
      <c r="AH18" s="609">
        <v>26</v>
      </c>
      <c r="AI18" s="623">
        <f t="shared" si="13"/>
        <v>1273081.0000000002</v>
      </c>
    </row>
    <row r="19" spans="1:35" x14ac:dyDescent="0.2">
      <c r="A19" s="602" t="s">
        <v>537</v>
      </c>
      <c r="B19" s="662">
        <f>+'[1]F-11xxxxx'!B22+'[1]F-11xxxxx'!B21</f>
        <v>5</v>
      </c>
      <c r="C19" s="603">
        <v>635.29999999999995</v>
      </c>
      <c r="D19" s="620">
        <v>3000</v>
      </c>
      <c r="E19" s="604"/>
      <c r="F19" s="604"/>
      <c r="G19" s="604"/>
      <c r="H19" s="604"/>
      <c r="I19" s="604"/>
      <c r="J19" s="604"/>
      <c r="K19" s="621">
        <f t="shared" si="8"/>
        <v>3635.3</v>
      </c>
      <c r="L19" s="621">
        <v>1000</v>
      </c>
      <c r="M19" s="604"/>
      <c r="N19" s="604"/>
      <c r="O19" s="621">
        <f t="shared" si="9"/>
        <v>44623.600000000006</v>
      </c>
      <c r="P19" s="622">
        <f t="shared" si="10"/>
        <v>223118.00000000003</v>
      </c>
      <c r="Q19" s="658">
        <f>SUM('[1]F-11xxxxx'!Q21:Q22)</f>
        <v>5</v>
      </c>
      <c r="R19" s="603">
        <f>+'[1]F-11xxxxx'!R21</f>
        <v>635.29999999999995</v>
      </c>
      <c r="S19" s="603">
        <f>+'[1]F-11xxxxx'!S21</f>
        <v>3000</v>
      </c>
      <c r="T19" s="604"/>
      <c r="U19" s="604"/>
      <c r="V19" s="604"/>
      <c r="W19" s="604"/>
      <c r="X19" s="604"/>
      <c r="Y19" s="604"/>
      <c r="Z19" s="603">
        <f t="shared" si="11"/>
        <v>3635.3</v>
      </c>
      <c r="AA19" s="603">
        <v>1000</v>
      </c>
      <c r="AB19" s="604"/>
      <c r="AC19" s="604"/>
      <c r="AD19" s="603">
        <f t="shared" si="2"/>
        <v>44623.600000000006</v>
      </c>
      <c r="AE19" s="606">
        <f>AD19*Q19</f>
        <v>223118.00000000003</v>
      </c>
      <c r="AF19" s="607">
        <f t="shared" si="4"/>
        <v>0</v>
      </c>
      <c r="AG19" s="608">
        <f t="shared" si="4"/>
        <v>0</v>
      </c>
      <c r="AH19" s="609">
        <v>5</v>
      </c>
      <c r="AI19" s="623">
        <f t="shared" si="13"/>
        <v>223118.00000000003</v>
      </c>
    </row>
    <row r="20" spans="1:35" x14ac:dyDescent="0.2">
      <c r="A20" s="611" t="s">
        <v>4</v>
      </c>
      <c r="B20" s="612">
        <f>SUM(B21:B25)</f>
        <v>27</v>
      </c>
      <c r="C20" s="613">
        <f t="shared" ref="C20:P20" si="14">SUM(C21:C25)</f>
        <v>2837.93</v>
      </c>
      <c r="D20" s="613">
        <f t="shared" si="14"/>
        <v>12236</v>
      </c>
      <c r="E20" s="613">
        <f t="shared" si="14"/>
        <v>0</v>
      </c>
      <c r="F20" s="613">
        <f t="shared" si="14"/>
        <v>0</v>
      </c>
      <c r="G20" s="613">
        <f t="shared" si="14"/>
        <v>0</v>
      </c>
      <c r="H20" s="613">
        <f t="shared" si="14"/>
        <v>0</v>
      </c>
      <c r="I20" s="613">
        <f t="shared" si="14"/>
        <v>0</v>
      </c>
      <c r="J20" s="613">
        <f t="shared" si="14"/>
        <v>0</v>
      </c>
      <c r="K20" s="613">
        <f t="shared" si="14"/>
        <v>15073.93</v>
      </c>
      <c r="L20" s="613">
        <f t="shared" si="14"/>
        <v>5000</v>
      </c>
      <c r="M20" s="613">
        <f t="shared" si="14"/>
        <v>0</v>
      </c>
      <c r="N20" s="613">
        <f t="shared" si="14"/>
        <v>0</v>
      </c>
      <c r="O20" s="613">
        <f t="shared" si="14"/>
        <v>185887.16</v>
      </c>
      <c r="P20" s="614">
        <f t="shared" si="14"/>
        <v>962141.23999999987</v>
      </c>
      <c r="Q20" s="612">
        <f>SUM(Q21:Q25)</f>
        <v>27</v>
      </c>
      <c r="R20" s="615">
        <f t="shared" ref="R20:AG20" si="15">SUM(R21:R25)</f>
        <v>2837.93</v>
      </c>
      <c r="S20" s="615">
        <f t="shared" si="15"/>
        <v>12236</v>
      </c>
      <c r="T20" s="615"/>
      <c r="U20" s="615"/>
      <c r="V20" s="615"/>
      <c r="W20" s="615"/>
      <c r="X20" s="615"/>
      <c r="Y20" s="615"/>
      <c r="Z20" s="615">
        <f t="shared" si="15"/>
        <v>15073.93</v>
      </c>
      <c r="AA20" s="615">
        <f t="shared" si="15"/>
        <v>5000</v>
      </c>
      <c r="AB20" s="615"/>
      <c r="AC20" s="615"/>
      <c r="AD20" s="615">
        <f t="shared" si="15"/>
        <v>185887.16</v>
      </c>
      <c r="AE20" s="616">
        <f t="shared" si="15"/>
        <v>962141.23999999987</v>
      </c>
      <c r="AF20" s="617">
        <f t="shared" si="15"/>
        <v>0</v>
      </c>
      <c r="AG20" s="615">
        <f t="shared" si="15"/>
        <v>0</v>
      </c>
      <c r="AH20" s="624">
        <v>27</v>
      </c>
      <c r="AI20" s="625">
        <f>SUM(AI21:AI25)</f>
        <v>962141.23999999987</v>
      </c>
    </row>
    <row r="21" spans="1:35" x14ac:dyDescent="0.2">
      <c r="A21" s="602" t="s">
        <v>13</v>
      </c>
      <c r="B21" s="662">
        <f>+'[1]F-11xxxxx'!B24+'[1]F-11xxxxx'!B25+'[1]F-11xxxxx'!B26</f>
        <v>9</v>
      </c>
      <c r="C21" s="621">
        <v>585.36</v>
      </c>
      <c r="D21" s="621">
        <v>2700</v>
      </c>
      <c r="E21" s="604"/>
      <c r="F21" s="604"/>
      <c r="G21" s="604"/>
      <c r="H21" s="604"/>
      <c r="I21" s="604"/>
      <c r="J21" s="604"/>
      <c r="K21" s="621">
        <f t="shared" ref="K21:K25" si="16">C21+D21</f>
        <v>3285.36</v>
      </c>
      <c r="L21" s="621">
        <v>1000</v>
      </c>
      <c r="M21" s="604"/>
      <c r="N21" s="604"/>
      <c r="O21" s="621">
        <f>K21*12+L21</f>
        <v>40424.32</v>
      </c>
      <c r="P21" s="622">
        <v>323394.56</v>
      </c>
      <c r="Q21" s="658">
        <f>SUM('[1]F-11xxxxx'!Q24:Q26)</f>
        <v>9</v>
      </c>
      <c r="R21" s="603">
        <f>+'[1]F-11xxxxx'!R24</f>
        <v>585.36</v>
      </c>
      <c r="S21" s="603">
        <f>+'[1]F-11xxxxx'!S24</f>
        <v>2700</v>
      </c>
      <c r="T21" s="604"/>
      <c r="U21" s="604"/>
      <c r="V21" s="604"/>
      <c r="W21" s="604"/>
      <c r="X21" s="604"/>
      <c r="Y21" s="604"/>
      <c r="Z21" s="603">
        <f t="shared" ref="Z21:Z25" si="17">R21+S21</f>
        <v>3285.36</v>
      </c>
      <c r="AA21" s="603">
        <v>1000</v>
      </c>
      <c r="AB21" s="604"/>
      <c r="AC21" s="604"/>
      <c r="AD21" s="603">
        <f t="shared" si="2"/>
        <v>40424.32</v>
      </c>
      <c r="AE21" s="606">
        <f>AD21*(Q21-1)</f>
        <v>323394.56</v>
      </c>
      <c r="AF21" s="607">
        <f t="shared" si="4"/>
        <v>0</v>
      </c>
      <c r="AG21" s="608">
        <f t="shared" si="4"/>
        <v>0</v>
      </c>
      <c r="AH21" s="609">
        <v>9</v>
      </c>
      <c r="AI21" s="623">
        <f t="shared" si="13"/>
        <v>323394.56</v>
      </c>
    </row>
    <row r="22" spans="1:35" x14ac:dyDescent="0.2">
      <c r="A22" s="602" t="s">
        <v>538</v>
      </c>
      <c r="B22" s="662">
        <f>+'[1]F-11xxxxx'!B27+'[1]F-11xxxxx'!B28</f>
        <v>9</v>
      </c>
      <c r="C22" s="621">
        <v>567.16999999999996</v>
      </c>
      <c r="D22" s="621">
        <v>2400</v>
      </c>
      <c r="E22" s="604"/>
      <c r="F22" s="604"/>
      <c r="G22" s="604"/>
      <c r="H22" s="604"/>
      <c r="I22" s="604"/>
      <c r="J22" s="604"/>
      <c r="K22" s="621">
        <f t="shared" si="16"/>
        <v>2967.17</v>
      </c>
      <c r="L22" s="621">
        <v>1000</v>
      </c>
      <c r="M22" s="604"/>
      <c r="N22" s="604"/>
      <c r="O22" s="621">
        <f t="shared" ref="O22:O25" si="18">K22*12+L22</f>
        <v>36606.04</v>
      </c>
      <c r="P22" s="622">
        <f t="shared" ref="P22:P25" si="19">O22*B22</f>
        <v>329454.36</v>
      </c>
      <c r="Q22" s="658">
        <f>SUM('[1]F-11xxxxx'!Q27:Q28)</f>
        <v>9</v>
      </c>
      <c r="R22" s="603">
        <f>+'[1]F-11xxxxx'!R27</f>
        <v>567.16999999999996</v>
      </c>
      <c r="S22" s="603">
        <f>+'[1]F-11xxxxx'!S27</f>
        <v>2400</v>
      </c>
      <c r="T22" s="604"/>
      <c r="U22" s="604"/>
      <c r="V22" s="604"/>
      <c r="W22" s="604"/>
      <c r="X22" s="604"/>
      <c r="Y22" s="604"/>
      <c r="Z22" s="603">
        <f t="shared" si="17"/>
        <v>2967.17</v>
      </c>
      <c r="AA22" s="603">
        <v>1000</v>
      </c>
      <c r="AB22" s="604"/>
      <c r="AC22" s="604"/>
      <c r="AD22" s="603">
        <f t="shared" si="2"/>
        <v>36606.04</v>
      </c>
      <c r="AE22" s="606">
        <f t="shared" ref="AE22:AE25" si="20">AD22*Q22</f>
        <v>329454.36</v>
      </c>
      <c r="AF22" s="607">
        <f t="shared" si="4"/>
        <v>0</v>
      </c>
      <c r="AG22" s="608">
        <f t="shared" si="4"/>
        <v>0</v>
      </c>
      <c r="AH22" s="609">
        <v>9</v>
      </c>
      <c r="AI22" s="623">
        <f t="shared" si="13"/>
        <v>329454.36</v>
      </c>
    </row>
    <row r="23" spans="1:35" x14ac:dyDescent="0.2">
      <c r="A23" s="602" t="s">
        <v>539</v>
      </c>
      <c r="B23" s="662">
        <f>+'[1]F-11xxxxx'!B29+'[1]F-11xxxxx'!B30</f>
        <v>5</v>
      </c>
      <c r="C23" s="621">
        <v>569.76</v>
      </c>
      <c r="D23" s="621">
        <v>2200</v>
      </c>
      <c r="E23" s="604"/>
      <c r="F23" s="604"/>
      <c r="G23" s="604"/>
      <c r="H23" s="604"/>
      <c r="I23" s="604"/>
      <c r="J23" s="604"/>
      <c r="K23" s="621">
        <f t="shared" si="16"/>
        <v>2769.76</v>
      </c>
      <c r="L23" s="621">
        <v>1000</v>
      </c>
      <c r="M23" s="604"/>
      <c r="N23" s="604"/>
      <c r="O23" s="621">
        <f t="shared" si="18"/>
        <v>34237.120000000003</v>
      </c>
      <c r="P23" s="622">
        <f t="shared" si="19"/>
        <v>171185.6</v>
      </c>
      <c r="Q23" s="658">
        <f>SUM('[1]F-11xxxxx'!Q29:Q30)</f>
        <v>5</v>
      </c>
      <c r="R23" s="603">
        <f>+'[1]F-11xxxxx'!R29</f>
        <v>569.76</v>
      </c>
      <c r="S23" s="603">
        <f>+'[1]F-11xxxxx'!S29</f>
        <v>2200</v>
      </c>
      <c r="T23" s="604"/>
      <c r="U23" s="604"/>
      <c r="V23" s="604"/>
      <c r="W23" s="604"/>
      <c r="X23" s="604"/>
      <c r="Y23" s="604"/>
      <c r="Z23" s="603">
        <f t="shared" si="17"/>
        <v>2769.76</v>
      </c>
      <c r="AA23" s="603">
        <v>1000</v>
      </c>
      <c r="AB23" s="604"/>
      <c r="AC23" s="604"/>
      <c r="AD23" s="603">
        <f t="shared" si="2"/>
        <v>34237.120000000003</v>
      </c>
      <c r="AE23" s="606">
        <f t="shared" si="20"/>
        <v>171185.6</v>
      </c>
      <c r="AF23" s="607">
        <f t="shared" si="4"/>
        <v>0</v>
      </c>
      <c r="AG23" s="608">
        <f t="shared" si="4"/>
        <v>0</v>
      </c>
      <c r="AH23" s="609">
        <v>5</v>
      </c>
      <c r="AI23" s="623">
        <f t="shared" si="13"/>
        <v>171185.6</v>
      </c>
    </row>
    <row r="24" spans="1:35" x14ac:dyDescent="0.2">
      <c r="A24" s="602" t="s">
        <v>540</v>
      </c>
      <c r="B24" s="662">
        <f>+'[1]F-11xxxxx'!B31+'[1]F-11xxxxx'!B32</f>
        <v>3</v>
      </c>
      <c r="C24" s="621">
        <v>561.96</v>
      </c>
      <c r="D24" s="621">
        <v>2000</v>
      </c>
      <c r="E24" s="604"/>
      <c r="F24" s="604"/>
      <c r="G24" s="604"/>
      <c r="H24" s="604"/>
      <c r="I24" s="604"/>
      <c r="J24" s="604"/>
      <c r="K24" s="621">
        <f t="shared" si="16"/>
        <v>2561.96</v>
      </c>
      <c r="L24" s="621">
        <v>1000</v>
      </c>
      <c r="M24" s="604"/>
      <c r="N24" s="604"/>
      <c r="O24" s="621">
        <f t="shared" si="18"/>
        <v>31743.52</v>
      </c>
      <c r="P24" s="622">
        <f t="shared" si="19"/>
        <v>95230.56</v>
      </c>
      <c r="Q24" s="658">
        <f>SUM('[1]F-11xxxxx'!Q31:Q32)</f>
        <v>3</v>
      </c>
      <c r="R24" s="603">
        <f>+'[1]F-11xxxxx'!R31</f>
        <v>561.96</v>
      </c>
      <c r="S24" s="603">
        <f>+'[1]F-11xxxxx'!S31</f>
        <v>2000</v>
      </c>
      <c r="T24" s="604"/>
      <c r="U24" s="604"/>
      <c r="V24" s="604"/>
      <c r="W24" s="604"/>
      <c r="X24" s="604"/>
      <c r="Y24" s="604"/>
      <c r="Z24" s="603">
        <f t="shared" si="17"/>
        <v>2561.96</v>
      </c>
      <c r="AA24" s="603">
        <v>1000</v>
      </c>
      <c r="AB24" s="604"/>
      <c r="AC24" s="604"/>
      <c r="AD24" s="603">
        <f t="shared" si="2"/>
        <v>31743.52</v>
      </c>
      <c r="AE24" s="606">
        <f t="shared" si="20"/>
        <v>95230.56</v>
      </c>
      <c r="AF24" s="607">
        <f t="shared" si="4"/>
        <v>0</v>
      </c>
      <c r="AG24" s="608">
        <f t="shared" si="4"/>
        <v>0</v>
      </c>
      <c r="AH24" s="609">
        <v>3</v>
      </c>
      <c r="AI24" s="623">
        <f t="shared" si="13"/>
        <v>95230.56</v>
      </c>
    </row>
    <row r="25" spans="1:35" x14ac:dyDescent="0.2">
      <c r="A25" s="602" t="s">
        <v>14</v>
      </c>
      <c r="B25" s="662">
        <f>+'[1]F-11xxxxx'!B33</f>
        <v>1</v>
      </c>
      <c r="C25" s="603">
        <v>553.67999999999995</v>
      </c>
      <c r="D25" s="621">
        <v>2936</v>
      </c>
      <c r="E25" s="604"/>
      <c r="F25" s="604"/>
      <c r="G25" s="604"/>
      <c r="H25" s="604"/>
      <c r="I25" s="604"/>
      <c r="J25" s="604"/>
      <c r="K25" s="621">
        <f t="shared" si="16"/>
        <v>3489.68</v>
      </c>
      <c r="L25" s="621">
        <v>1000</v>
      </c>
      <c r="M25" s="604"/>
      <c r="N25" s="604"/>
      <c r="O25" s="621">
        <f t="shared" si="18"/>
        <v>42876.159999999996</v>
      </c>
      <c r="P25" s="622">
        <f t="shared" si="19"/>
        <v>42876.159999999996</v>
      </c>
      <c r="Q25" s="658">
        <v>1</v>
      </c>
      <c r="R25" s="603">
        <f>+'[1]F-11xxxxx'!R33</f>
        <v>553.67999999999995</v>
      </c>
      <c r="S25" s="603">
        <f>+'[1]F-11xxxxx'!S33</f>
        <v>2936</v>
      </c>
      <c r="T25" s="604"/>
      <c r="U25" s="604"/>
      <c r="V25" s="604"/>
      <c r="W25" s="604"/>
      <c r="X25" s="604"/>
      <c r="Y25" s="604"/>
      <c r="Z25" s="603">
        <f t="shared" si="17"/>
        <v>3489.68</v>
      </c>
      <c r="AA25" s="603">
        <v>1000</v>
      </c>
      <c r="AB25" s="604"/>
      <c r="AC25" s="604"/>
      <c r="AD25" s="603">
        <f t="shared" si="2"/>
        <v>42876.159999999996</v>
      </c>
      <c r="AE25" s="606">
        <f t="shared" si="20"/>
        <v>42876.159999999996</v>
      </c>
      <c r="AF25" s="607">
        <f t="shared" si="4"/>
        <v>0</v>
      </c>
      <c r="AG25" s="608">
        <f t="shared" si="4"/>
        <v>0</v>
      </c>
      <c r="AH25" s="609">
        <v>1</v>
      </c>
      <c r="AI25" s="623">
        <f t="shared" si="13"/>
        <v>42876.159999999996</v>
      </c>
    </row>
    <row r="26" spans="1:35" x14ac:dyDescent="0.2">
      <c r="A26" s="611" t="s">
        <v>5</v>
      </c>
      <c r="B26" s="612">
        <f>SUM(B27:B28)</f>
        <v>6</v>
      </c>
      <c r="C26" s="613">
        <f t="shared" ref="C26:P26" si="21">SUM(C27:C28)</f>
        <v>1092.6999999999998</v>
      </c>
      <c r="D26" s="613">
        <f t="shared" si="21"/>
        <v>3000</v>
      </c>
      <c r="E26" s="613">
        <f t="shared" si="21"/>
        <v>0</v>
      </c>
      <c r="F26" s="613">
        <f t="shared" si="21"/>
        <v>0</v>
      </c>
      <c r="G26" s="613">
        <f t="shared" si="21"/>
        <v>0</v>
      </c>
      <c r="H26" s="613">
        <f t="shared" si="21"/>
        <v>0</v>
      </c>
      <c r="I26" s="613">
        <f t="shared" si="21"/>
        <v>0</v>
      </c>
      <c r="J26" s="613">
        <f t="shared" si="21"/>
        <v>0</v>
      </c>
      <c r="K26" s="613">
        <f t="shared" si="21"/>
        <v>4092.7</v>
      </c>
      <c r="L26" s="613">
        <f t="shared" si="21"/>
        <v>2000</v>
      </c>
      <c r="M26" s="613">
        <f t="shared" si="21"/>
        <v>0</v>
      </c>
      <c r="N26" s="613">
        <f t="shared" si="21"/>
        <v>0</v>
      </c>
      <c r="O26" s="613">
        <f t="shared" si="21"/>
        <v>51112.4</v>
      </c>
      <c r="P26" s="614">
        <f t="shared" si="21"/>
        <v>153260.40000000002</v>
      </c>
      <c r="Q26" s="612">
        <f>SUM(Q27:Q28)</f>
        <v>6</v>
      </c>
      <c r="R26" s="615">
        <f t="shared" ref="R26:AG26" si="22">SUM(R27:R28)</f>
        <v>1092.6999999999998</v>
      </c>
      <c r="S26" s="615">
        <f t="shared" si="22"/>
        <v>3000</v>
      </c>
      <c r="T26" s="615"/>
      <c r="U26" s="615"/>
      <c r="V26" s="615"/>
      <c r="W26" s="615"/>
      <c r="X26" s="615"/>
      <c r="Y26" s="615"/>
      <c r="Z26" s="615">
        <f t="shared" si="22"/>
        <v>4092.7</v>
      </c>
      <c r="AA26" s="615">
        <f t="shared" si="22"/>
        <v>2000</v>
      </c>
      <c r="AB26" s="615"/>
      <c r="AC26" s="615"/>
      <c r="AD26" s="615">
        <f t="shared" si="22"/>
        <v>51112.4</v>
      </c>
      <c r="AE26" s="616">
        <f t="shared" si="22"/>
        <v>153260.4</v>
      </c>
      <c r="AF26" s="617">
        <f t="shared" si="22"/>
        <v>0</v>
      </c>
      <c r="AG26" s="615">
        <f t="shared" si="22"/>
        <v>0</v>
      </c>
      <c r="AH26" s="624">
        <v>6</v>
      </c>
      <c r="AI26" s="625">
        <f>SUM(AI27:AI28)</f>
        <v>153260.4</v>
      </c>
    </row>
    <row r="27" spans="1:35" x14ac:dyDescent="0.2">
      <c r="A27" s="602" t="s">
        <v>541</v>
      </c>
      <c r="B27" s="662">
        <f>+'[1]F-11xxxxx'!B35</f>
        <v>3</v>
      </c>
      <c r="C27" s="621">
        <v>554.15</v>
      </c>
      <c r="D27" s="621">
        <v>1700</v>
      </c>
      <c r="E27" s="604"/>
      <c r="F27" s="604"/>
      <c r="G27" s="604"/>
      <c r="H27" s="604"/>
      <c r="I27" s="604"/>
      <c r="J27" s="604"/>
      <c r="K27" s="621">
        <f>C27+D27</f>
        <v>2254.15</v>
      </c>
      <c r="L27" s="621">
        <v>1000</v>
      </c>
      <c r="M27" s="604"/>
      <c r="N27" s="604"/>
      <c r="O27" s="621">
        <f>K27*12+L27</f>
        <v>28049.800000000003</v>
      </c>
      <c r="P27" s="626">
        <f>O27*B27</f>
        <v>84149.400000000009</v>
      </c>
      <c r="Q27" s="659">
        <v>3</v>
      </c>
      <c r="R27" s="621">
        <f>+'[1]F-11xxxxx'!R35</f>
        <v>554.15</v>
      </c>
      <c r="S27" s="621">
        <f>+'[1]F-11xxxxx'!S35</f>
        <v>1700</v>
      </c>
      <c r="T27" s="604"/>
      <c r="U27" s="604"/>
      <c r="V27" s="604"/>
      <c r="W27" s="604"/>
      <c r="X27" s="604"/>
      <c r="Y27" s="604"/>
      <c r="Z27" s="603">
        <f t="shared" ref="Z27:Z28" si="23">R27+S27</f>
        <v>2254.15</v>
      </c>
      <c r="AA27" s="603">
        <v>1000</v>
      </c>
      <c r="AB27" s="604"/>
      <c r="AC27" s="604"/>
      <c r="AD27" s="603">
        <f t="shared" si="2"/>
        <v>28049.800000000003</v>
      </c>
      <c r="AE27" s="606">
        <f t="shared" ref="AE27" si="24">AD27*Q27</f>
        <v>84149.400000000009</v>
      </c>
      <c r="AF27" s="607">
        <f t="shared" si="4"/>
        <v>0</v>
      </c>
      <c r="AG27" s="608">
        <f t="shared" si="4"/>
        <v>0</v>
      </c>
      <c r="AH27" s="609">
        <v>3</v>
      </c>
      <c r="AI27" s="610">
        <f>+AE27</f>
        <v>84149.400000000009</v>
      </c>
    </row>
    <row r="28" spans="1:35" x14ac:dyDescent="0.2">
      <c r="A28" s="627" t="s">
        <v>542</v>
      </c>
      <c r="B28" s="663">
        <f>+'[1]F-11xxxxx'!B36+'[1]F-11xxxxx'!B37</f>
        <v>3</v>
      </c>
      <c r="C28" s="628">
        <v>538.54999999999995</v>
      </c>
      <c r="D28" s="628">
        <v>1300</v>
      </c>
      <c r="E28" s="629"/>
      <c r="F28" s="629"/>
      <c r="G28" s="629"/>
      <c r="H28" s="629"/>
      <c r="I28" s="629"/>
      <c r="J28" s="629"/>
      <c r="K28" s="630">
        <f>C28+D28</f>
        <v>1838.55</v>
      </c>
      <c r="L28" s="628">
        <v>1000</v>
      </c>
      <c r="M28" s="629"/>
      <c r="N28" s="629"/>
      <c r="O28" s="628">
        <f t="shared" ref="O28" si="25">K28*12+L28</f>
        <v>23062.6</v>
      </c>
      <c r="P28" s="631">
        <v>69111</v>
      </c>
      <c r="Q28" s="660">
        <f>SUM('[1]F-11xxxxx'!Q36:Q37)</f>
        <v>3</v>
      </c>
      <c r="R28" s="630">
        <f>+'[1]F-11xxxxx'!R36</f>
        <v>538.54999999999995</v>
      </c>
      <c r="S28" s="630">
        <f>+'[1]F-11xxxxx'!S36</f>
        <v>1300</v>
      </c>
      <c r="T28" s="629"/>
      <c r="U28" s="629"/>
      <c r="V28" s="629"/>
      <c r="W28" s="629"/>
      <c r="X28" s="629"/>
      <c r="Y28" s="629"/>
      <c r="Z28" s="630">
        <f t="shared" si="23"/>
        <v>1838.55</v>
      </c>
      <c r="AA28" s="630">
        <v>1000</v>
      </c>
      <c r="AB28" s="629"/>
      <c r="AC28" s="629"/>
      <c r="AD28" s="630">
        <f t="shared" si="2"/>
        <v>23062.6</v>
      </c>
      <c r="AE28" s="632">
        <f>(AD28*Q28)-76.8</f>
        <v>69110.999999999985</v>
      </c>
      <c r="AF28" s="633">
        <f t="shared" si="4"/>
        <v>0</v>
      </c>
      <c r="AG28" s="634">
        <f t="shared" si="4"/>
        <v>0</v>
      </c>
      <c r="AH28" s="635">
        <v>3</v>
      </c>
      <c r="AI28" s="610">
        <f>+AE28</f>
        <v>69110.999999999985</v>
      </c>
    </row>
    <row r="29" spans="1:35" ht="13.5" thickBot="1" x14ac:dyDescent="0.25">
      <c r="A29" s="50" t="s">
        <v>0</v>
      </c>
      <c r="B29" s="636">
        <f t="shared" ref="B29:S29" si="26">+B26+B20+B15+B9</f>
        <v>125</v>
      </c>
      <c r="C29" s="637">
        <f t="shared" si="26"/>
        <v>11380.579999999998</v>
      </c>
      <c r="D29" s="637">
        <f t="shared" si="26"/>
        <v>65672.399999999994</v>
      </c>
      <c r="E29" s="637">
        <f t="shared" si="26"/>
        <v>0</v>
      </c>
      <c r="F29" s="637">
        <f t="shared" si="26"/>
        <v>0</v>
      </c>
      <c r="G29" s="637">
        <f t="shared" si="26"/>
        <v>0</v>
      </c>
      <c r="H29" s="637">
        <f t="shared" si="26"/>
        <v>0</v>
      </c>
      <c r="I29" s="637">
        <f t="shared" si="26"/>
        <v>0</v>
      </c>
      <c r="J29" s="637">
        <f t="shared" si="26"/>
        <v>0</v>
      </c>
      <c r="K29" s="637">
        <f t="shared" si="26"/>
        <v>77052.98</v>
      </c>
      <c r="L29" s="637">
        <f t="shared" si="26"/>
        <v>16000</v>
      </c>
      <c r="M29" s="637">
        <f t="shared" si="26"/>
        <v>0</v>
      </c>
      <c r="N29" s="637">
        <f t="shared" si="26"/>
        <v>0</v>
      </c>
      <c r="O29" s="637">
        <f t="shared" si="26"/>
        <v>940635.76</v>
      </c>
      <c r="P29" s="638">
        <f t="shared" si="26"/>
        <v>6971301</v>
      </c>
      <c r="Q29" s="636">
        <f t="shared" si="26"/>
        <v>125</v>
      </c>
      <c r="R29" s="637">
        <f t="shared" si="26"/>
        <v>11380.579999999998</v>
      </c>
      <c r="S29" s="637">
        <f t="shared" si="26"/>
        <v>65672.399999999994</v>
      </c>
      <c r="T29" s="637"/>
      <c r="U29" s="637"/>
      <c r="V29" s="637"/>
      <c r="W29" s="637"/>
      <c r="X29" s="637"/>
      <c r="Y29" s="637"/>
      <c r="Z29" s="637">
        <f>+Z26+Z20+Z15+Z9</f>
        <v>77052.98</v>
      </c>
      <c r="AA29" s="637">
        <f>+AA26+AA20+AA15+AA9</f>
        <v>16000</v>
      </c>
      <c r="AB29" s="637"/>
      <c r="AC29" s="637"/>
      <c r="AD29" s="637">
        <f t="shared" ref="AD29:AI29" si="27">+AD26+AD20+AD15+AD9</f>
        <v>940635.76</v>
      </c>
      <c r="AE29" s="639">
        <f t="shared" si="27"/>
        <v>6971302</v>
      </c>
      <c r="AF29" s="640">
        <f t="shared" si="27"/>
        <v>0</v>
      </c>
      <c r="AG29" s="637">
        <f t="shared" si="27"/>
        <v>0</v>
      </c>
      <c r="AH29" s="641">
        <f t="shared" si="27"/>
        <v>125</v>
      </c>
      <c r="AI29" s="642">
        <f t="shared" si="27"/>
        <v>6971302</v>
      </c>
    </row>
    <row r="30" spans="1:35" x14ac:dyDescent="0.2">
      <c r="A30" s="76" t="s">
        <v>65</v>
      </c>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643"/>
      <c r="AG30" s="643"/>
      <c r="AH30" s="76"/>
      <c r="AI30" s="76"/>
    </row>
    <row r="31" spans="1:35" ht="12.75" x14ac:dyDescent="0.2">
      <c r="A31" s="76" t="s">
        <v>66</v>
      </c>
      <c r="B31" s="76" t="s">
        <v>165</v>
      </c>
      <c r="C31" s="76"/>
      <c r="D31" s="76"/>
      <c r="E31" s="76"/>
      <c r="F31" s="76"/>
      <c r="G31" s="76"/>
      <c r="H31" s="76"/>
      <c r="I31" s="76"/>
      <c r="J31" s="76"/>
      <c r="K31" s="76"/>
      <c r="L31" s="76"/>
      <c r="M31" s="76"/>
      <c r="N31" s="76"/>
      <c r="O31" s="76"/>
      <c r="P31" s="644"/>
      <c r="Q31" s="76"/>
      <c r="R31" s="76"/>
      <c r="S31" s="76"/>
      <c r="T31" s="76"/>
      <c r="U31" s="76"/>
      <c r="V31" s="76"/>
      <c r="W31" s="76"/>
      <c r="X31" s="76"/>
      <c r="Y31" s="76"/>
      <c r="Z31" s="76"/>
      <c r="AA31" s="76"/>
      <c r="AB31" s="76"/>
      <c r="AC31" s="76"/>
      <c r="AD31" s="76"/>
      <c r="AE31" s="76"/>
      <c r="AF31" s="643"/>
      <c r="AG31" s="643"/>
      <c r="AH31" s="76"/>
      <c r="AI31" s="76"/>
    </row>
    <row r="32" spans="1:35" x14ac:dyDescent="0.2">
      <c r="A32" s="76" t="s">
        <v>67</v>
      </c>
      <c r="B32" s="76" t="s">
        <v>68</v>
      </c>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H32" s="76"/>
      <c r="AI32" s="76"/>
    </row>
    <row r="33" spans="1:35" x14ac:dyDescent="0.2">
      <c r="A33" s="76" t="s">
        <v>69</v>
      </c>
      <c r="B33" s="76" t="s">
        <v>70</v>
      </c>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H33" s="76"/>
      <c r="AI33" s="76"/>
    </row>
    <row r="34" spans="1:35" x14ac:dyDescent="0.2">
      <c r="A34" s="76" t="s">
        <v>71</v>
      </c>
      <c r="B34" s="76" t="s">
        <v>72</v>
      </c>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H34" s="76"/>
      <c r="AI34" s="76"/>
    </row>
    <row r="35" spans="1:35" x14ac:dyDescent="0.2">
      <c r="A35" s="76"/>
      <c r="B35" s="76" t="s">
        <v>73</v>
      </c>
      <c r="C35" s="76"/>
      <c r="D35" s="76"/>
      <c r="E35" s="76"/>
      <c r="F35" s="76"/>
      <c r="G35" s="76"/>
      <c r="H35" s="76"/>
      <c r="I35" s="76"/>
      <c r="J35" s="76"/>
      <c r="K35" s="76"/>
      <c r="L35" s="76"/>
      <c r="M35" s="76"/>
      <c r="N35" s="76"/>
      <c r="O35" s="76"/>
      <c r="P35" s="645"/>
      <c r="Q35" s="76"/>
      <c r="R35" s="76"/>
      <c r="S35" s="76"/>
      <c r="T35" s="76"/>
      <c r="U35" s="76"/>
      <c r="V35" s="76"/>
      <c r="W35" s="76"/>
      <c r="X35" s="76"/>
      <c r="Y35" s="76"/>
      <c r="Z35" s="76"/>
      <c r="AA35" s="76"/>
      <c r="AB35" s="76"/>
      <c r="AC35" s="76"/>
      <c r="AD35" s="76"/>
      <c r="AE35" s="76"/>
      <c r="AH35" s="76"/>
      <c r="AI35" s="76"/>
    </row>
    <row r="36" spans="1:35" x14ac:dyDescent="0.2">
      <c r="A36" s="76" t="s">
        <v>74</v>
      </c>
      <c r="B36" s="76" t="s">
        <v>156</v>
      </c>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H36" s="76"/>
      <c r="AI36" s="76"/>
    </row>
    <row r="37" spans="1:35" x14ac:dyDescent="0.2">
      <c r="A37" s="76"/>
      <c r="B37" s="76" t="s">
        <v>75</v>
      </c>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H37" s="76"/>
      <c r="AI37" s="76"/>
    </row>
    <row r="38" spans="1:35" x14ac:dyDescent="0.2">
      <c r="A38" s="76"/>
      <c r="B38" s="76" t="s">
        <v>76</v>
      </c>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H38" s="76"/>
      <c r="AI38" s="76"/>
    </row>
    <row r="39" spans="1:35" x14ac:dyDescent="0.2">
      <c r="A39" s="76"/>
      <c r="B39" s="76" t="s">
        <v>77</v>
      </c>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H39" s="76"/>
      <c r="AI39" s="76"/>
    </row>
    <row r="40" spans="1:35" x14ac:dyDescent="0.2">
      <c r="A40" s="76" t="s">
        <v>190</v>
      </c>
      <c r="B40" s="76" t="s">
        <v>191</v>
      </c>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H40" s="76"/>
      <c r="AI40" s="76"/>
    </row>
    <row r="41" spans="1:35" x14ac:dyDescent="0.2">
      <c r="A41" s="76" t="s">
        <v>192</v>
      </c>
      <c r="B41" s="76" t="s">
        <v>161</v>
      </c>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H41" s="76"/>
      <c r="AI41" s="76"/>
    </row>
    <row r="42" spans="1:35" x14ac:dyDescent="0.2">
      <c r="A42" s="76" t="s">
        <v>193</v>
      </c>
      <c r="B42" s="76" t="s">
        <v>157</v>
      </c>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H42" s="76"/>
      <c r="AI42" s="76"/>
    </row>
    <row r="43" spans="1:35" x14ac:dyDescent="0.2">
      <c r="A43" s="76"/>
      <c r="B43" s="76" t="s">
        <v>75</v>
      </c>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H43" s="76"/>
      <c r="AI43" s="76"/>
    </row>
    <row r="44" spans="1:35" x14ac:dyDescent="0.2">
      <c r="A44" s="76"/>
      <c r="B44" s="76" t="s">
        <v>76</v>
      </c>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H44" s="76"/>
      <c r="AI44" s="76"/>
    </row>
    <row r="45" spans="1:35" x14ac:dyDescent="0.2">
      <c r="A45" s="76"/>
      <c r="B45" s="76" t="s">
        <v>120</v>
      </c>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H45" s="76"/>
      <c r="AI45" s="76"/>
    </row>
    <row r="46" spans="1:35" x14ac:dyDescent="0.2">
      <c r="A46" s="76" t="s">
        <v>202</v>
      </c>
      <c r="B46" s="76" t="s">
        <v>203</v>
      </c>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H46" s="76"/>
      <c r="AI46" s="76"/>
    </row>
    <row r="47" spans="1:35" x14ac:dyDescent="0.2">
      <c r="A47" s="76" t="s">
        <v>200</v>
      </c>
      <c r="B47" s="76" t="s">
        <v>196</v>
      </c>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H47" s="76"/>
      <c r="AI47" s="76"/>
    </row>
    <row r="48" spans="1:35" x14ac:dyDescent="0.2">
      <c r="A48" s="76" t="s">
        <v>201</v>
      </c>
      <c r="B48" s="76" t="s">
        <v>204</v>
      </c>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H48" s="76"/>
      <c r="AI48" s="76"/>
    </row>
    <row r="49" spans="1:35" x14ac:dyDescent="0.2">
      <c r="A49" s="76"/>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H49" s="76"/>
      <c r="AI49" s="76"/>
    </row>
  </sheetData>
  <mergeCells count="5">
    <mergeCell ref="AH4:AI4"/>
    <mergeCell ref="A4:A6"/>
    <mergeCell ref="B4:P4"/>
    <mergeCell ref="Q4:AE4"/>
    <mergeCell ref="AF4:AG4"/>
  </mergeCells>
  <phoneticPr fontId="11" type="noConversion"/>
  <printOptions horizontalCentered="1" verticalCentered="1"/>
  <pageMargins left="0" right="0" top="0" bottom="0" header="0" footer="0"/>
  <pageSetup paperSize="9" scale="40" orientation="landscape" r:id="rId1"/>
  <headerFooter alignWithMargins="0">
    <oddHeader xml:space="preserve">&amp;C&amp;"Arial,Negrita"&amp;18PROYECTO DE PRESUPUESTO 2022
</oddHeader>
    <oddFooter>&amp;L&amp;"Arial,Negrita"&amp;8PROYECTO DE PRESUPUESTO PARA EL AÑO FISCAL 2022
INFORMACIÓN PARA LA COMISIÓN DE PRESUPUESTO Y CUENTA GENERAL DE LA REPÚBLICA DEL CONGRESO DE LA REPÚBLICA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27">
    <tabColor theme="9" tint="-0.249977111117893"/>
    <pageSetUpPr fitToPage="1"/>
  </sheetPr>
  <dimension ref="A1:V44"/>
  <sheetViews>
    <sheetView showGridLines="0" view="pageBreakPreview" zoomScale="80" zoomScaleNormal="100" zoomScaleSheetLayoutView="80" zoomScalePageLayoutView="85" workbookViewId="0"/>
  </sheetViews>
  <sheetFormatPr baseColWidth="10" defaultColWidth="11.42578125" defaultRowHeight="12" x14ac:dyDescent="0.2"/>
  <cols>
    <col min="1" max="1" width="57.140625" style="3" customWidth="1"/>
    <col min="2" max="2" width="14" style="76" hidden="1" customWidth="1"/>
    <col min="3" max="3" width="15.5703125" style="3" customWidth="1"/>
    <col min="4" max="4" width="14.5703125" style="3" customWidth="1"/>
    <col min="5" max="5" width="14.140625" style="3" customWidth="1"/>
    <col min="6" max="6" width="15" style="3" customWidth="1"/>
    <col min="7" max="7" width="14.5703125" style="3" customWidth="1"/>
    <col min="8" max="8" width="14.28515625" style="3" customWidth="1"/>
    <col min="9" max="9" width="12.7109375" style="3" customWidth="1"/>
    <col min="10" max="10" width="15" style="3" customWidth="1"/>
    <col min="11" max="11" width="12.7109375" style="3" customWidth="1"/>
    <col min="12" max="16384" width="11.42578125" style="3"/>
  </cols>
  <sheetData>
    <row r="1" spans="1:22" s="59" customFormat="1" x14ac:dyDescent="0.2">
      <c r="A1" s="77" t="s">
        <v>442</v>
      </c>
      <c r="B1" s="77"/>
      <c r="C1" s="77"/>
      <c r="D1" s="77"/>
      <c r="E1" s="77"/>
      <c r="F1" s="77"/>
      <c r="G1" s="77"/>
      <c r="H1" s="77"/>
      <c r="I1" s="77"/>
      <c r="J1" s="77"/>
    </row>
    <row r="2" spans="1:22" s="5" customFormat="1" x14ac:dyDescent="0.2">
      <c r="A2" s="84" t="s">
        <v>514</v>
      </c>
      <c r="B2" s="77"/>
      <c r="C2" s="77"/>
      <c r="D2" s="77"/>
      <c r="E2" s="77"/>
      <c r="F2" s="77"/>
      <c r="G2" s="77"/>
      <c r="H2" s="77"/>
      <c r="I2" s="77"/>
      <c r="J2" s="77"/>
      <c r="K2" s="77"/>
      <c r="L2" s="77"/>
      <c r="M2" s="77"/>
      <c r="N2" s="77"/>
      <c r="O2" s="77"/>
      <c r="P2" s="77"/>
      <c r="Q2" s="77"/>
      <c r="R2" s="77"/>
      <c r="S2" s="77"/>
      <c r="T2" s="77"/>
      <c r="U2" s="77"/>
      <c r="V2" s="77"/>
    </row>
    <row r="3" spans="1:22" s="61" customFormat="1" ht="12.75" thickBot="1" x14ac:dyDescent="0.25">
      <c r="A3" s="6"/>
      <c r="B3" s="6"/>
      <c r="C3" s="8"/>
      <c r="F3" s="8"/>
    </row>
    <row r="4" spans="1:22" ht="12" customHeight="1" thickBot="1" x14ac:dyDescent="0.25">
      <c r="A4" s="719" t="s">
        <v>31</v>
      </c>
      <c r="B4" s="244"/>
      <c r="C4" s="729" t="s">
        <v>441</v>
      </c>
      <c r="D4" s="725" t="s">
        <v>973</v>
      </c>
      <c r="E4" s="730" t="s">
        <v>443</v>
      </c>
      <c r="F4" s="723" t="s">
        <v>444</v>
      </c>
      <c r="G4" s="727" t="s">
        <v>445</v>
      </c>
      <c r="H4" s="721" t="s">
        <v>412</v>
      </c>
      <c r="I4" s="723" t="s">
        <v>411</v>
      </c>
      <c r="J4" s="721" t="s">
        <v>446</v>
      </c>
      <c r="K4" s="725" t="s">
        <v>992</v>
      </c>
    </row>
    <row r="5" spans="1:22" ht="31.5" customHeight="1" thickBot="1" x14ac:dyDescent="0.25">
      <c r="A5" s="720"/>
      <c r="B5" s="245"/>
      <c r="C5" s="720"/>
      <c r="D5" s="726"/>
      <c r="E5" s="731"/>
      <c r="F5" s="724"/>
      <c r="G5" s="728"/>
      <c r="H5" s="722"/>
      <c r="I5" s="724"/>
      <c r="J5" s="722"/>
      <c r="K5" s="726"/>
    </row>
    <row r="6" spans="1:22" x14ac:dyDescent="0.2">
      <c r="A6" s="31" t="s">
        <v>34</v>
      </c>
      <c r="B6" s="380" t="s">
        <v>974</v>
      </c>
      <c r="C6" s="509">
        <v>26120</v>
      </c>
      <c r="D6" s="510">
        <v>15446</v>
      </c>
      <c r="E6" s="509">
        <v>28560</v>
      </c>
      <c r="F6" s="514">
        <v>26123</v>
      </c>
      <c r="G6" s="516">
        <v>30223</v>
      </c>
      <c r="H6" s="509">
        <f>+C6-E6</f>
        <v>-2440</v>
      </c>
      <c r="I6" s="509">
        <f>+IF(E6=0,0,((C6/E6)-1)*100)</f>
        <v>-8.5434173669467821</v>
      </c>
      <c r="J6" s="509">
        <f>+E6-G6</f>
        <v>-1663</v>
      </c>
      <c r="K6" s="509">
        <f>((E6/G6)-1)*100</f>
        <v>-5.5024319227078733</v>
      </c>
      <c r="L6" s="517"/>
      <c r="M6" s="517"/>
    </row>
    <row r="7" spans="1:22" x14ac:dyDescent="0.2">
      <c r="A7" s="31" t="s">
        <v>281</v>
      </c>
      <c r="B7" s="380" t="s">
        <v>975</v>
      </c>
      <c r="C7" s="509">
        <v>2113600</v>
      </c>
      <c r="D7" s="509">
        <v>1520146</v>
      </c>
      <c r="E7" s="509">
        <v>1646600</v>
      </c>
      <c r="F7" s="514">
        <v>1492506</v>
      </c>
      <c r="G7" s="516">
        <v>1632500</v>
      </c>
      <c r="H7" s="509">
        <f>+C7-E7</f>
        <v>467000</v>
      </c>
      <c r="I7" s="509">
        <f>+IF(E7=0,0,((C7/E7)-1)*100)</f>
        <v>28.361472124377496</v>
      </c>
      <c r="J7" s="509">
        <f t="shared" ref="J7:J37" si="0">+E7-G7</f>
        <v>14100</v>
      </c>
      <c r="K7" s="509">
        <f t="shared" ref="K7:K35" si="1">((E7/G7)-1)*100</f>
        <v>0.86370597243492497</v>
      </c>
    </row>
    <row r="8" spans="1:22" x14ac:dyDescent="0.2">
      <c r="A8" s="31" t="s">
        <v>33</v>
      </c>
      <c r="B8" s="380"/>
      <c r="C8" s="509"/>
      <c r="D8" s="511"/>
      <c r="E8" s="509"/>
      <c r="F8" s="514"/>
      <c r="G8" s="516"/>
      <c r="H8" s="509">
        <f t="shared" ref="H8:H37" si="2">+C8-E8</f>
        <v>0</v>
      </c>
      <c r="I8" s="509">
        <f t="shared" ref="I8:I37" si="3">+IF(E8=0,0,((C8/E8)-1)*100)</f>
        <v>0</v>
      </c>
      <c r="J8" s="509">
        <f t="shared" si="0"/>
        <v>0</v>
      </c>
      <c r="K8" s="509">
        <v>0</v>
      </c>
    </row>
    <row r="9" spans="1:22" x14ac:dyDescent="0.2">
      <c r="A9" s="31" t="s">
        <v>27</v>
      </c>
      <c r="B9" s="380"/>
      <c r="C9" s="509"/>
      <c r="D9" s="511"/>
      <c r="E9" s="509"/>
      <c r="F9" s="514"/>
      <c r="G9" s="516"/>
      <c r="H9" s="509">
        <f t="shared" si="2"/>
        <v>0</v>
      </c>
      <c r="I9" s="509">
        <f t="shared" si="3"/>
        <v>0</v>
      </c>
      <c r="J9" s="509">
        <f t="shared" si="0"/>
        <v>0</v>
      </c>
      <c r="K9" s="509">
        <v>0</v>
      </c>
    </row>
    <row r="10" spans="1:22" x14ac:dyDescent="0.2">
      <c r="A10" s="31" t="s">
        <v>24</v>
      </c>
      <c r="B10" s="10"/>
      <c r="C10" s="509"/>
      <c r="D10" s="511"/>
      <c r="E10" s="509"/>
      <c r="F10" s="514"/>
      <c r="G10" s="516"/>
      <c r="H10" s="509">
        <f t="shared" si="2"/>
        <v>0</v>
      </c>
      <c r="I10" s="509">
        <f t="shared" si="3"/>
        <v>0</v>
      </c>
      <c r="J10" s="509">
        <f t="shared" si="0"/>
        <v>0</v>
      </c>
      <c r="K10" s="509">
        <v>0</v>
      </c>
    </row>
    <row r="11" spans="1:22" x14ac:dyDescent="0.2">
      <c r="A11" s="31" t="s">
        <v>278</v>
      </c>
      <c r="B11" s="380" t="s">
        <v>976</v>
      </c>
      <c r="C11" s="509">
        <v>109076</v>
      </c>
      <c r="D11" s="509">
        <v>80877</v>
      </c>
      <c r="E11" s="509">
        <v>91015</v>
      </c>
      <c r="F11" s="514">
        <v>338452</v>
      </c>
      <c r="G11" s="516">
        <v>239368</v>
      </c>
      <c r="H11" s="509">
        <f t="shared" si="2"/>
        <v>18061</v>
      </c>
      <c r="I11" s="509">
        <f t="shared" si="3"/>
        <v>19.843981761248152</v>
      </c>
      <c r="J11" s="509">
        <f t="shared" si="0"/>
        <v>-148353</v>
      </c>
      <c r="K11" s="509">
        <f t="shared" si="1"/>
        <v>-61.97695598409144</v>
      </c>
    </row>
    <row r="12" spans="1:22" x14ac:dyDescent="0.2">
      <c r="A12" s="31" t="s">
        <v>291</v>
      </c>
      <c r="B12" s="380" t="s">
        <v>977</v>
      </c>
      <c r="C12" s="509">
        <v>31100</v>
      </c>
      <c r="D12" s="509">
        <v>22799</v>
      </c>
      <c r="E12" s="509">
        <v>5000</v>
      </c>
      <c r="F12" s="514">
        <v>2061</v>
      </c>
      <c r="G12" s="516">
        <v>2000</v>
      </c>
      <c r="H12" s="509">
        <f t="shared" si="2"/>
        <v>26100</v>
      </c>
      <c r="I12" s="509">
        <f t="shared" si="3"/>
        <v>522</v>
      </c>
      <c r="J12" s="509">
        <f t="shared" si="0"/>
        <v>3000</v>
      </c>
      <c r="K12" s="509">
        <f t="shared" si="1"/>
        <v>150</v>
      </c>
    </row>
    <row r="13" spans="1:22" x14ac:dyDescent="0.2">
      <c r="A13" s="31" t="s">
        <v>29</v>
      </c>
      <c r="B13" s="380"/>
      <c r="C13" s="509"/>
      <c r="D13" s="511"/>
      <c r="E13" s="509"/>
      <c r="F13" s="514"/>
      <c r="G13" s="516"/>
      <c r="H13" s="509">
        <f t="shared" si="2"/>
        <v>0</v>
      </c>
      <c r="I13" s="509">
        <f t="shared" si="3"/>
        <v>0</v>
      </c>
      <c r="J13" s="509">
        <f t="shared" si="0"/>
        <v>0</v>
      </c>
      <c r="K13" s="509">
        <v>0</v>
      </c>
    </row>
    <row r="14" spans="1:22" x14ac:dyDescent="0.2">
      <c r="A14" s="31" t="s">
        <v>287</v>
      </c>
      <c r="B14" s="380" t="s">
        <v>978</v>
      </c>
      <c r="C14" s="509">
        <v>2193111</v>
      </c>
      <c r="D14" s="510">
        <v>2345319</v>
      </c>
      <c r="E14" s="509">
        <v>1992926</v>
      </c>
      <c r="F14" s="514">
        <v>2013687</v>
      </c>
      <c r="G14" s="516">
        <v>1931053</v>
      </c>
      <c r="H14" s="509">
        <f t="shared" si="2"/>
        <v>200185</v>
      </c>
      <c r="I14" s="509">
        <f t="shared" si="3"/>
        <v>10.044778381134067</v>
      </c>
      <c r="J14" s="509">
        <f t="shared" si="0"/>
        <v>61873</v>
      </c>
      <c r="K14" s="509">
        <f t="shared" si="1"/>
        <v>3.2041067749046803</v>
      </c>
    </row>
    <row r="15" spans="1:22" x14ac:dyDescent="0.2">
      <c r="A15" s="31" t="s">
        <v>285</v>
      </c>
      <c r="B15" s="380" t="s">
        <v>979</v>
      </c>
      <c r="C15" s="509"/>
      <c r="D15" s="510"/>
      <c r="E15" s="509"/>
      <c r="F15" s="514"/>
      <c r="G15" s="516">
        <v>0</v>
      </c>
      <c r="H15" s="509">
        <f t="shared" si="2"/>
        <v>0</v>
      </c>
      <c r="I15" s="509">
        <f t="shared" si="3"/>
        <v>0</v>
      </c>
      <c r="J15" s="509">
        <f t="shared" si="0"/>
        <v>0</v>
      </c>
      <c r="K15" s="509">
        <v>0</v>
      </c>
    </row>
    <row r="16" spans="1:22" x14ac:dyDescent="0.2">
      <c r="A16" s="31" t="s">
        <v>282</v>
      </c>
      <c r="B16" s="380" t="s">
        <v>980</v>
      </c>
      <c r="C16" s="509">
        <v>201603</v>
      </c>
      <c r="D16" s="510">
        <v>194028</v>
      </c>
      <c r="E16" s="509">
        <v>158514</v>
      </c>
      <c r="F16" s="514">
        <v>145270</v>
      </c>
      <c r="G16" s="516">
        <v>122554</v>
      </c>
      <c r="H16" s="509">
        <f t="shared" si="2"/>
        <v>43089</v>
      </c>
      <c r="I16" s="509">
        <f t="shared" si="3"/>
        <v>27.183087929141902</v>
      </c>
      <c r="J16" s="509">
        <f t="shared" si="0"/>
        <v>35960</v>
      </c>
      <c r="K16" s="509">
        <f t="shared" si="1"/>
        <v>29.342167534311404</v>
      </c>
    </row>
    <row r="17" spans="1:11" x14ac:dyDescent="0.2">
      <c r="A17" s="31" t="s">
        <v>289</v>
      </c>
      <c r="B17" s="380"/>
      <c r="C17" s="509"/>
      <c r="D17" s="510"/>
      <c r="E17" s="509"/>
      <c r="F17" s="514"/>
      <c r="G17" s="516"/>
      <c r="H17" s="509">
        <f t="shared" si="2"/>
        <v>0</v>
      </c>
      <c r="I17" s="509">
        <f t="shared" si="3"/>
        <v>0</v>
      </c>
      <c r="J17" s="509">
        <f t="shared" si="0"/>
        <v>0</v>
      </c>
      <c r="K17" s="509">
        <v>0</v>
      </c>
    </row>
    <row r="18" spans="1:11" x14ac:dyDescent="0.2">
      <c r="A18" s="31" t="s">
        <v>36</v>
      </c>
      <c r="B18" s="380"/>
      <c r="C18" s="509"/>
      <c r="D18" s="510"/>
      <c r="E18" s="509"/>
      <c r="F18" s="514"/>
      <c r="G18" s="516"/>
      <c r="H18" s="509">
        <f t="shared" si="2"/>
        <v>0</v>
      </c>
      <c r="I18" s="509">
        <f t="shared" si="3"/>
        <v>0</v>
      </c>
      <c r="J18" s="509">
        <f t="shared" si="0"/>
        <v>0</v>
      </c>
      <c r="K18" s="509">
        <v>0</v>
      </c>
    </row>
    <row r="19" spans="1:11" ht="12.75" x14ac:dyDescent="0.2">
      <c r="A19" s="31" t="s">
        <v>32</v>
      </c>
      <c r="B19" s="380" t="s">
        <v>981</v>
      </c>
      <c r="C19" s="509">
        <v>1326995</v>
      </c>
      <c r="D19" s="510">
        <v>2484363</v>
      </c>
      <c r="E19" s="515">
        <v>893879</v>
      </c>
      <c r="F19" s="514">
        <v>402253</v>
      </c>
      <c r="G19" s="516">
        <v>654226</v>
      </c>
      <c r="H19" s="509">
        <f t="shared" si="2"/>
        <v>433116</v>
      </c>
      <c r="I19" s="509">
        <f t="shared" si="3"/>
        <v>48.453537894949996</v>
      </c>
      <c r="J19" s="509">
        <f t="shared" si="0"/>
        <v>239653</v>
      </c>
      <c r="K19" s="509">
        <f t="shared" si="1"/>
        <v>36.631530999990837</v>
      </c>
    </row>
    <row r="20" spans="1:11" s="61" customFormat="1" x14ac:dyDescent="0.2">
      <c r="A20" s="31" t="s">
        <v>28</v>
      </c>
      <c r="B20" s="380"/>
      <c r="C20" s="509"/>
      <c r="D20" s="510"/>
      <c r="E20" s="509"/>
      <c r="F20" s="514"/>
      <c r="G20" s="516"/>
      <c r="H20" s="509">
        <f t="shared" si="2"/>
        <v>0</v>
      </c>
      <c r="I20" s="509">
        <f t="shared" si="3"/>
        <v>0</v>
      </c>
      <c r="J20" s="509">
        <f t="shared" si="0"/>
        <v>0</v>
      </c>
      <c r="K20" s="509">
        <v>0</v>
      </c>
    </row>
    <row r="21" spans="1:11" s="61" customFormat="1" x14ac:dyDescent="0.2">
      <c r="A21" s="31" t="s">
        <v>26</v>
      </c>
      <c r="B21" s="380"/>
      <c r="C21" s="509"/>
      <c r="D21" s="510"/>
      <c r="E21" s="509"/>
      <c r="F21" s="514"/>
      <c r="G21" s="516"/>
      <c r="H21" s="509">
        <f t="shared" si="2"/>
        <v>0</v>
      </c>
      <c r="I21" s="509">
        <f t="shared" si="3"/>
        <v>0</v>
      </c>
      <c r="J21" s="509">
        <f t="shared" si="0"/>
        <v>0</v>
      </c>
      <c r="K21" s="509">
        <v>0</v>
      </c>
    </row>
    <row r="22" spans="1:11" s="61" customFormat="1" x14ac:dyDescent="0.2">
      <c r="A22" s="31" t="s">
        <v>283</v>
      </c>
      <c r="B22" s="380" t="s">
        <v>982</v>
      </c>
      <c r="C22" s="509">
        <v>51300</v>
      </c>
      <c r="D22" s="510">
        <v>75103</v>
      </c>
      <c r="E22" s="509">
        <v>11988</v>
      </c>
      <c r="F22" s="514">
        <v>75176</v>
      </c>
      <c r="G22" s="516">
        <v>12045</v>
      </c>
      <c r="H22" s="509">
        <f t="shared" si="2"/>
        <v>39312</v>
      </c>
      <c r="I22" s="509">
        <f t="shared" si="3"/>
        <v>327.92792792792795</v>
      </c>
      <c r="J22" s="509">
        <f t="shared" si="0"/>
        <v>-57</v>
      </c>
      <c r="K22" s="509">
        <f t="shared" si="1"/>
        <v>-0.47322540473225816</v>
      </c>
    </row>
    <row r="23" spans="1:11" s="61" customFormat="1" x14ac:dyDescent="0.2">
      <c r="A23" s="31" t="s">
        <v>37</v>
      </c>
      <c r="B23" s="380" t="s">
        <v>983</v>
      </c>
      <c r="C23" s="509">
        <v>520840</v>
      </c>
      <c r="D23" s="510">
        <v>101655</v>
      </c>
      <c r="E23" s="509">
        <v>424038</v>
      </c>
      <c r="F23" s="514">
        <v>174138</v>
      </c>
      <c r="G23" s="516">
        <v>489116</v>
      </c>
      <c r="H23" s="509">
        <f t="shared" si="2"/>
        <v>96802</v>
      </c>
      <c r="I23" s="509">
        <f t="shared" si="3"/>
        <v>22.828614416632465</v>
      </c>
      <c r="J23" s="509">
        <f t="shared" si="0"/>
        <v>-65078</v>
      </c>
      <c r="K23" s="509">
        <f t="shared" si="1"/>
        <v>-13.305228207623554</v>
      </c>
    </row>
    <row r="24" spans="1:11" s="61" customFormat="1" x14ac:dyDescent="0.2">
      <c r="A24" s="31" t="s">
        <v>40</v>
      </c>
      <c r="B24" s="380" t="s">
        <v>984</v>
      </c>
      <c r="C24" s="509">
        <v>369638</v>
      </c>
      <c r="D24" s="510">
        <v>138</v>
      </c>
      <c r="E24" s="509">
        <v>369638</v>
      </c>
      <c r="F24" s="514">
        <v>393638</v>
      </c>
      <c r="G24" s="516"/>
      <c r="H24" s="509">
        <f t="shared" si="2"/>
        <v>0</v>
      </c>
      <c r="I24" s="509">
        <f t="shared" si="3"/>
        <v>0</v>
      </c>
      <c r="J24" s="509">
        <f t="shared" si="0"/>
        <v>369638</v>
      </c>
      <c r="K24" s="509">
        <v>0</v>
      </c>
    </row>
    <row r="25" spans="1:11" s="61" customFormat="1" x14ac:dyDescent="0.2">
      <c r="A25" s="31" t="s">
        <v>280</v>
      </c>
      <c r="B25" s="380" t="s">
        <v>985</v>
      </c>
      <c r="C25" s="509">
        <v>119080</v>
      </c>
      <c r="D25" s="510">
        <v>336872</v>
      </c>
      <c r="E25" s="509">
        <v>26540</v>
      </c>
      <c r="F25" s="514">
        <v>413919</v>
      </c>
      <c r="G25" s="516">
        <v>203821</v>
      </c>
      <c r="H25" s="509">
        <f t="shared" si="2"/>
        <v>92540</v>
      </c>
      <c r="I25" s="509">
        <f t="shared" si="3"/>
        <v>348.68123587038428</v>
      </c>
      <c r="J25" s="509">
        <f t="shared" si="0"/>
        <v>-177281</v>
      </c>
      <c r="K25" s="509">
        <f t="shared" si="1"/>
        <v>-86.978770587917836</v>
      </c>
    </row>
    <row r="26" spans="1:11" s="61" customFormat="1" x14ac:dyDescent="0.2">
      <c r="A26" s="31" t="s">
        <v>284</v>
      </c>
      <c r="B26" s="380" t="s">
        <v>983</v>
      </c>
      <c r="C26" s="509">
        <v>520840</v>
      </c>
      <c r="D26" s="510">
        <v>101655</v>
      </c>
      <c r="E26" s="509">
        <v>424038</v>
      </c>
      <c r="F26" s="514">
        <v>174138</v>
      </c>
      <c r="G26" s="516">
        <v>489116</v>
      </c>
      <c r="H26" s="509">
        <f t="shared" si="2"/>
        <v>96802</v>
      </c>
      <c r="I26" s="509">
        <f t="shared" si="3"/>
        <v>22.828614416632465</v>
      </c>
      <c r="J26" s="509">
        <f t="shared" si="0"/>
        <v>-65078</v>
      </c>
      <c r="K26" s="509">
        <f t="shared" si="1"/>
        <v>-13.305228207623554</v>
      </c>
    </row>
    <row r="27" spans="1:11" s="61" customFormat="1" x14ac:dyDescent="0.2">
      <c r="A27" s="31" t="s">
        <v>277</v>
      </c>
      <c r="B27" s="380" t="s">
        <v>986</v>
      </c>
      <c r="C27" s="509">
        <v>5723</v>
      </c>
      <c r="D27" s="510">
        <v>0</v>
      </c>
      <c r="E27" s="509">
        <v>0</v>
      </c>
      <c r="F27" s="514"/>
      <c r="G27" s="516"/>
      <c r="H27" s="509">
        <f t="shared" si="2"/>
        <v>5723</v>
      </c>
      <c r="I27" s="509">
        <f t="shared" si="3"/>
        <v>0</v>
      </c>
      <c r="J27" s="509">
        <f t="shared" si="0"/>
        <v>0</v>
      </c>
      <c r="K27" s="509">
        <v>0</v>
      </c>
    </row>
    <row r="28" spans="1:11" s="61" customFormat="1" x14ac:dyDescent="0.2">
      <c r="A28" s="31" t="s">
        <v>279</v>
      </c>
      <c r="B28" s="380" t="s">
        <v>987</v>
      </c>
      <c r="C28" s="509">
        <v>192000</v>
      </c>
      <c r="D28" s="510">
        <v>211971</v>
      </c>
      <c r="E28" s="509">
        <v>406381</v>
      </c>
      <c r="F28" s="514">
        <v>300565</v>
      </c>
      <c r="G28" s="516">
        <v>331317</v>
      </c>
      <c r="H28" s="509">
        <f t="shared" si="2"/>
        <v>-214381</v>
      </c>
      <c r="I28" s="509">
        <f t="shared" si="3"/>
        <v>-52.753696654125072</v>
      </c>
      <c r="J28" s="509">
        <f t="shared" si="0"/>
        <v>75064</v>
      </c>
      <c r="K28" s="509">
        <f t="shared" si="1"/>
        <v>22.656247641986372</v>
      </c>
    </row>
    <row r="29" spans="1:11" s="61" customFormat="1" x14ac:dyDescent="0.2">
      <c r="A29" s="31" t="s">
        <v>25</v>
      </c>
      <c r="B29" s="380"/>
      <c r="C29" s="509"/>
      <c r="D29" s="510"/>
      <c r="E29" s="509"/>
      <c r="F29" s="514"/>
      <c r="G29" s="516"/>
      <c r="H29" s="509">
        <f t="shared" si="2"/>
        <v>0</v>
      </c>
      <c r="I29" s="509">
        <f t="shared" si="3"/>
        <v>0</v>
      </c>
      <c r="J29" s="509">
        <f t="shared" si="0"/>
        <v>0</v>
      </c>
      <c r="K29" s="509">
        <v>0</v>
      </c>
    </row>
    <row r="30" spans="1:11" s="61" customFormat="1" x14ac:dyDescent="0.2">
      <c r="A30" s="31" t="s">
        <v>286</v>
      </c>
      <c r="B30" s="380" t="s">
        <v>988</v>
      </c>
      <c r="C30" s="509">
        <v>469138</v>
      </c>
      <c r="D30" s="510">
        <v>22599</v>
      </c>
      <c r="E30" s="509">
        <v>458195</v>
      </c>
      <c r="F30" s="514">
        <v>518935</v>
      </c>
      <c r="G30" s="516">
        <v>742783</v>
      </c>
      <c r="H30" s="509">
        <f t="shared" si="2"/>
        <v>10943</v>
      </c>
      <c r="I30" s="509">
        <f t="shared" si="3"/>
        <v>2.3882844640382261</v>
      </c>
      <c r="J30" s="509">
        <f t="shared" si="0"/>
        <v>-284588</v>
      </c>
      <c r="K30" s="509">
        <f t="shared" si="1"/>
        <v>-38.313747083603154</v>
      </c>
    </row>
    <row r="31" spans="1:11" s="61" customFormat="1" x14ac:dyDescent="0.2">
      <c r="A31" s="31" t="s">
        <v>288</v>
      </c>
      <c r="B31" s="380" t="s">
        <v>989</v>
      </c>
      <c r="C31" s="509">
        <v>0</v>
      </c>
      <c r="D31" s="510">
        <v>43854</v>
      </c>
      <c r="E31" s="509">
        <v>40080</v>
      </c>
      <c r="F31" s="514">
        <v>16128</v>
      </c>
      <c r="G31" s="516">
        <v>4000</v>
      </c>
      <c r="H31" s="509">
        <f t="shared" si="2"/>
        <v>-40080</v>
      </c>
      <c r="I31" s="509">
        <f t="shared" si="3"/>
        <v>-100</v>
      </c>
      <c r="J31" s="509">
        <f t="shared" si="0"/>
        <v>36080</v>
      </c>
      <c r="K31" s="509">
        <f t="shared" si="1"/>
        <v>902</v>
      </c>
    </row>
    <row r="32" spans="1:11" s="61" customFormat="1" x14ac:dyDescent="0.2">
      <c r="A32" s="31" t="s">
        <v>276</v>
      </c>
      <c r="B32" s="380" t="s">
        <v>990</v>
      </c>
      <c r="C32" s="509">
        <v>8000</v>
      </c>
      <c r="D32" s="510">
        <v>49436</v>
      </c>
      <c r="E32" s="509">
        <v>600</v>
      </c>
      <c r="F32" s="514">
        <v>1787</v>
      </c>
      <c r="G32" s="516">
        <v>400</v>
      </c>
      <c r="H32" s="509">
        <f t="shared" si="2"/>
        <v>7400</v>
      </c>
      <c r="I32" s="509">
        <f t="shared" si="3"/>
        <v>1233.3333333333335</v>
      </c>
      <c r="J32" s="509">
        <f t="shared" si="0"/>
        <v>200</v>
      </c>
      <c r="K32" s="509">
        <f t="shared" si="1"/>
        <v>50</v>
      </c>
    </row>
    <row r="33" spans="1:11" s="61" customFormat="1" x14ac:dyDescent="0.2">
      <c r="A33" s="31" t="s">
        <v>290</v>
      </c>
      <c r="B33" s="380"/>
      <c r="C33" s="509"/>
      <c r="D33" s="510"/>
      <c r="E33" s="509"/>
      <c r="F33" s="514"/>
      <c r="G33" s="516"/>
      <c r="H33" s="509">
        <f t="shared" si="2"/>
        <v>0</v>
      </c>
      <c r="I33" s="509">
        <f t="shared" si="3"/>
        <v>0</v>
      </c>
      <c r="J33" s="509">
        <f t="shared" si="0"/>
        <v>0</v>
      </c>
      <c r="K33" s="509">
        <v>0</v>
      </c>
    </row>
    <row r="34" spans="1:11" s="61" customFormat="1" x14ac:dyDescent="0.2">
      <c r="A34" s="31" t="s">
        <v>35</v>
      </c>
      <c r="B34" s="380"/>
      <c r="C34" s="509"/>
      <c r="D34" s="510"/>
      <c r="E34" s="509"/>
      <c r="F34" s="514"/>
      <c r="G34" s="516"/>
      <c r="H34" s="509">
        <f t="shared" si="2"/>
        <v>0</v>
      </c>
      <c r="I34" s="509">
        <f t="shared" si="3"/>
        <v>0</v>
      </c>
      <c r="J34" s="509">
        <f t="shared" si="0"/>
        <v>0</v>
      </c>
      <c r="K34" s="509">
        <v>0</v>
      </c>
    </row>
    <row r="35" spans="1:11" s="61" customFormat="1" x14ac:dyDescent="0.2">
      <c r="A35" s="31" t="s">
        <v>275</v>
      </c>
      <c r="B35" s="380" t="s">
        <v>991</v>
      </c>
      <c r="C35" s="509">
        <v>71205</v>
      </c>
      <c r="D35" s="510">
        <v>42954</v>
      </c>
      <c r="E35" s="509">
        <v>40505</v>
      </c>
      <c r="F35" s="514">
        <v>40505</v>
      </c>
      <c r="G35" s="516">
        <v>42255</v>
      </c>
      <c r="H35" s="509">
        <f t="shared" si="2"/>
        <v>30700</v>
      </c>
      <c r="I35" s="509">
        <f t="shared" si="3"/>
        <v>75.793111961486233</v>
      </c>
      <c r="J35" s="509">
        <f t="shared" si="0"/>
        <v>-1750</v>
      </c>
      <c r="K35" s="509">
        <f t="shared" si="1"/>
        <v>-4.1415217134066928</v>
      </c>
    </row>
    <row r="36" spans="1:11" s="61" customFormat="1" x14ac:dyDescent="0.2">
      <c r="A36" s="31" t="s">
        <v>38</v>
      </c>
      <c r="B36" s="380"/>
      <c r="C36" s="509"/>
      <c r="D36" s="510"/>
      <c r="E36" s="509"/>
      <c r="F36" s="514"/>
      <c r="G36" s="516"/>
      <c r="H36" s="509">
        <f t="shared" si="2"/>
        <v>0</v>
      </c>
      <c r="I36" s="509">
        <f t="shared" si="3"/>
        <v>0</v>
      </c>
      <c r="J36" s="509">
        <f t="shared" si="0"/>
        <v>0</v>
      </c>
      <c r="K36" s="509">
        <v>0</v>
      </c>
    </row>
    <row r="37" spans="1:11" ht="12.75" thickBot="1" x14ac:dyDescent="0.25">
      <c r="A37" s="31"/>
      <c r="B37" s="380"/>
      <c r="C37" s="509"/>
      <c r="D37" s="512"/>
      <c r="E37" s="509"/>
      <c r="F37" s="513"/>
      <c r="G37" s="509"/>
      <c r="H37" s="509">
        <f t="shared" si="2"/>
        <v>0</v>
      </c>
      <c r="I37" s="509">
        <f t="shared" si="3"/>
        <v>0</v>
      </c>
      <c r="J37" s="509">
        <f t="shared" si="0"/>
        <v>0</v>
      </c>
      <c r="K37" s="509">
        <v>0</v>
      </c>
    </row>
    <row r="38" spans="1:11" ht="12.75" thickBot="1" x14ac:dyDescent="0.25">
      <c r="A38" s="21" t="s">
        <v>52</v>
      </c>
      <c r="B38" s="53"/>
      <c r="C38" s="518">
        <f>SUM(C6:C37)</f>
        <v>8329369</v>
      </c>
      <c r="D38" s="518">
        <f>SUM(D6:D37)</f>
        <v>7649215</v>
      </c>
      <c r="E38" s="518">
        <f t="shared" ref="E38:I38" si="4">SUM(E6:E37)</f>
        <v>7018497</v>
      </c>
      <c r="F38" s="518">
        <f t="shared" si="4"/>
        <v>6529281</v>
      </c>
      <c r="G38" s="518">
        <f t="shared" si="4"/>
        <v>6926777</v>
      </c>
      <c r="H38" s="518">
        <f t="shared" si="4"/>
        <v>1310872</v>
      </c>
      <c r="I38" s="518">
        <f t="shared" si="4"/>
        <v>2528.370866460215</v>
      </c>
      <c r="J38" s="518">
        <f>SUM(J6:J37)</f>
        <v>91720</v>
      </c>
      <c r="K38" s="502">
        <f>SUM(K6:K37)</f>
        <v>970.70064981192183</v>
      </c>
    </row>
    <row r="39" spans="1:11" x14ac:dyDescent="0.2">
      <c r="A39" s="1" t="s">
        <v>54</v>
      </c>
      <c r="B39" s="1"/>
      <c r="C39" s="2"/>
      <c r="D39" s="2"/>
      <c r="E39" s="2"/>
      <c r="F39" s="2"/>
      <c r="G39" s="2"/>
      <c r="H39" s="2"/>
      <c r="I39" s="2"/>
      <c r="J39" s="2"/>
    </row>
    <row r="40" spans="1:11" s="49" customFormat="1" x14ac:dyDescent="0.2">
      <c r="A40" s="1" t="s">
        <v>374</v>
      </c>
      <c r="B40" s="1"/>
      <c r="C40" s="42"/>
      <c r="D40" s="42"/>
      <c r="E40" s="42"/>
      <c r="F40" s="42"/>
      <c r="G40" s="42"/>
      <c r="H40" s="42"/>
      <c r="I40" s="42"/>
      <c r="J40" s="42"/>
    </row>
    <row r="41" spans="1:11" x14ac:dyDescent="0.2">
      <c r="A41" s="1" t="s">
        <v>166</v>
      </c>
      <c r="B41" s="1"/>
      <c r="C41" s="2"/>
      <c r="D41" s="2"/>
      <c r="E41" s="2"/>
      <c r="F41" s="2"/>
      <c r="G41" s="2"/>
      <c r="H41" s="2"/>
      <c r="I41" s="2"/>
      <c r="J41" s="2"/>
    </row>
    <row r="42" spans="1:11" x14ac:dyDescent="0.2">
      <c r="A42" s="1"/>
      <c r="B42" s="1"/>
      <c r="C42" s="2"/>
      <c r="D42" s="2"/>
      <c r="E42" s="2"/>
      <c r="F42" s="2"/>
      <c r="G42" s="2"/>
      <c r="H42" s="2"/>
      <c r="I42" s="2"/>
      <c r="J42" s="2"/>
    </row>
    <row r="44" spans="1:11" x14ac:dyDescent="0.2">
      <c r="C44" s="517"/>
      <c r="D44" s="517"/>
      <c r="E44" s="517"/>
      <c r="F44" s="517"/>
    </row>
  </sheetData>
  <sortState xmlns:xlrd2="http://schemas.microsoft.com/office/spreadsheetml/2017/richdata2" ref="A8:L42">
    <sortCondition ref="A8:A42"/>
  </sortState>
  <mergeCells count="10">
    <mergeCell ref="A4:A5"/>
    <mergeCell ref="H4:H5"/>
    <mergeCell ref="J4:J5"/>
    <mergeCell ref="I4:I5"/>
    <mergeCell ref="K4:K5"/>
    <mergeCell ref="D4:D5"/>
    <mergeCell ref="F4:F5"/>
    <mergeCell ref="G4:G5"/>
    <mergeCell ref="C4:C5"/>
    <mergeCell ref="E4:E5"/>
  </mergeCells>
  <phoneticPr fontId="0" type="noConversion"/>
  <printOptions horizontalCentered="1"/>
  <pageMargins left="0.23622047244094491" right="0.23622047244094491" top="0.74803149606299213" bottom="0.74803149606299213" header="0.31496062992125984" footer="0.31496062992125984"/>
  <pageSetup paperSize="9" scale="78" orientation="landscape" r:id="rId1"/>
  <headerFooter alignWithMargins="0">
    <oddHeader xml:space="preserve">&amp;C&amp;"Arial,Negrita"&amp;18PROYECTO DE PRESUPUESTO 2022
</oddHeader>
    <oddFooter>&amp;L&amp;"Arial,Negrita"&amp;8PROYECTO DE PRESUPUESTO PARA EL AÑO FISCAL 2022
INFORMACIÓN PARA LA COMISIÓN DE PRESUPUESTO Y CUENTA GENERAL DE LA REPÚBLICA DEL CONGRESO DE LA REPÚBLICA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29">
    <tabColor theme="9" tint="-0.249977111117893"/>
    <pageSetUpPr fitToPage="1"/>
  </sheetPr>
  <dimension ref="A1:Y20"/>
  <sheetViews>
    <sheetView showGridLines="0" view="pageBreakPreview" zoomScaleNormal="70" zoomScaleSheetLayoutView="100" zoomScalePageLayoutView="85" workbookViewId="0"/>
  </sheetViews>
  <sheetFormatPr baseColWidth="10" defaultColWidth="11.42578125" defaultRowHeight="12" x14ac:dyDescent="0.2"/>
  <cols>
    <col min="1" max="1" width="31.42578125" style="3" customWidth="1"/>
    <col min="2" max="3" width="15.5703125" style="3" customWidth="1"/>
    <col min="4" max="5" width="15.5703125" style="52" customWidth="1"/>
    <col min="6" max="6" width="19" style="49" customWidth="1"/>
    <col min="7" max="7" width="17.42578125" style="49" customWidth="1"/>
    <col min="8" max="8" width="15.5703125" style="52" customWidth="1"/>
    <col min="9" max="11" width="15.5703125" style="49" customWidth="1"/>
    <col min="12" max="13" width="15.5703125" style="3" customWidth="1"/>
    <col min="14" max="14" width="15.5703125" style="49" customWidth="1"/>
    <col min="15" max="16384" width="11.42578125" style="3"/>
  </cols>
  <sheetData>
    <row r="1" spans="1:25" s="5" customFormat="1" ht="15.75" customHeight="1" x14ac:dyDescent="0.2">
      <c r="A1" s="77" t="s">
        <v>447</v>
      </c>
      <c r="B1" s="77"/>
      <c r="C1" s="77"/>
      <c r="D1" s="77"/>
      <c r="E1" s="77"/>
      <c r="F1" s="77"/>
      <c r="G1" s="77"/>
      <c r="H1" s="77"/>
      <c r="I1" s="77"/>
      <c r="J1" s="77"/>
      <c r="K1" s="77"/>
      <c r="L1" s="77"/>
      <c r="M1" s="77"/>
      <c r="N1" s="77"/>
    </row>
    <row r="2" spans="1:25" s="5" customFormat="1" ht="12.75" thickBot="1" x14ac:dyDescent="0.25">
      <c r="A2" s="84" t="s">
        <v>514</v>
      </c>
      <c r="B2" s="77"/>
      <c r="C2" s="77"/>
      <c r="D2" s="77"/>
      <c r="E2" s="77"/>
      <c r="F2" s="77"/>
      <c r="G2" s="77"/>
      <c r="H2" s="77"/>
      <c r="I2" s="77"/>
      <c r="J2" s="77"/>
      <c r="K2" s="77"/>
      <c r="L2" s="77"/>
      <c r="M2" s="77"/>
      <c r="N2" s="77"/>
      <c r="O2" s="77"/>
      <c r="P2" s="77"/>
      <c r="Q2" s="77"/>
      <c r="R2" s="77"/>
      <c r="S2" s="77"/>
      <c r="T2" s="77"/>
      <c r="U2" s="77"/>
      <c r="V2" s="77"/>
      <c r="W2" s="77"/>
      <c r="X2" s="77"/>
      <c r="Y2" s="77"/>
    </row>
    <row r="3" spans="1:25" s="5" customFormat="1" ht="36.75" thickBot="1" x14ac:dyDescent="0.25">
      <c r="A3" s="248" t="s">
        <v>83</v>
      </c>
      <c r="B3" s="134" t="s">
        <v>84</v>
      </c>
      <c r="C3" s="134" t="s">
        <v>85</v>
      </c>
      <c r="D3" s="134" t="s">
        <v>206</v>
      </c>
      <c r="E3" s="134" t="s">
        <v>207</v>
      </c>
      <c r="F3" s="134" t="s">
        <v>243</v>
      </c>
      <c r="G3" s="134" t="s">
        <v>167</v>
      </c>
      <c r="H3" s="134" t="s">
        <v>923</v>
      </c>
      <c r="I3" s="134" t="s">
        <v>169</v>
      </c>
      <c r="J3" s="134" t="s">
        <v>168</v>
      </c>
      <c r="K3" s="134" t="s">
        <v>170</v>
      </c>
      <c r="L3" s="134" t="s">
        <v>171</v>
      </c>
      <c r="M3" s="134" t="s">
        <v>172</v>
      </c>
      <c r="N3" s="134" t="s">
        <v>173</v>
      </c>
      <c r="O3" s="77"/>
      <c r="P3" s="77"/>
      <c r="Q3" s="77"/>
      <c r="R3" s="77"/>
      <c r="S3" s="77"/>
      <c r="T3" s="77"/>
      <c r="U3" s="77"/>
      <c r="V3" s="77"/>
      <c r="W3" s="77"/>
      <c r="X3" s="77"/>
      <c r="Y3" s="77"/>
    </row>
    <row r="4" spans="1:25" s="5" customFormat="1" ht="48" customHeight="1" x14ac:dyDescent="0.2">
      <c r="A4" s="653" t="s">
        <v>924</v>
      </c>
      <c r="B4" s="486" t="s">
        <v>925</v>
      </c>
      <c r="C4" s="487" t="s">
        <v>926</v>
      </c>
      <c r="D4" s="488" t="s">
        <v>927</v>
      </c>
      <c r="E4" s="488" t="s">
        <v>928</v>
      </c>
      <c r="F4" s="489">
        <v>3185641.93</v>
      </c>
      <c r="G4" s="490">
        <v>44118</v>
      </c>
      <c r="H4" s="488" t="s">
        <v>929</v>
      </c>
      <c r="I4" s="487">
        <v>120</v>
      </c>
      <c r="J4" s="491">
        <v>44238</v>
      </c>
      <c r="K4" s="486">
        <v>33</v>
      </c>
      <c r="L4" s="505">
        <f>J4+K4-1</f>
        <v>44270</v>
      </c>
      <c r="M4" s="649">
        <v>44126</v>
      </c>
      <c r="N4" s="649">
        <v>44344</v>
      </c>
      <c r="O4" s="77"/>
      <c r="P4" s="77"/>
      <c r="Q4" s="77"/>
      <c r="R4" s="77"/>
      <c r="S4" s="77"/>
      <c r="T4" s="77"/>
      <c r="U4" s="77"/>
      <c r="V4" s="77"/>
      <c r="W4" s="77"/>
      <c r="X4" s="77"/>
      <c r="Y4" s="77"/>
    </row>
    <row r="5" spans="1:25" s="5" customFormat="1" ht="44.25" customHeight="1" x14ac:dyDescent="0.2">
      <c r="A5" s="654" t="s">
        <v>930</v>
      </c>
      <c r="B5" s="471" t="s">
        <v>931</v>
      </c>
      <c r="C5" s="472" t="s">
        <v>881</v>
      </c>
      <c r="D5" s="473" t="s">
        <v>927</v>
      </c>
      <c r="E5" s="473" t="s">
        <v>932</v>
      </c>
      <c r="F5" s="474">
        <v>1656736.74</v>
      </c>
      <c r="G5" s="475">
        <v>44145</v>
      </c>
      <c r="H5" s="473" t="s">
        <v>933</v>
      </c>
      <c r="I5" s="472">
        <v>90</v>
      </c>
      <c r="J5" s="476">
        <v>44235</v>
      </c>
      <c r="K5" s="471" t="s">
        <v>934</v>
      </c>
      <c r="L5" s="477" t="s">
        <v>875</v>
      </c>
      <c r="M5" s="650">
        <v>44464</v>
      </c>
      <c r="N5" s="650">
        <v>44291</v>
      </c>
      <c r="O5" s="77"/>
      <c r="P5" s="77"/>
      <c r="Q5" s="77"/>
      <c r="R5" s="77"/>
      <c r="S5" s="77"/>
      <c r="T5" s="77"/>
      <c r="U5" s="77"/>
      <c r="V5" s="77"/>
      <c r="W5" s="77"/>
      <c r="X5" s="77"/>
      <c r="Y5" s="77"/>
    </row>
    <row r="6" spans="1:25" s="5" customFormat="1" ht="90" x14ac:dyDescent="0.2">
      <c r="A6" s="555" t="s">
        <v>935</v>
      </c>
      <c r="B6" s="471" t="s">
        <v>936</v>
      </c>
      <c r="C6" s="472" t="s">
        <v>926</v>
      </c>
      <c r="D6" s="473" t="s">
        <v>927</v>
      </c>
      <c r="E6" s="473" t="s">
        <v>937</v>
      </c>
      <c r="F6" s="474">
        <v>2563784.9300000002</v>
      </c>
      <c r="G6" s="475">
        <v>44176</v>
      </c>
      <c r="H6" s="473" t="s">
        <v>938</v>
      </c>
      <c r="I6" s="472">
        <v>75</v>
      </c>
      <c r="J6" s="476">
        <v>44265</v>
      </c>
      <c r="K6" s="471">
        <v>71</v>
      </c>
      <c r="L6" s="506">
        <f>J6+K6-1</f>
        <v>44335</v>
      </c>
      <c r="M6" s="650">
        <v>44235</v>
      </c>
      <c r="N6" s="650">
        <v>44448</v>
      </c>
      <c r="O6" s="77"/>
      <c r="P6" s="77"/>
      <c r="Q6" s="77"/>
      <c r="R6" s="77"/>
      <c r="S6" s="77"/>
      <c r="T6" s="77"/>
      <c r="U6" s="77"/>
      <c r="V6" s="77"/>
      <c r="W6" s="77"/>
      <c r="X6" s="77"/>
      <c r="Y6" s="77"/>
    </row>
    <row r="7" spans="1:25" s="5" customFormat="1" ht="68.25" thickBot="1" x14ac:dyDescent="0.25">
      <c r="A7" s="655" t="s">
        <v>939</v>
      </c>
      <c r="B7" s="492" t="s">
        <v>940</v>
      </c>
      <c r="C7" s="493" t="s">
        <v>926</v>
      </c>
      <c r="D7" s="494" t="s">
        <v>941</v>
      </c>
      <c r="E7" s="494" t="s">
        <v>942</v>
      </c>
      <c r="F7" s="495">
        <v>11351480.220000001</v>
      </c>
      <c r="G7" s="496">
        <v>44195</v>
      </c>
      <c r="H7" s="494" t="s">
        <v>943</v>
      </c>
      <c r="I7" s="493">
        <v>120</v>
      </c>
      <c r="J7" s="497">
        <v>44282</v>
      </c>
      <c r="K7" s="492">
        <v>22</v>
      </c>
      <c r="L7" s="507">
        <f>J7+K7-1</f>
        <v>44303</v>
      </c>
      <c r="M7" s="651">
        <v>44228</v>
      </c>
      <c r="N7" s="651">
        <v>44488</v>
      </c>
      <c r="O7" s="77"/>
      <c r="P7" s="77"/>
      <c r="Q7" s="77"/>
      <c r="R7" s="77"/>
      <c r="S7" s="77"/>
      <c r="T7" s="77"/>
      <c r="U7" s="77"/>
      <c r="V7" s="77"/>
      <c r="W7" s="77"/>
      <c r="X7" s="77"/>
      <c r="Y7" s="77"/>
    </row>
    <row r="8" spans="1:25" s="5" customFormat="1" ht="12.75" thickBot="1" x14ac:dyDescent="0.25">
      <c r="A8" s="646" t="s">
        <v>854</v>
      </c>
      <c r="B8" s="732"/>
      <c r="C8" s="732"/>
      <c r="D8" s="732"/>
      <c r="E8" s="732"/>
      <c r="F8" s="502">
        <f>SUM(F4:F7)</f>
        <v>18757643.82</v>
      </c>
      <c r="G8" s="732"/>
      <c r="H8" s="732"/>
      <c r="I8" s="732"/>
      <c r="J8" s="732"/>
      <c r="K8" s="732"/>
      <c r="L8" s="732"/>
      <c r="M8" s="732"/>
      <c r="N8" s="732"/>
      <c r="O8" s="77"/>
      <c r="P8" s="77"/>
      <c r="Q8" s="77"/>
      <c r="R8" s="77"/>
      <c r="S8" s="77"/>
      <c r="T8" s="77"/>
      <c r="U8" s="77"/>
      <c r="V8" s="77"/>
      <c r="W8" s="77"/>
      <c r="X8" s="77"/>
      <c r="Y8" s="77"/>
    </row>
    <row r="9" spans="1:25" s="5" customFormat="1" ht="67.5" x14ac:dyDescent="0.2">
      <c r="A9" s="656" t="s">
        <v>944</v>
      </c>
      <c r="B9" s="498" t="s">
        <v>945</v>
      </c>
      <c r="C9" s="482" t="s">
        <v>946</v>
      </c>
      <c r="D9" s="481" t="s">
        <v>926</v>
      </c>
      <c r="E9" s="482" t="s">
        <v>947</v>
      </c>
      <c r="F9" s="483">
        <v>6488124.6500000004</v>
      </c>
      <c r="G9" s="484">
        <v>44208</v>
      </c>
      <c r="H9" s="482" t="s">
        <v>948</v>
      </c>
      <c r="I9" s="481">
        <v>120</v>
      </c>
      <c r="J9" s="499">
        <v>44342</v>
      </c>
      <c r="K9" s="500">
        <v>43</v>
      </c>
      <c r="L9" s="485">
        <f>J9+K9-1</f>
        <v>44384</v>
      </c>
      <c r="M9" s="652">
        <v>44267</v>
      </c>
      <c r="N9" s="652">
        <v>44540</v>
      </c>
      <c r="O9" s="77"/>
      <c r="P9" s="77"/>
      <c r="Q9" s="77"/>
      <c r="R9" s="77"/>
      <c r="S9" s="77"/>
      <c r="T9" s="77"/>
      <c r="U9" s="77"/>
      <c r="V9" s="77"/>
      <c r="W9" s="77"/>
      <c r="X9" s="77"/>
      <c r="Y9" s="77"/>
    </row>
    <row r="10" spans="1:25" s="5" customFormat="1" ht="67.5" x14ac:dyDescent="0.2">
      <c r="A10" s="555" t="s">
        <v>949</v>
      </c>
      <c r="B10" s="479" t="s">
        <v>950</v>
      </c>
      <c r="C10" s="473" t="s">
        <v>946</v>
      </c>
      <c r="D10" s="472" t="s">
        <v>926</v>
      </c>
      <c r="E10" s="473" t="s">
        <v>951</v>
      </c>
      <c r="F10" s="474">
        <v>7320458.8499999996</v>
      </c>
      <c r="G10" s="475">
        <v>44215</v>
      </c>
      <c r="H10" s="473" t="s">
        <v>952</v>
      </c>
      <c r="I10" s="472">
        <v>120</v>
      </c>
      <c r="J10" s="480">
        <v>44349</v>
      </c>
      <c r="K10" s="479">
        <v>29</v>
      </c>
      <c r="L10" s="476">
        <f>J10+K10-1</f>
        <v>44377</v>
      </c>
      <c r="M10" s="647">
        <v>44293</v>
      </c>
      <c r="N10" s="647">
        <v>44503</v>
      </c>
      <c r="O10" s="77"/>
      <c r="P10" s="77"/>
      <c r="Q10" s="77"/>
      <c r="R10" s="77"/>
      <c r="S10" s="77"/>
      <c r="T10" s="77"/>
      <c r="U10" s="77"/>
      <c r="V10" s="77"/>
      <c r="W10" s="77"/>
      <c r="X10" s="77"/>
      <c r="Y10" s="77"/>
    </row>
    <row r="11" spans="1:25" s="5" customFormat="1" ht="35.25" customHeight="1" x14ac:dyDescent="0.2">
      <c r="A11" s="555" t="s">
        <v>953</v>
      </c>
      <c r="B11" s="479" t="s">
        <v>954</v>
      </c>
      <c r="C11" s="473" t="s">
        <v>946</v>
      </c>
      <c r="D11" s="472" t="s">
        <v>955</v>
      </c>
      <c r="E11" s="473" t="s">
        <v>956</v>
      </c>
      <c r="F11" s="474">
        <v>1722579.76</v>
      </c>
      <c r="G11" s="475">
        <v>44225</v>
      </c>
      <c r="H11" s="473" t="s">
        <v>957</v>
      </c>
      <c r="I11" s="472">
        <v>105</v>
      </c>
      <c r="J11" s="478">
        <v>44344</v>
      </c>
      <c r="K11" s="479" t="s">
        <v>934</v>
      </c>
      <c r="L11" s="479" t="s">
        <v>934</v>
      </c>
      <c r="M11" s="647">
        <v>44379</v>
      </c>
      <c r="N11" s="648" t="s">
        <v>964</v>
      </c>
      <c r="O11" s="77"/>
      <c r="P11" s="77"/>
      <c r="Q11" s="77"/>
      <c r="R11" s="77"/>
      <c r="S11" s="77"/>
      <c r="T11" s="77"/>
      <c r="U11" s="77"/>
      <c r="V11" s="77"/>
      <c r="W11" s="77"/>
      <c r="X11" s="77"/>
      <c r="Y11" s="77"/>
    </row>
    <row r="12" spans="1:25" s="5" customFormat="1" ht="56.25" x14ac:dyDescent="0.2">
      <c r="A12" s="555" t="s">
        <v>958</v>
      </c>
      <c r="B12" s="479" t="s">
        <v>959</v>
      </c>
      <c r="C12" s="473" t="s">
        <v>946</v>
      </c>
      <c r="D12" s="472" t="s">
        <v>960</v>
      </c>
      <c r="E12" s="473" t="s">
        <v>961</v>
      </c>
      <c r="F12" s="474" t="s">
        <v>962</v>
      </c>
      <c r="G12" s="475">
        <v>44397</v>
      </c>
      <c r="H12" s="473" t="s">
        <v>963</v>
      </c>
      <c r="I12" s="472">
        <v>120</v>
      </c>
      <c r="J12" s="478">
        <v>44532</v>
      </c>
      <c r="K12" s="479" t="s">
        <v>934</v>
      </c>
      <c r="L12" s="479" t="s">
        <v>934</v>
      </c>
      <c r="M12" s="478">
        <v>44431</v>
      </c>
      <c r="N12" s="478">
        <v>44595</v>
      </c>
      <c r="O12" s="77"/>
      <c r="P12" s="77"/>
      <c r="Q12" s="77"/>
      <c r="R12" s="77"/>
      <c r="S12" s="77"/>
      <c r="T12" s="77"/>
      <c r="U12" s="77"/>
      <c r="V12" s="77"/>
      <c r="W12" s="77"/>
      <c r="X12" s="77"/>
      <c r="Y12" s="77"/>
    </row>
    <row r="13" spans="1:25" s="5" customFormat="1" ht="123.75" x14ac:dyDescent="0.2">
      <c r="A13" s="555" t="s">
        <v>965</v>
      </c>
      <c r="B13" s="479" t="s">
        <v>966</v>
      </c>
      <c r="C13" s="473" t="s">
        <v>946</v>
      </c>
      <c r="D13" s="472" t="s">
        <v>926</v>
      </c>
      <c r="E13" s="473" t="s">
        <v>967</v>
      </c>
      <c r="F13" s="474" t="s">
        <v>968</v>
      </c>
      <c r="G13" s="475">
        <v>44410</v>
      </c>
      <c r="H13" s="473" t="s">
        <v>969</v>
      </c>
      <c r="I13" s="472">
        <v>120</v>
      </c>
      <c r="J13" s="478">
        <v>44546</v>
      </c>
      <c r="K13" s="479" t="s">
        <v>934</v>
      </c>
      <c r="L13" s="479" t="s">
        <v>934</v>
      </c>
      <c r="M13" s="478">
        <v>44466</v>
      </c>
      <c r="N13" s="478">
        <v>44630</v>
      </c>
      <c r="O13" s="77"/>
      <c r="P13" s="77"/>
      <c r="Q13" s="77"/>
      <c r="R13" s="77"/>
      <c r="S13" s="77"/>
      <c r="T13" s="77"/>
      <c r="U13" s="77"/>
      <c r="V13" s="77"/>
      <c r="W13" s="77"/>
      <c r="X13" s="77"/>
      <c r="Y13" s="77"/>
    </row>
    <row r="14" spans="1:25" s="5" customFormat="1" ht="124.5" thickBot="1" x14ac:dyDescent="0.25">
      <c r="A14" s="655" t="s">
        <v>970</v>
      </c>
      <c r="B14" s="503" t="s">
        <v>966</v>
      </c>
      <c r="C14" s="494" t="s">
        <v>946</v>
      </c>
      <c r="D14" s="493" t="s">
        <v>926</v>
      </c>
      <c r="E14" s="494" t="s">
        <v>971</v>
      </c>
      <c r="F14" s="495">
        <v>12805124.130000001</v>
      </c>
      <c r="G14" s="496">
        <v>44417</v>
      </c>
      <c r="H14" s="494" t="s">
        <v>972</v>
      </c>
      <c r="I14" s="493">
        <v>120</v>
      </c>
      <c r="J14" s="504">
        <v>44551</v>
      </c>
      <c r="K14" s="503" t="s">
        <v>934</v>
      </c>
      <c r="L14" s="503" t="s">
        <v>934</v>
      </c>
      <c r="M14" s="504">
        <v>44466</v>
      </c>
      <c r="N14" s="504">
        <v>44630</v>
      </c>
      <c r="O14" s="77"/>
      <c r="P14" s="77"/>
      <c r="Q14" s="77"/>
      <c r="R14" s="77"/>
      <c r="S14" s="77"/>
      <c r="T14" s="77"/>
      <c r="U14" s="77"/>
      <c r="V14" s="77"/>
      <c r="W14" s="77"/>
      <c r="X14" s="77"/>
      <c r="Y14" s="77"/>
    </row>
    <row r="15" spans="1:25" s="5" customFormat="1" ht="12.75" thickBot="1" x14ac:dyDescent="0.25">
      <c r="A15" s="27" t="s">
        <v>872</v>
      </c>
      <c r="B15" s="732"/>
      <c r="C15" s="732"/>
      <c r="D15" s="732"/>
      <c r="E15" s="732"/>
      <c r="F15" s="502">
        <f>SUM(F9:F14)</f>
        <v>28336287.390000001</v>
      </c>
      <c r="G15" s="732"/>
      <c r="H15" s="732"/>
      <c r="I15" s="732"/>
      <c r="J15" s="732"/>
      <c r="K15" s="732"/>
      <c r="L15" s="732"/>
      <c r="M15" s="732"/>
      <c r="N15" s="732"/>
      <c r="O15" s="77"/>
      <c r="P15" s="77"/>
      <c r="Q15" s="77"/>
      <c r="R15" s="77"/>
      <c r="S15" s="77"/>
      <c r="T15" s="77"/>
      <c r="U15" s="77"/>
      <c r="V15" s="77"/>
      <c r="W15" s="77"/>
      <c r="X15" s="77"/>
      <c r="Y15" s="77"/>
    </row>
    <row r="16" spans="1:25" s="49" customFormat="1" ht="12.75" x14ac:dyDescent="0.2">
      <c r="A16" s="470" t="s">
        <v>376</v>
      </c>
      <c r="B16" s="2"/>
      <c r="C16" s="2"/>
      <c r="D16" s="2"/>
      <c r="E16" s="2"/>
      <c r="F16" s="2"/>
      <c r="G16" s="2"/>
      <c r="H16" s="2"/>
      <c r="I16" s="2"/>
      <c r="J16" s="2"/>
      <c r="K16" s="2"/>
      <c r="L16" s="2"/>
    </row>
    <row r="17" spans="1:2" x14ac:dyDescent="0.2">
      <c r="A17" s="15"/>
      <c r="B17" s="15"/>
    </row>
    <row r="18" spans="1:2" x14ac:dyDescent="0.2">
      <c r="A18" s="15"/>
    </row>
    <row r="19" spans="1:2" x14ac:dyDescent="0.2">
      <c r="A19" s="15"/>
    </row>
    <row r="20" spans="1:2" x14ac:dyDescent="0.2">
      <c r="A20" s="15"/>
    </row>
  </sheetData>
  <mergeCells count="4">
    <mergeCell ref="B8:E8"/>
    <mergeCell ref="G8:N8"/>
    <mergeCell ref="B15:E15"/>
    <mergeCell ref="G15:N15"/>
  </mergeCells>
  <phoneticPr fontId="11" type="noConversion"/>
  <printOptions horizontalCentered="1"/>
  <pageMargins left="0.23622047244094491" right="0.23622047244094491" top="0.74803149606299213" bottom="0.74803149606299213" header="0.31496062992125984" footer="0.31496062992125984"/>
  <pageSetup paperSize="9" scale="60" orientation="landscape" r:id="rId1"/>
  <headerFooter alignWithMargins="0">
    <oddHeader xml:space="preserve">&amp;C&amp;"Arial,Negrita"&amp;18PROYECTO DE PRESUPUESTO 2022
</oddHeader>
    <oddFooter>&amp;L&amp;"Arial,Negrita"&amp;8PROYECTO DE PRESUPUESTO PARA EL AÑO FISCAL 2022
INFORMACIÓN PARA LA COMISIÓN DE PRESUPUESTO Y CUENTA GENERAL DE LA REPÚBLICA DEL CONGRESO DE LA REPÚBLICA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30">
    <tabColor theme="9" tint="-0.249977111117893"/>
    <pageSetUpPr fitToPage="1"/>
  </sheetPr>
  <dimension ref="A1:Y26"/>
  <sheetViews>
    <sheetView showGridLines="0" zoomScaleNormal="100" zoomScaleSheetLayoutView="100" zoomScalePageLayoutView="85" workbookViewId="0"/>
  </sheetViews>
  <sheetFormatPr baseColWidth="10" defaultColWidth="11.42578125" defaultRowHeight="12" x14ac:dyDescent="0.2"/>
  <cols>
    <col min="1" max="1" width="45.7109375" style="3" customWidth="1"/>
    <col min="2" max="2" width="12.7109375" style="3" customWidth="1"/>
    <col min="3" max="3" width="11.28515625" style="52" customWidth="1"/>
    <col min="4" max="4" width="26.7109375" style="3" customWidth="1"/>
    <col min="5" max="5" width="11.7109375" style="3" customWidth="1"/>
    <col min="6" max="6" width="17.7109375" style="52" customWidth="1"/>
    <col min="7" max="7" width="12.85546875" style="3" customWidth="1"/>
    <col min="8" max="8" width="14.5703125" style="3" customWidth="1"/>
    <col min="9" max="9" width="11.85546875" style="52" customWidth="1"/>
    <col min="10" max="10" width="29.85546875" style="3" customWidth="1"/>
    <col min="11" max="16384" width="11.42578125" style="3"/>
  </cols>
  <sheetData>
    <row r="1" spans="1:25" s="5" customFormat="1" ht="15.75" customHeight="1" x14ac:dyDescent="0.2">
      <c r="A1" s="77" t="s">
        <v>448</v>
      </c>
      <c r="B1" s="77"/>
      <c r="C1" s="77"/>
      <c r="D1" s="77"/>
      <c r="E1" s="77"/>
      <c r="F1" s="77"/>
      <c r="G1" s="77"/>
      <c r="H1" s="77"/>
      <c r="I1" s="77"/>
      <c r="J1" s="77"/>
    </row>
    <row r="2" spans="1:25" s="5" customFormat="1" x14ac:dyDescent="0.2">
      <c r="A2" s="84" t="s">
        <v>514</v>
      </c>
      <c r="B2" s="77"/>
      <c r="C2" s="77"/>
      <c r="D2" s="77"/>
      <c r="E2" s="77"/>
      <c r="F2" s="77"/>
      <c r="G2" s="77"/>
      <c r="H2" s="77"/>
      <c r="I2" s="77"/>
      <c r="J2" s="77"/>
      <c r="K2" s="77"/>
      <c r="L2" s="77"/>
      <c r="M2" s="77"/>
      <c r="N2" s="77"/>
      <c r="O2" s="77"/>
      <c r="P2" s="77"/>
      <c r="Q2" s="77"/>
      <c r="R2" s="77"/>
      <c r="S2" s="77"/>
      <c r="T2" s="77"/>
      <c r="U2" s="77"/>
      <c r="V2" s="77"/>
      <c r="W2" s="77"/>
      <c r="X2" s="77"/>
      <c r="Y2" s="77"/>
    </row>
    <row r="3" spans="1:25" ht="14.25" customHeight="1" thickBot="1" x14ac:dyDescent="0.25">
      <c r="A3" s="7"/>
      <c r="B3" s="7"/>
      <c r="C3" s="7"/>
      <c r="D3" s="9"/>
      <c r="E3" s="9"/>
      <c r="F3" s="9"/>
      <c r="G3" s="14"/>
    </row>
    <row r="4" spans="1:25" ht="13.5" hidden="1" customHeight="1" x14ac:dyDescent="0.2">
      <c r="A4" s="39" t="s">
        <v>79</v>
      </c>
      <c r="B4" s="40"/>
      <c r="C4" s="40"/>
      <c r="D4" s="22"/>
      <c r="E4" s="22"/>
      <c r="F4" s="55"/>
      <c r="G4" s="22" t="s">
        <v>39</v>
      </c>
      <c r="H4" s="22" t="s">
        <v>80</v>
      </c>
      <c r="I4" s="54"/>
      <c r="J4" s="34"/>
    </row>
    <row r="5" spans="1:25" ht="36" x14ac:dyDescent="0.2">
      <c r="A5" s="469" t="s">
        <v>86</v>
      </c>
      <c r="B5" s="369" t="s">
        <v>85</v>
      </c>
      <c r="C5" s="369" t="s">
        <v>206</v>
      </c>
      <c r="D5" s="370" t="s">
        <v>207</v>
      </c>
      <c r="E5" s="370" t="s">
        <v>2</v>
      </c>
      <c r="F5" s="370" t="s">
        <v>205</v>
      </c>
      <c r="G5" s="369" t="s">
        <v>88</v>
      </c>
      <c r="H5" s="370" t="s">
        <v>167</v>
      </c>
      <c r="I5" s="370" t="s">
        <v>172</v>
      </c>
      <c r="J5" s="370" t="s">
        <v>87</v>
      </c>
    </row>
    <row r="6" spans="1:25" ht="33.75" customHeight="1" x14ac:dyDescent="0.2">
      <c r="A6" s="555" t="s">
        <v>873</v>
      </c>
      <c r="B6" s="542" t="s">
        <v>874</v>
      </c>
      <c r="C6" s="543" t="s">
        <v>875</v>
      </c>
      <c r="D6" s="542" t="s">
        <v>876</v>
      </c>
      <c r="E6" s="544">
        <v>10020</v>
      </c>
      <c r="F6" s="545" t="s">
        <v>877</v>
      </c>
      <c r="G6" s="543" t="s">
        <v>878</v>
      </c>
      <c r="H6" s="546">
        <v>43927</v>
      </c>
      <c r="I6" s="546">
        <v>44292</v>
      </c>
      <c r="J6" s="556" t="s">
        <v>879</v>
      </c>
    </row>
    <row r="7" spans="1:25" ht="45" customHeight="1" x14ac:dyDescent="0.2">
      <c r="A7" s="540" t="s">
        <v>880</v>
      </c>
      <c r="B7" s="542" t="s">
        <v>881</v>
      </c>
      <c r="C7" s="543" t="s">
        <v>875</v>
      </c>
      <c r="D7" s="542" t="s">
        <v>882</v>
      </c>
      <c r="E7" s="544">
        <v>173700</v>
      </c>
      <c r="F7" s="545" t="s">
        <v>883</v>
      </c>
      <c r="G7" s="543" t="s">
        <v>878</v>
      </c>
      <c r="H7" s="546">
        <v>44005</v>
      </c>
      <c r="I7" s="546">
        <f>[2]Hoja1!K4+[2]Hoja1!L4-1</f>
        <v>44370</v>
      </c>
      <c r="J7" s="556" t="s">
        <v>879</v>
      </c>
    </row>
    <row r="8" spans="1:25" ht="45" x14ac:dyDescent="0.2">
      <c r="A8" s="540" t="s">
        <v>884</v>
      </c>
      <c r="B8" s="542" t="s">
        <v>881</v>
      </c>
      <c r="C8" s="543" t="s">
        <v>875</v>
      </c>
      <c r="D8" s="542" t="s">
        <v>885</v>
      </c>
      <c r="E8" s="544">
        <v>32215.200000000001</v>
      </c>
      <c r="F8" s="542" t="s">
        <v>886</v>
      </c>
      <c r="G8" s="543" t="s">
        <v>878</v>
      </c>
      <c r="H8" s="546">
        <v>44076</v>
      </c>
      <c r="I8" s="546">
        <v>44088</v>
      </c>
      <c r="J8" s="557"/>
    </row>
    <row r="9" spans="1:25" ht="45" x14ac:dyDescent="0.2">
      <c r="A9" s="540" t="s">
        <v>887</v>
      </c>
      <c r="B9" s="542" t="s">
        <v>888</v>
      </c>
      <c r="C9" s="543" t="s">
        <v>875</v>
      </c>
      <c r="D9" s="542" t="s">
        <v>889</v>
      </c>
      <c r="E9" s="544">
        <v>95000</v>
      </c>
      <c r="F9" s="542" t="s">
        <v>890</v>
      </c>
      <c r="G9" s="543" t="s">
        <v>891</v>
      </c>
      <c r="H9" s="546">
        <v>44077</v>
      </c>
      <c r="I9" s="546" t="s">
        <v>891</v>
      </c>
      <c r="J9" s="556" t="s">
        <v>879</v>
      </c>
    </row>
    <row r="10" spans="1:25" ht="45.75" customHeight="1" x14ac:dyDescent="0.2">
      <c r="A10" s="540" t="s">
        <v>998</v>
      </c>
      <c r="B10" s="542" t="s">
        <v>881</v>
      </c>
      <c r="C10" s="543" t="s">
        <v>875</v>
      </c>
      <c r="D10" s="542" t="s">
        <v>892</v>
      </c>
      <c r="E10" s="544">
        <v>145366.46</v>
      </c>
      <c r="F10" s="542" t="s">
        <v>893</v>
      </c>
      <c r="G10" s="543" t="s">
        <v>878</v>
      </c>
      <c r="H10" s="546">
        <v>44081</v>
      </c>
      <c r="I10" s="546">
        <v>44097</v>
      </c>
      <c r="J10" s="557"/>
    </row>
    <row r="11" spans="1:25" ht="56.25" x14ac:dyDescent="0.2">
      <c r="A11" s="540" t="s">
        <v>894</v>
      </c>
      <c r="B11" s="542" t="s">
        <v>881</v>
      </c>
      <c r="C11" s="543" t="s">
        <v>875</v>
      </c>
      <c r="D11" s="542" t="s">
        <v>895</v>
      </c>
      <c r="E11" s="544">
        <v>92147</v>
      </c>
      <c r="F11" s="542" t="s">
        <v>896</v>
      </c>
      <c r="G11" s="543" t="s">
        <v>878</v>
      </c>
      <c r="H11" s="546">
        <v>44119</v>
      </c>
      <c r="I11" s="546">
        <v>44148</v>
      </c>
      <c r="J11" s="557"/>
    </row>
    <row r="12" spans="1:25" ht="57" thickBot="1" x14ac:dyDescent="0.25">
      <c r="A12" s="541" t="s">
        <v>897</v>
      </c>
      <c r="B12" s="549" t="s">
        <v>881</v>
      </c>
      <c r="C12" s="550" t="s">
        <v>875</v>
      </c>
      <c r="D12" s="549" t="s">
        <v>898</v>
      </c>
      <c r="E12" s="551">
        <v>395000</v>
      </c>
      <c r="F12" s="549" t="s">
        <v>899</v>
      </c>
      <c r="G12" s="550" t="s">
        <v>878</v>
      </c>
      <c r="H12" s="552">
        <v>44151</v>
      </c>
      <c r="I12" s="552">
        <v>44551</v>
      </c>
      <c r="J12" s="558"/>
    </row>
    <row r="13" spans="1:25" ht="12.75" thickBot="1" x14ac:dyDescent="0.25">
      <c r="A13" s="539" t="s">
        <v>854</v>
      </c>
      <c r="B13" s="733"/>
      <c r="C13" s="733"/>
      <c r="D13" s="733"/>
      <c r="E13" s="553">
        <f>SUM(E6:E12)</f>
        <v>943448.66</v>
      </c>
      <c r="F13" s="733"/>
      <c r="G13" s="733"/>
      <c r="H13" s="733"/>
      <c r="I13" s="733"/>
      <c r="J13" s="733"/>
    </row>
    <row r="14" spans="1:25" ht="45" x14ac:dyDescent="0.2">
      <c r="A14" s="540" t="s">
        <v>900</v>
      </c>
      <c r="B14" s="542" t="s">
        <v>881</v>
      </c>
      <c r="C14" s="543" t="s">
        <v>875</v>
      </c>
      <c r="D14" s="542" t="s">
        <v>901</v>
      </c>
      <c r="E14" s="544">
        <v>131950</v>
      </c>
      <c r="F14" s="545" t="s">
        <v>902</v>
      </c>
      <c r="G14" s="543" t="s">
        <v>878</v>
      </c>
      <c r="H14" s="546">
        <v>44216</v>
      </c>
      <c r="I14" s="546">
        <v>44232</v>
      </c>
      <c r="J14" s="556" t="s">
        <v>879</v>
      </c>
    </row>
    <row r="15" spans="1:25" ht="78.75" x14ac:dyDescent="0.2">
      <c r="A15" s="540" t="s">
        <v>903</v>
      </c>
      <c r="B15" s="542" t="s">
        <v>881</v>
      </c>
      <c r="C15" s="543" t="s">
        <v>875</v>
      </c>
      <c r="D15" s="542" t="s">
        <v>904</v>
      </c>
      <c r="E15" s="544">
        <v>144000</v>
      </c>
      <c r="F15" s="542" t="s">
        <v>905</v>
      </c>
      <c r="G15" s="543" t="s">
        <v>891</v>
      </c>
      <c r="H15" s="546">
        <v>44336</v>
      </c>
      <c r="I15" s="546" t="s">
        <v>891</v>
      </c>
      <c r="J15" s="547"/>
    </row>
    <row r="16" spans="1:25" ht="33.75" x14ac:dyDescent="0.2">
      <c r="A16" s="540" t="s">
        <v>906</v>
      </c>
      <c r="B16" s="542" t="s">
        <v>874</v>
      </c>
      <c r="C16" s="543" t="s">
        <v>875</v>
      </c>
      <c r="D16" s="542" t="s">
        <v>907</v>
      </c>
      <c r="E16" s="544">
        <v>14855.61</v>
      </c>
      <c r="F16" s="542" t="s">
        <v>908</v>
      </c>
      <c r="G16" s="543" t="s">
        <v>891</v>
      </c>
      <c r="H16" s="546">
        <v>44340</v>
      </c>
      <c r="I16" s="546" t="s">
        <v>891</v>
      </c>
      <c r="J16" s="548"/>
    </row>
    <row r="17" spans="1:10" ht="67.5" x14ac:dyDescent="0.2">
      <c r="A17" s="540" t="s">
        <v>909</v>
      </c>
      <c r="B17" s="542" t="s">
        <v>881</v>
      </c>
      <c r="C17" s="543" t="s">
        <v>875</v>
      </c>
      <c r="D17" s="542" t="s">
        <v>910</v>
      </c>
      <c r="E17" s="544">
        <v>149900</v>
      </c>
      <c r="F17" s="542" t="s">
        <v>911</v>
      </c>
      <c r="G17" s="543" t="s">
        <v>891</v>
      </c>
      <c r="H17" s="546">
        <v>44348</v>
      </c>
      <c r="I17" s="546" t="s">
        <v>891</v>
      </c>
      <c r="J17" s="547"/>
    </row>
    <row r="18" spans="1:10" ht="22.5" customHeight="1" x14ac:dyDescent="0.2">
      <c r="A18" s="540" t="s">
        <v>912</v>
      </c>
      <c r="B18" s="542" t="s">
        <v>874</v>
      </c>
      <c r="C18" s="543" t="s">
        <v>875</v>
      </c>
      <c r="D18" s="542" t="s">
        <v>913</v>
      </c>
      <c r="E18" s="544">
        <v>18260</v>
      </c>
      <c r="F18" s="542" t="s">
        <v>908</v>
      </c>
      <c r="G18" s="543" t="s">
        <v>891</v>
      </c>
      <c r="H18" s="546">
        <v>44353</v>
      </c>
      <c r="I18" s="546" t="s">
        <v>891</v>
      </c>
      <c r="J18" s="548"/>
    </row>
    <row r="19" spans="1:10" ht="56.25" x14ac:dyDescent="0.2">
      <c r="A19" s="540" t="s">
        <v>999</v>
      </c>
      <c r="B19" s="542" t="s">
        <v>881</v>
      </c>
      <c r="C19" s="543" t="s">
        <v>875</v>
      </c>
      <c r="D19" s="542" t="s">
        <v>914</v>
      </c>
      <c r="E19" s="544">
        <v>195440</v>
      </c>
      <c r="F19" s="542" t="s">
        <v>915</v>
      </c>
      <c r="G19" s="543" t="s">
        <v>891</v>
      </c>
      <c r="H19" s="546">
        <v>44365</v>
      </c>
      <c r="I19" s="546" t="s">
        <v>891</v>
      </c>
      <c r="J19" s="548"/>
    </row>
    <row r="20" spans="1:10" ht="56.25" x14ac:dyDescent="0.2">
      <c r="A20" s="540" t="s">
        <v>916</v>
      </c>
      <c r="B20" s="542" t="s">
        <v>888</v>
      </c>
      <c r="C20" s="543" t="s">
        <v>875</v>
      </c>
      <c r="D20" s="542" t="s">
        <v>917</v>
      </c>
      <c r="E20" s="544" t="s">
        <v>918</v>
      </c>
      <c r="F20" s="542" t="s">
        <v>919</v>
      </c>
      <c r="G20" s="543" t="s">
        <v>891</v>
      </c>
      <c r="H20" s="546">
        <v>44375</v>
      </c>
      <c r="I20" s="546" t="s">
        <v>891</v>
      </c>
      <c r="J20" s="548"/>
    </row>
    <row r="21" spans="1:10" ht="48" customHeight="1" thickBot="1" x14ac:dyDescent="0.25">
      <c r="A21" s="541" t="s">
        <v>920</v>
      </c>
      <c r="B21" s="549" t="s">
        <v>881</v>
      </c>
      <c r="C21" s="550" t="s">
        <v>875</v>
      </c>
      <c r="D21" s="549" t="s">
        <v>921</v>
      </c>
      <c r="E21" s="551">
        <v>307437</v>
      </c>
      <c r="F21" s="549" t="s">
        <v>922</v>
      </c>
      <c r="G21" s="550" t="s">
        <v>891</v>
      </c>
      <c r="H21" s="552">
        <v>44420</v>
      </c>
      <c r="I21" s="552" t="s">
        <v>891</v>
      </c>
      <c r="J21" s="554"/>
    </row>
    <row r="22" spans="1:10" ht="12.75" thickBot="1" x14ac:dyDescent="0.25">
      <c r="A22" s="27" t="s">
        <v>872</v>
      </c>
      <c r="B22" s="502"/>
      <c r="C22" s="502"/>
      <c r="D22" s="502"/>
      <c r="E22" s="538">
        <f>SUM(E14:E21)</f>
        <v>961842.61</v>
      </c>
      <c r="F22" s="502"/>
      <c r="G22" s="502"/>
      <c r="H22" s="502"/>
      <c r="I22" s="502"/>
      <c r="J22" s="502"/>
    </row>
    <row r="23" spans="1:10" x14ac:dyDescent="0.2">
      <c r="A23" s="15"/>
      <c r="B23" s="15"/>
      <c r="C23" s="15"/>
      <c r="D23" s="15"/>
      <c r="E23" s="15"/>
      <c r="F23" s="15"/>
      <c r="G23" s="2"/>
    </row>
    <row r="24" spans="1:10" x14ac:dyDescent="0.2">
      <c r="A24" s="15"/>
    </row>
    <row r="25" spans="1:10" x14ac:dyDescent="0.2">
      <c r="A25" s="15"/>
    </row>
    <row r="26" spans="1:10" x14ac:dyDescent="0.2">
      <c r="A26" s="15"/>
    </row>
  </sheetData>
  <mergeCells count="2">
    <mergeCell ref="B13:D13"/>
    <mergeCell ref="F13:J13"/>
  </mergeCells>
  <phoneticPr fontId="11" type="noConversion"/>
  <printOptions horizontalCentered="1"/>
  <pageMargins left="0.23622047244094491" right="0.23622047244094491" top="0.74803149606299213" bottom="0.74803149606299213" header="0.31496062992125984" footer="0.31496062992125984"/>
  <pageSetup paperSize="9" scale="59" orientation="landscape" r:id="rId1"/>
  <headerFooter alignWithMargins="0">
    <oddHeader>&amp;C&amp;"Arial,Negrita"&amp;18PROYECTO DE PRESUPUESTO 2022</oddHeader>
    <oddFooter>&amp;L&amp;"Arial,Negrita"&amp;8PROYECTO DE PRESUPUESTO PARA EL AÑO FISCAL 2022
INFORMACIÓN PARA LA COMISIÓN DE PRESUPUESTO Y CUENTA GENERAL DE LA REPÚBLICA DEL CONGRESO DE LA REPÚBLICA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31">
    <tabColor theme="9" tint="-0.249977111117893"/>
    <pageSetUpPr fitToPage="1"/>
  </sheetPr>
  <dimension ref="A1:W29"/>
  <sheetViews>
    <sheetView showGridLines="0" topLeftCell="A21" zoomScale="115" zoomScaleNormal="115" zoomScaleSheetLayoutView="100" zoomScalePageLayoutView="85" workbookViewId="0"/>
  </sheetViews>
  <sheetFormatPr baseColWidth="10" defaultColWidth="11.42578125" defaultRowHeight="12" x14ac:dyDescent="0.2"/>
  <cols>
    <col min="1" max="1" width="35.7109375" style="3" customWidth="1"/>
    <col min="2" max="2" width="19.42578125" style="3" customWidth="1"/>
    <col min="3" max="3" width="18.5703125" style="76" customWidth="1"/>
    <col min="4" max="4" width="18.85546875" style="3" customWidth="1"/>
    <col min="5" max="5" width="29.42578125" style="61" customWidth="1"/>
    <col min="6" max="6" width="22.5703125" style="3" customWidth="1"/>
    <col min="7" max="7" width="36" style="3" customWidth="1"/>
    <col min="8" max="8" width="23.5703125" style="3" customWidth="1"/>
    <col min="9" max="16384" width="11.42578125" style="3"/>
  </cols>
  <sheetData>
    <row r="1" spans="1:23" s="5" customFormat="1" x14ac:dyDescent="0.2">
      <c r="A1" s="77" t="s">
        <v>449</v>
      </c>
      <c r="B1" s="77"/>
      <c r="C1" s="77"/>
      <c r="D1" s="77"/>
      <c r="E1" s="77"/>
      <c r="F1" s="77"/>
      <c r="G1" s="77"/>
    </row>
    <row r="2" spans="1:23" s="5" customFormat="1" x14ac:dyDescent="0.2">
      <c r="A2" s="84" t="s">
        <v>514</v>
      </c>
      <c r="B2" s="77"/>
      <c r="C2" s="77"/>
      <c r="D2" s="77"/>
      <c r="E2" s="77"/>
      <c r="F2" s="77"/>
      <c r="G2" s="77"/>
      <c r="H2" s="77"/>
      <c r="I2" s="77"/>
      <c r="J2" s="77"/>
      <c r="K2" s="77"/>
      <c r="L2" s="77"/>
      <c r="M2" s="77"/>
      <c r="N2" s="77"/>
      <c r="O2" s="77"/>
      <c r="P2" s="77"/>
      <c r="Q2" s="77"/>
      <c r="R2" s="77"/>
      <c r="S2" s="77"/>
      <c r="T2" s="77"/>
      <c r="U2" s="77"/>
      <c r="V2" s="77"/>
      <c r="W2" s="77"/>
    </row>
    <row r="3" spans="1:23" ht="12.75" thickBot="1" x14ac:dyDescent="0.25">
      <c r="A3" s="9"/>
      <c r="B3" s="9"/>
      <c r="C3" s="9"/>
      <c r="D3" s="14"/>
      <c r="E3" s="14"/>
      <c r="F3" s="14"/>
    </row>
    <row r="4" spans="1:23" s="76" customFormat="1" ht="12.75" thickBot="1" x14ac:dyDescent="0.25">
      <c r="A4" s="734" t="s">
        <v>41</v>
      </c>
      <c r="B4" s="735" t="s">
        <v>377</v>
      </c>
      <c r="C4" s="135" t="s">
        <v>476</v>
      </c>
      <c r="D4" s="135" t="s">
        <v>477</v>
      </c>
      <c r="E4" s="247" t="s">
        <v>833</v>
      </c>
      <c r="F4" s="735" t="s">
        <v>55</v>
      </c>
      <c r="G4" s="734" t="s">
        <v>123</v>
      </c>
    </row>
    <row r="5" spans="1:23" s="76" customFormat="1" x14ac:dyDescent="0.2">
      <c r="A5" s="734"/>
      <c r="B5" s="735"/>
      <c r="C5" s="467" t="s">
        <v>375</v>
      </c>
      <c r="D5" s="467" t="s">
        <v>375</v>
      </c>
      <c r="E5" s="467" t="s">
        <v>375</v>
      </c>
      <c r="F5" s="736"/>
      <c r="G5" s="737"/>
    </row>
    <row r="6" spans="1:23" s="76" customFormat="1" ht="78.75" x14ac:dyDescent="0.2">
      <c r="A6" s="559" t="s">
        <v>834</v>
      </c>
      <c r="B6" s="237" t="s">
        <v>835</v>
      </c>
      <c r="C6" s="560">
        <v>724036.46</v>
      </c>
      <c r="D6" s="560">
        <v>171753.79</v>
      </c>
      <c r="E6" s="560">
        <v>0</v>
      </c>
      <c r="F6" s="561" t="s">
        <v>836</v>
      </c>
      <c r="G6" s="562" t="s">
        <v>837</v>
      </c>
    </row>
    <row r="7" spans="1:23" s="76" customFormat="1" ht="90" x14ac:dyDescent="0.2">
      <c r="A7" s="559" t="s">
        <v>838</v>
      </c>
      <c r="B7" s="237" t="s">
        <v>839</v>
      </c>
      <c r="C7" s="560">
        <v>141092.29999999999</v>
      </c>
      <c r="D7" s="560">
        <v>0</v>
      </c>
      <c r="E7" s="560">
        <v>0</v>
      </c>
      <c r="F7" s="562" t="s">
        <v>840</v>
      </c>
      <c r="G7" s="562" t="s">
        <v>841</v>
      </c>
    </row>
    <row r="8" spans="1:23" s="76" customFormat="1" ht="45" x14ac:dyDescent="0.2">
      <c r="A8" s="559" t="s">
        <v>842</v>
      </c>
      <c r="B8" s="237" t="s">
        <v>1000</v>
      </c>
      <c r="C8" s="560">
        <v>93786.52</v>
      </c>
      <c r="D8" s="560">
        <v>118672.46</v>
      </c>
      <c r="E8" s="560">
        <f>226331.94-D8-C8</f>
        <v>13872.959999999992</v>
      </c>
      <c r="F8" s="561" t="s">
        <v>836</v>
      </c>
      <c r="G8" s="562" t="s">
        <v>837</v>
      </c>
    </row>
    <row r="9" spans="1:23" s="76" customFormat="1" ht="56.25" x14ac:dyDescent="0.2">
      <c r="A9" s="559" t="s">
        <v>843</v>
      </c>
      <c r="B9" s="237" t="s">
        <v>1001</v>
      </c>
      <c r="C9" s="560">
        <v>71050</v>
      </c>
      <c r="D9" s="560">
        <v>174000</v>
      </c>
      <c r="E9" s="560">
        <f>363839.31-D9-C9</f>
        <v>118789.31</v>
      </c>
      <c r="F9" s="561" t="s">
        <v>836</v>
      </c>
      <c r="G9" s="562" t="s">
        <v>837</v>
      </c>
    </row>
    <row r="10" spans="1:23" s="76" customFormat="1" ht="78.75" x14ac:dyDescent="0.2">
      <c r="A10" s="559" t="s">
        <v>1008</v>
      </c>
      <c r="B10" s="237" t="s">
        <v>844</v>
      </c>
      <c r="C10" s="560">
        <v>0</v>
      </c>
      <c r="D10" s="560">
        <v>104857.44</v>
      </c>
      <c r="E10" s="560">
        <f>131071.81-D10</f>
        <v>26214.369999999995</v>
      </c>
      <c r="F10" s="562" t="s">
        <v>840</v>
      </c>
      <c r="G10" s="562" t="s">
        <v>841</v>
      </c>
    </row>
    <row r="11" spans="1:23" s="76" customFormat="1" ht="78.75" x14ac:dyDescent="0.2">
      <c r="A11" s="559" t="s">
        <v>845</v>
      </c>
      <c r="B11" s="237" t="s">
        <v>844</v>
      </c>
      <c r="C11" s="560">
        <v>0</v>
      </c>
      <c r="D11" s="560">
        <v>85183.29</v>
      </c>
      <c r="E11" s="560">
        <f>212958.23-D11</f>
        <v>127774.94000000002</v>
      </c>
      <c r="F11" s="562" t="s">
        <v>840</v>
      </c>
      <c r="G11" s="562" t="s">
        <v>841</v>
      </c>
    </row>
    <row r="12" spans="1:23" s="76" customFormat="1" ht="112.5" x14ac:dyDescent="0.2">
      <c r="A12" s="559" t="s">
        <v>846</v>
      </c>
      <c r="B12" s="237" t="s">
        <v>847</v>
      </c>
      <c r="C12" s="560">
        <v>0</v>
      </c>
      <c r="D12" s="564">
        <v>0</v>
      </c>
      <c r="E12" s="560">
        <v>31152</v>
      </c>
      <c r="F12" s="561" t="s">
        <v>848</v>
      </c>
      <c r="G12" s="562" t="s">
        <v>837</v>
      </c>
    </row>
    <row r="13" spans="1:23" s="76" customFormat="1" ht="123.75" x14ac:dyDescent="0.2">
      <c r="A13" s="559" t="s">
        <v>849</v>
      </c>
      <c r="B13" s="237" t="s">
        <v>1002</v>
      </c>
      <c r="C13" s="564">
        <v>0</v>
      </c>
      <c r="D13" s="564">
        <v>0</v>
      </c>
      <c r="E13" s="560">
        <v>26254.13</v>
      </c>
      <c r="F13" s="563" t="s">
        <v>850</v>
      </c>
      <c r="G13" s="562" t="s">
        <v>837</v>
      </c>
    </row>
    <row r="14" spans="1:23" s="76" customFormat="1" ht="67.5" x14ac:dyDescent="0.2">
      <c r="A14" s="559" t="s">
        <v>851</v>
      </c>
      <c r="B14" s="237" t="s">
        <v>1003</v>
      </c>
      <c r="C14" s="564">
        <v>3791.25</v>
      </c>
      <c r="D14" s="564">
        <v>14912.25</v>
      </c>
      <c r="E14" s="560">
        <v>0</v>
      </c>
      <c r="F14" s="563" t="s">
        <v>852</v>
      </c>
      <c r="G14" s="562" t="s">
        <v>837</v>
      </c>
    </row>
    <row r="15" spans="1:23" s="76" customFormat="1" ht="90" x14ac:dyDescent="0.2">
      <c r="A15" s="559" t="s">
        <v>853</v>
      </c>
      <c r="B15" s="237" t="s">
        <v>1004</v>
      </c>
      <c r="C15" s="564">
        <v>0</v>
      </c>
      <c r="D15" s="564">
        <v>0</v>
      </c>
      <c r="E15" s="560">
        <v>29100.6</v>
      </c>
      <c r="F15" s="563" t="s">
        <v>850</v>
      </c>
      <c r="G15" s="562" t="s">
        <v>837</v>
      </c>
    </row>
    <row r="16" spans="1:23" s="76" customFormat="1" ht="90" x14ac:dyDescent="0.2">
      <c r="A16" s="559" t="s">
        <v>855</v>
      </c>
      <c r="B16" s="237" t="s">
        <v>856</v>
      </c>
      <c r="C16" s="560">
        <v>0</v>
      </c>
      <c r="D16" s="560">
        <v>120017.9</v>
      </c>
      <c r="E16" s="560">
        <f>300044.74-D16</f>
        <v>180026.84</v>
      </c>
      <c r="F16" s="562" t="s">
        <v>857</v>
      </c>
      <c r="G16" s="562" t="s">
        <v>841</v>
      </c>
    </row>
    <row r="17" spans="1:7" s="76" customFormat="1" ht="90" x14ac:dyDescent="0.2">
      <c r="A17" s="559" t="s">
        <v>858</v>
      </c>
      <c r="B17" s="237" t="s">
        <v>859</v>
      </c>
      <c r="C17" s="560">
        <v>0</v>
      </c>
      <c r="D17" s="560">
        <v>200208.24</v>
      </c>
      <c r="E17" s="560">
        <v>0</v>
      </c>
      <c r="F17" s="561" t="s">
        <v>852</v>
      </c>
      <c r="G17" s="562" t="s">
        <v>837</v>
      </c>
    </row>
    <row r="18" spans="1:7" s="76" customFormat="1" ht="90" x14ac:dyDescent="0.2">
      <c r="A18" s="559" t="s">
        <v>860</v>
      </c>
      <c r="B18" s="237" t="s">
        <v>861</v>
      </c>
      <c r="C18" s="560">
        <v>0</v>
      </c>
      <c r="D18" s="560">
        <v>0</v>
      </c>
      <c r="E18" s="560">
        <v>508213.72</v>
      </c>
      <c r="F18" s="561" t="s">
        <v>852</v>
      </c>
      <c r="G18" s="562" t="s">
        <v>837</v>
      </c>
    </row>
    <row r="19" spans="1:7" s="76" customFormat="1" ht="112.5" x14ac:dyDescent="0.2">
      <c r="A19" s="559" t="s">
        <v>862</v>
      </c>
      <c r="B19" s="237" t="s">
        <v>863</v>
      </c>
      <c r="C19" s="560">
        <v>0</v>
      </c>
      <c r="D19" s="560">
        <v>0</v>
      </c>
      <c r="E19" s="560">
        <v>306642.99</v>
      </c>
      <c r="F19" s="562" t="s">
        <v>857</v>
      </c>
      <c r="G19" s="562" t="s">
        <v>841</v>
      </c>
    </row>
    <row r="20" spans="1:7" s="76" customFormat="1" ht="67.5" x14ac:dyDescent="0.2">
      <c r="A20" s="559" t="s">
        <v>864</v>
      </c>
      <c r="B20" s="237" t="s">
        <v>865</v>
      </c>
      <c r="C20" s="560">
        <v>0</v>
      </c>
      <c r="D20" s="560">
        <v>0</v>
      </c>
      <c r="E20" s="560">
        <v>102429.77</v>
      </c>
      <c r="F20" s="561" t="s">
        <v>852</v>
      </c>
      <c r="G20" s="562" t="s">
        <v>837</v>
      </c>
    </row>
    <row r="21" spans="1:7" s="76" customFormat="1" ht="67.5" x14ac:dyDescent="0.2">
      <c r="A21" s="559" t="s">
        <v>866</v>
      </c>
      <c r="B21" s="237" t="s">
        <v>867</v>
      </c>
      <c r="C21" s="560">
        <v>0</v>
      </c>
      <c r="D21" s="560">
        <v>0</v>
      </c>
      <c r="E21" s="560">
        <v>193657.54</v>
      </c>
      <c r="F21" s="561" t="s">
        <v>852</v>
      </c>
      <c r="G21" s="562" t="s">
        <v>837</v>
      </c>
    </row>
    <row r="22" spans="1:7" s="76" customFormat="1" ht="90" x14ac:dyDescent="0.2">
      <c r="A22" s="559" t="s">
        <v>868</v>
      </c>
      <c r="B22" s="237" t="s">
        <v>869</v>
      </c>
      <c r="C22" s="560">
        <v>0</v>
      </c>
      <c r="D22" s="560">
        <v>0</v>
      </c>
      <c r="E22" s="560">
        <v>203109.52</v>
      </c>
      <c r="F22" s="562" t="s">
        <v>857</v>
      </c>
      <c r="G22" s="562" t="s">
        <v>841</v>
      </c>
    </row>
    <row r="23" spans="1:7" s="76" customFormat="1" ht="90" x14ac:dyDescent="0.2">
      <c r="A23" s="559" t="s">
        <v>870</v>
      </c>
      <c r="B23" s="237" t="s">
        <v>1007</v>
      </c>
      <c r="C23" s="560">
        <v>0</v>
      </c>
      <c r="D23" s="560">
        <v>270498.37</v>
      </c>
      <c r="E23" s="560">
        <f>461639.19-D23</f>
        <v>191140.82</v>
      </c>
      <c r="F23" s="561" t="s">
        <v>852</v>
      </c>
      <c r="G23" s="562" t="s">
        <v>837</v>
      </c>
    </row>
    <row r="24" spans="1:7" s="76" customFormat="1" ht="67.5" x14ac:dyDescent="0.2">
      <c r="A24" s="559" t="s">
        <v>1009</v>
      </c>
      <c r="B24" s="237" t="s">
        <v>1005</v>
      </c>
      <c r="C24" s="560">
        <v>0</v>
      </c>
      <c r="D24" s="560">
        <v>147475.19</v>
      </c>
      <c r="E24" s="560">
        <f>619643.66-D24</f>
        <v>472168.47000000003</v>
      </c>
      <c r="F24" s="562" t="s">
        <v>857</v>
      </c>
      <c r="G24" s="562" t="s">
        <v>841</v>
      </c>
    </row>
    <row r="25" spans="1:7" s="76" customFormat="1" ht="90" x14ac:dyDescent="0.2">
      <c r="A25" s="559" t="s">
        <v>871</v>
      </c>
      <c r="B25" s="237" t="s">
        <v>1006</v>
      </c>
      <c r="C25" s="560">
        <v>0</v>
      </c>
      <c r="D25" s="560">
        <v>0</v>
      </c>
      <c r="E25" s="560">
        <v>158250.10999999999</v>
      </c>
      <c r="F25" s="562" t="s">
        <v>857</v>
      </c>
      <c r="G25" s="562" t="s">
        <v>841</v>
      </c>
    </row>
    <row r="26" spans="1:7" s="76" customFormat="1" ht="12.75" thickBot="1" x14ac:dyDescent="0.25">
      <c r="A26" s="56" t="s">
        <v>872</v>
      </c>
      <c r="B26" s="33"/>
      <c r="C26" s="565">
        <f>+SUM(C6:C25)</f>
        <v>1033756.53</v>
      </c>
      <c r="D26" s="565">
        <f>+SUM(D6:D25)</f>
        <v>1407578.93</v>
      </c>
      <c r="E26" s="565">
        <f>+SUM(E6:E25)</f>
        <v>2688798.0900000003</v>
      </c>
      <c r="F26" s="468"/>
      <c r="G26" s="468"/>
    </row>
    <row r="27" spans="1:7" s="76" customFormat="1" hidden="1" x14ac:dyDescent="0.2">
      <c r="A27" s="9"/>
      <c r="B27" s="9"/>
      <c r="C27" s="9"/>
      <c r="D27" s="14"/>
      <c r="E27" s="14"/>
      <c r="F27" s="14"/>
    </row>
    <row r="28" spans="1:7" x14ac:dyDescent="0.2">
      <c r="A28" s="566" t="s">
        <v>56</v>
      </c>
      <c r="B28" s="15"/>
      <c r="C28" s="15"/>
      <c r="D28" s="2"/>
      <c r="E28" s="2"/>
      <c r="F28" s="2"/>
    </row>
    <row r="29" spans="1:7" x14ac:dyDescent="0.2">
      <c r="A29" s="567" t="s">
        <v>124</v>
      </c>
      <c r="B29" s="1"/>
      <c r="C29" s="1"/>
      <c r="D29" s="2"/>
      <c r="E29" s="2"/>
      <c r="F29" s="2"/>
    </row>
  </sheetData>
  <mergeCells count="4">
    <mergeCell ref="A4:A5"/>
    <mergeCell ref="B4:B5"/>
    <mergeCell ref="F4:F5"/>
    <mergeCell ref="G4:G5"/>
  </mergeCells>
  <phoneticPr fontId="0" type="noConversion"/>
  <printOptions horizontalCentered="1"/>
  <pageMargins left="0.23622047244094491" right="0.31496062992125984" top="0.74803149606299213" bottom="0.74803149606299213" header="0.31496062992125984" footer="0.31496062992125984"/>
  <pageSetup paperSize="8" scale="62" orientation="portrait" r:id="rId1"/>
  <headerFooter alignWithMargins="0">
    <oddHeader>&amp;C&amp;"Arial,Negrita"&amp;18PROYECTO DE PRESUPUESTO 2022</oddHeader>
    <oddFooter>&amp;L&amp;"Arial,Negrita"&amp;8PROYECTO DE PRESUPUESTO PARA EL AÑO FISCAL 2022
INFORMACIÓN PARA LA COMISIÓN DE PRESUPUESTO Y CUENTA GENERAL DE LA REPÚBLICA DEL CONGRESO DE LA REPÚBLICA</oddFooter>
  </headerFooter>
  <colBreaks count="1" manualBreakCount="1">
    <brk id="8"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249977111117893"/>
    <pageSetUpPr fitToPage="1"/>
  </sheetPr>
  <dimension ref="A1:V28"/>
  <sheetViews>
    <sheetView showGridLines="0" view="pageBreakPreview" zoomScaleNormal="100" zoomScaleSheetLayoutView="100" zoomScalePageLayoutView="85" workbookViewId="0"/>
  </sheetViews>
  <sheetFormatPr baseColWidth="10" defaultColWidth="11.42578125" defaultRowHeight="12" x14ac:dyDescent="0.2"/>
  <cols>
    <col min="1" max="1" width="34.7109375" style="197" customWidth="1"/>
    <col min="2" max="2" width="12.7109375" style="197" customWidth="1"/>
    <col min="3" max="3" width="29.85546875" style="197" customWidth="1"/>
    <col min="4" max="4" width="28.7109375" style="197" customWidth="1"/>
    <col min="5" max="6" width="15.5703125" style="197" customWidth="1"/>
    <col min="7" max="8" width="14.42578125" style="197" customWidth="1"/>
    <col min="9" max="16384" width="11.42578125" style="197"/>
  </cols>
  <sheetData>
    <row r="1" spans="1:22" s="213" customFormat="1" ht="15.75" x14ac:dyDescent="0.25">
      <c r="A1" s="215" t="s">
        <v>450</v>
      </c>
      <c r="B1" s="214"/>
      <c r="C1" s="214"/>
      <c r="D1" s="214"/>
      <c r="E1" s="214"/>
      <c r="F1" s="214"/>
      <c r="G1" s="214"/>
      <c r="H1" s="214"/>
    </row>
    <row r="2" spans="1:22" s="212" customFormat="1" ht="15.75" x14ac:dyDescent="0.2">
      <c r="A2" s="84" t="s">
        <v>514</v>
      </c>
      <c r="B2" s="80"/>
      <c r="C2" s="80"/>
      <c r="D2" s="80"/>
      <c r="E2" s="80"/>
      <c r="F2" s="80"/>
      <c r="G2" s="80"/>
      <c r="H2" s="80"/>
      <c r="I2" s="80"/>
      <c r="J2" s="80"/>
      <c r="K2" s="80"/>
      <c r="L2" s="80"/>
      <c r="M2" s="80"/>
      <c r="N2" s="80"/>
      <c r="O2" s="80"/>
      <c r="P2" s="80"/>
      <c r="Q2" s="80"/>
      <c r="R2" s="80"/>
      <c r="S2" s="80"/>
      <c r="T2" s="80"/>
      <c r="U2" s="80"/>
      <c r="V2" s="80"/>
    </row>
    <row r="3" spans="1:22" ht="12.75" thickBot="1" x14ac:dyDescent="0.25"/>
    <row r="4" spans="1:22" ht="12.75" thickBot="1" x14ac:dyDescent="0.25">
      <c r="A4" s="743" t="s">
        <v>385</v>
      </c>
      <c r="B4" s="741" t="s">
        <v>993</v>
      </c>
      <c r="C4" s="738" t="s">
        <v>384</v>
      </c>
      <c r="D4" s="739"/>
      <c r="E4" s="739"/>
      <c r="F4" s="739"/>
      <c r="G4" s="739"/>
      <c r="H4" s="740"/>
    </row>
    <row r="5" spans="1:22" s="341" customFormat="1" ht="13.5" customHeight="1" thickBot="1" x14ac:dyDescent="0.25">
      <c r="A5" s="742"/>
      <c r="B5" s="742"/>
      <c r="C5" s="211" t="s">
        <v>383</v>
      </c>
      <c r="D5" s="249" t="s">
        <v>382</v>
      </c>
      <c r="E5" s="210" t="s">
        <v>381</v>
      </c>
      <c r="F5" s="209" t="s">
        <v>380</v>
      </c>
      <c r="G5" s="209" t="s">
        <v>475</v>
      </c>
      <c r="H5" s="209" t="s">
        <v>479</v>
      </c>
    </row>
    <row r="6" spans="1:22" x14ac:dyDescent="0.2">
      <c r="A6" s="208"/>
      <c r="B6" s="207"/>
      <c r="C6" s="205"/>
      <c r="D6" s="342"/>
      <c r="E6" s="206"/>
      <c r="F6" s="205"/>
      <c r="G6" s="205"/>
      <c r="H6" s="205"/>
    </row>
    <row r="7" spans="1:22" x14ac:dyDescent="0.2">
      <c r="A7" s="202" t="s">
        <v>42</v>
      </c>
      <c r="B7" s="343">
        <v>1128</v>
      </c>
      <c r="C7" s="344" t="s">
        <v>517</v>
      </c>
      <c r="D7" s="345" t="s">
        <v>518</v>
      </c>
      <c r="E7" s="344" t="s">
        <v>519</v>
      </c>
      <c r="F7" s="344" t="s">
        <v>15</v>
      </c>
      <c r="G7" s="346">
        <v>0</v>
      </c>
      <c r="H7" s="346">
        <v>0</v>
      </c>
    </row>
    <row r="8" spans="1:22" x14ac:dyDescent="0.2">
      <c r="A8" s="202"/>
      <c r="B8" s="201"/>
      <c r="C8" s="205"/>
      <c r="D8" s="342"/>
      <c r="E8" s="206"/>
      <c r="F8" s="205"/>
      <c r="G8" s="205"/>
      <c r="H8" s="205"/>
    </row>
    <row r="9" spans="1:22" x14ac:dyDescent="0.2">
      <c r="A9" s="202" t="s">
        <v>43</v>
      </c>
      <c r="B9" s="343">
        <v>1128</v>
      </c>
      <c r="C9" s="344" t="s">
        <v>517</v>
      </c>
      <c r="D9" s="345" t="s">
        <v>520</v>
      </c>
      <c r="E9" s="344" t="s">
        <v>521</v>
      </c>
      <c r="F9" s="344" t="s">
        <v>15</v>
      </c>
      <c r="G9" s="346">
        <v>1368.41</v>
      </c>
      <c r="H9" s="346">
        <v>1396.73</v>
      </c>
    </row>
    <row r="10" spans="1:22" x14ac:dyDescent="0.2">
      <c r="A10" s="202"/>
      <c r="B10" s="201"/>
      <c r="C10" s="205"/>
      <c r="D10" s="342"/>
      <c r="E10" s="206"/>
      <c r="F10" s="205"/>
      <c r="G10" s="205"/>
      <c r="H10" s="205"/>
    </row>
    <row r="11" spans="1:22" x14ac:dyDescent="0.2">
      <c r="A11" s="202" t="s">
        <v>44</v>
      </c>
      <c r="B11" s="347" t="s">
        <v>522</v>
      </c>
      <c r="C11" s="347" t="s">
        <v>522</v>
      </c>
      <c r="D11" s="348" t="s">
        <v>522</v>
      </c>
      <c r="E11" s="347" t="s">
        <v>522</v>
      </c>
      <c r="F11" s="347" t="s">
        <v>522</v>
      </c>
      <c r="G11" s="346"/>
      <c r="H11" s="346"/>
    </row>
    <row r="12" spans="1:22" x14ac:dyDescent="0.2">
      <c r="A12" s="202" t="s">
        <v>379</v>
      </c>
      <c r="B12" s="201"/>
      <c r="C12" s="205"/>
      <c r="D12" s="342"/>
      <c r="E12" s="206"/>
      <c r="F12" s="205"/>
      <c r="G12" s="205"/>
      <c r="H12" s="205"/>
    </row>
    <row r="13" spans="1:22" x14ac:dyDescent="0.2">
      <c r="A13" s="202"/>
      <c r="B13" s="201"/>
      <c r="C13" s="205"/>
      <c r="D13" s="342"/>
      <c r="E13" s="206"/>
      <c r="F13" s="205"/>
      <c r="G13" s="205"/>
      <c r="H13" s="205"/>
    </row>
    <row r="14" spans="1:22" x14ac:dyDescent="0.2">
      <c r="A14" s="202" t="s">
        <v>45</v>
      </c>
      <c r="B14" s="343">
        <v>1128</v>
      </c>
      <c r="C14" s="344" t="s">
        <v>517</v>
      </c>
      <c r="D14" s="349" t="s">
        <v>523</v>
      </c>
      <c r="E14" s="344" t="s">
        <v>524</v>
      </c>
      <c r="F14" s="344" t="s">
        <v>15</v>
      </c>
      <c r="G14" s="346">
        <v>2239227.17</v>
      </c>
      <c r="H14" s="346">
        <v>1327606.6499999999</v>
      </c>
    </row>
    <row r="15" spans="1:22" x14ac:dyDescent="0.2">
      <c r="A15" s="202"/>
      <c r="B15" s="343"/>
      <c r="C15" s="344"/>
      <c r="D15" s="349" t="s">
        <v>525</v>
      </c>
      <c r="E15" s="344" t="s">
        <v>521</v>
      </c>
      <c r="F15" s="344" t="s">
        <v>15</v>
      </c>
      <c r="G15" s="346">
        <v>184599.37</v>
      </c>
      <c r="H15" s="346">
        <v>184599.37</v>
      </c>
    </row>
    <row r="16" spans="1:22" x14ac:dyDescent="0.2">
      <c r="A16" s="202"/>
      <c r="B16" s="201"/>
      <c r="C16" s="205"/>
      <c r="D16" s="342"/>
      <c r="E16" s="206"/>
      <c r="F16" s="205"/>
      <c r="G16" s="205"/>
      <c r="H16" s="205"/>
    </row>
    <row r="17" spans="1:8" x14ac:dyDescent="0.2">
      <c r="A17" s="202" t="s">
        <v>46</v>
      </c>
      <c r="B17" s="343">
        <v>1128</v>
      </c>
      <c r="C17" s="344" t="s">
        <v>517</v>
      </c>
      <c r="D17" s="345" t="s">
        <v>526</v>
      </c>
      <c r="E17" s="344" t="s">
        <v>527</v>
      </c>
      <c r="F17" s="344" t="s">
        <v>15</v>
      </c>
      <c r="G17" s="346">
        <v>0</v>
      </c>
      <c r="H17" s="346">
        <v>0</v>
      </c>
    </row>
    <row r="18" spans="1:8" x14ac:dyDescent="0.2">
      <c r="A18" s="202"/>
      <c r="B18" s="201"/>
      <c r="C18" s="205"/>
      <c r="D18" s="342"/>
      <c r="E18" s="206"/>
      <c r="F18" s="205"/>
      <c r="G18" s="205"/>
      <c r="H18" s="205"/>
    </row>
    <row r="19" spans="1:8" x14ac:dyDescent="0.2">
      <c r="A19" s="202" t="s">
        <v>50</v>
      </c>
      <c r="B19" s="347" t="s">
        <v>522</v>
      </c>
      <c r="C19" s="347" t="s">
        <v>522</v>
      </c>
      <c r="D19" s="348" t="s">
        <v>522</v>
      </c>
      <c r="E19" s="347" t="s">
        <v>522</v>
      </c>
      <c r="F19" s="347" t="s">
        <v>522</v>
      </c>
      <c r="G19" s="350" t="s">
        <v>522</v>
      </c>
      <c r="H19" s="350" t="s">
        <v>522</v>
      </c>
    </row>
    <row r="20" spans="1:8" x14ac:dyDescent="0.2">
      <c r="A20" s="202" t="s">
        <v>51</v>
      </c>
      <c r="B20" s="201"/>
      <c r="C20" s="205"/>
      <c r="D20" s="342"/>
      <c r="E20" s="206"/>
      <c r="F20" s="205"/>
      <c r="G20" s="205"/>
      <c r="H20" s="205"/>
    </row>
    <row r="21" spans="1:8" x14ac:dyDescent="0.2">
      <c r="A21" s="202" t="s">
        <v>47</v>
      </c>
      <c r="B21" s="347" t="s">
        <v>522</v>
      </c>
      <c r="C21" s="347" t="s">
        <v>522</v>
      </c>
      <c r="D21" s="348" t="s">
        <v>522</v>
      </c>
      <c r="E21" s="347" t="s">
        <v>522</v>
      </c>
      <c r="F21" s="347" t="s">
        <v>522</v>
      </c>
      <c r="G21" s="350" t="s">
        <v>522</v>
      </c>
      <c r="H21" s="350" t="s">
        <v>522</v>
      </c>
    </row>
    <row r="22" spans="1:8" x14ac:dyDescent="0.2">
      <c r="A22" s="202" t="s">
        <v>48</v>
      </c>
      <c r="B22" s="347" t="s">
        <v>522</v>
      </c>
      <c r="C22" s="347" t="s">
        <v>522</v>
      </c>
      <c r="D22" s="348" t="s">
        <v>522</v>
      </c>
      <c r="E22" s="347" t="s">
        <v>522</v>
      </c>
      <c r="F22" s="347" t="s">
        <v>522</v>
      </c>
      <c r="G22" s="350" t="s">
        <v>522</v>
      </c>
      <c r="H22" s="350" t="s">
        <v>522</v>
      </c>
    </row>
    <row r="23" spans="1:8" x14ac:dyDescent="0.2">
      <c r="A23" s="202" t="s">
        <v>49</v>
      </c>
      <c r="B23" s="347" t="s">
        <v>522</v>
      </c>
      <c r="C23" s="347" t="s">
        <v>522</v>
      </c>
      <c r="D23" s="348" t="s">
        <v>522</v>
      </c>
      <c r="E23" s="347" t="s">
        <v>522</v>
      </c>
      <c r="F23" s="347" t="s">
        <v>522</v>
      </c>
      <c r="G23" s="350" t="s">
        <v>522</v>
      </c>
      <c r="H23" s="350" t="s">
        <v>522</v>
      </c>
    </row>
    <row r="24" spans="1:8" x14ac:dyDescent="0.2">
      <c r="A24" s="202" t="s">
        <v>378</v>
      </c>
      <c r="B24" s="343">
        <v>1128</v>
      </c>
      <c r="C24" s="344" t="s">
        <v>517</v>
      </c>
      <c r="D24" s="345" t="s">
        <v>528</v>
      </c>
      <c r="E24" s="344" t="s">
        <v>529</v>
      </c>
      <c r="F24" s="344" t="s">
        <v>15</v>
      </c>
      <c r="G24" s="346">
        <v>53815.7</v>
      </c>
      <c r="H24" s="346">
        <v>53815.7</v>
      </c>
    </row>
    <row r="25" spans="1:8" ht="12.75" thickBot="1" x14ac:dyDescent="0.25">
      <c r="A25" s="204"/>
      <c r="B25" s="203"/>
      <c r="C25" s="201"/>
      <c r="E25" s="202"/>
      <c r="F25" s="201"/>
      <c r="G25" s="201"/>
      <c r="H25" s="201"/>
    </row>
    <row r="26" spans="1:8" ht="12.75" thickBot="1" x14ac:dyDescent="0.25">
      <c r="A26" s="200" t="s">
        <v>0</v>
      </c>
      <c r="B26" s="199"/>
      <c r="C26" s="198"/>
      <c r="D26" s="198"/>
      <c r="E26" s="198"/>
      <c r="F26" s="198"/>
      <c r="G26" s="351">
        <f>SUM(G6:G25)</f>
        <v>2479010.6500000004</v>
      </c>
      <c r="H26" s="351">
        <f>SUM(H6:H25)</f>
        <v>1567418.45</v>
      </c>
    </row>
    <row r="27" spans="1:8" x14ac:dyDescent="0.2">
      <c r="A27" s="197" t="s">
        <v>455</v>
      </c>
    </row>
    <row r="28" spans="1:8" x14ac:dyDescent="0.2">
      <c r="A28" s="197" t="s">
        <v>456</v>
      </c>
    </row>
  </sheetData>
  <mergeCells count="3">
    <mergeCell ref="C4:H4"/>
    <mergeCell ref="B4:B5"/>
    <mergeCell ref="A4:A5"/>
  </mergeCells>
  <printOptions horizontalCentered="1"/>
  <pageMargins left="0.23622047244094491" right="0.23622047244094491" top="0.74803149606299213" bottom="0.74803149606299213" header="0.31496062992125984" footer="0.31496062992125984"/>
  <pageSetup paperSize="9" scale="88" orientation="landscape" r:id="rId1"/>
  <headerFooter alignWithMargins="0">
    <oddHeader xml:space="preserve">&amp;C&amp;"Arial,Negrita"&amp;18PROYECTO DE PRESUPUESTO 2022
</oddHeader>
    <oddFooter>&amp;L&amp;"Arial,Negrita"&amp;8PROYECTO DE PRESUPUESTO PARA EL AÑO FISCAL 2022
INFORMACIÓN PARA LA COMISIÓN DE PRESUPUESTO Y CUENTA GENERAL DE LA REPÚBLICA DEL CONGRESO DE LA REPÚBLICA</oddFooter>
  </headerFooter>
  <colBreaks count="1" manualBreakCount="1">
    <brk id="8"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35">
    <tabColor theme="9" tint="-0.249977111117893"/>
    <pageSetUpPr fitToPage="1"/>
  </sheetPr>
  <dimension ref="A1:V127"/>
  <sheetViews>
    <sheetView showGridLines="0" view="pageBreakPreview" zoomScaleNormal="100" zoomScaleSheetLayoutView="100" zoomScalePageLayoutView="75" workbookViewId="0"/>
  </sheetViews>
  <sheetFormatPr baseColWidth="10" defaultColWidth="11.42578125" defaultRowHeight="12" x14ac:dyDescent="0.2"/>
  <cols>
    <col min="1" max="1" width="6.5703125" style="3" customWidth="1"/>
    <col min="2" max="2" width="6.140625" style="3" customWidth="1"/>
    <col min="3" max="3" width="18.7109375" style="3" customWidth="1"/>
    <col min="4" max="4" width="26.5703125" style="3" customWidth="1"/>
    <col min="5" max="5" width="18.7109375" style="3" customWidth="1"/>
    <col min="6" max="6" width="12.28515625" style="449" customWidth="1"/>
    <col min="7" max="7" width="26.28515625" style="3" customWidth="1"/>
    <col min="8" max="8" width="18.7109375" style="49" customWidth="1"/>
    <col min="9" max="9" width="26.28515625" style="49" customWidth="1"/>
    <col min="10" max="10" width="21.140625" style="3" customWidth="1"/>
    <col min="11" max="12" width="7.140625" style="37" customWidth="1"/>
    <col min="13" max="13" width="14" style="3" customWidth="1"/>
    <col min="14" max="15" width="7.140625" style="3" customWidth="1"/>
    <col min="16" max="16" width="13.28515625" style="3" customWidth="1"/>
    <col min="17" max="16384" width="11.42578125" style="3"/>
  </cols>
  <sheetData>
    <row r="1" spans="1:22" s="59" customFormat="1" x14ac:dyDescent="0.2">
      <c r="A1" s="78" t="s">
        <v>451</v>
      </c>
      <c r="B1" s="78"/>
      <c r="C1" s="78"/>
      <c r="D1" s="78"/>
      <c r="E1" s="78"/>
      <c r="F1" s="447"/>
      <c r="G1" s="78"/>
      <c r="H1" s="78"/>
      <c r="I1" s="78"/>
      <c r="J1" s="78"/>
      <c r="K1" s="78"/>
      <c r="L1" s="78"/>
    </row>
    <row r="2" spans="1:22" s="5" customFormat="1" x14ac:dyDescent="0.2">
      <c r="A2" s="84" t="s">
        <v>514</v>
      </c>
      <c r="B2" s="77"/>
      <c r="C2" s="77"/>
      <c r="D2" s="77"/>
      <c r="E2" s="77"/>
      <c r="F2" s="448"/>
      <c r="G2" s="77"/>
      <c r="H2" s="77"/>
      <c r="I2" s="77"/>
      <c r="J2" s="77"/>
      <c r="K2" s="77"/>
      <c r="L2" s="77"/>
      <c r="M2" s="77"/>
      <c r="N2" s="77"/>
      <c r="O2" s="77"/>
      <c r="P2" s="77"/>
      <c r="Q2" s="77"/>
      <c r="R2" s="77"/>
      <c r="S2" s="77"/>
      <c r="T2" s="77"/>
      <c r="U2" s="77"/>
      <c r="V2" s="77"/>
    </row>
    <row r="3" spans="1:22" s="61" customFormat="1" ht="12.75" thickBot="1" x14ac:dyDescent="0.25">
      <c r="F3" s="449"/>
      <c r="K3" s="37"/>
      <c r="L3" s="37"/>
    </row>
    <row r="4" spans="1:22" ht="12.75" thickBot="1" x14ac:dyDescent="0.25">
      <c r="A4" s="747" t="s">
        <v>144</v>
      </c>
      <c r="B4" s="748"/>
      <c r="C4" s="748"/>
      <c r="D4" s="748"/>
      <c r="E4" s="749"/>
      <c r="F4" s="718" t="s">
        <v>145</v>
      </c>
      <c r="G4" s="711"/>
      <c r="H4" s="750"/>
      <c r="I4" s="750"/>
      <c r="J4" s="712"/>
      <c r="K4" s="744" t="s">
        <v>485</v>
      </c>
      <c r="L4" s="745"/>
      <c r="M4" s="746"/>
      <c r="N4" s="744" t="s">
        <v>486</v>
      </c>
      <c r="O4" s="745"/>
      <c r="P4" s="746"/>
    </row>
    <row r="5" spans="1:22" ht="97.5" x14ac:dyDescent="0.2">
      <c r="A5" s="388" t="s">
        <v>101</v>
      </c>
      <c r="B5" s="389" t="s">
        <v>7</v>
      </c>
      <c r="C5" s="389" t="s">
        <v>95</v>
      </c>
      <c r="D5" s="390" t="s">
        <v>103</v>
      </c>
      <c r="E5" s="391" t="s">
        <v>125</v>
      </c>
      <c r="F5" s="388" t="s">
        <v>132</v>
      </c>
      <c r="G5" s="390" t="s">
        <v>133</v>
      </c>
      <c r="H5" s="390" t="s">
        <v>147</v>
      </c>
      <c r="I5" s="389" t="s">
        <v>148</v>
      </c>
      <c r="J5" s="392" t="s">
        <v>137</v>
      </c>
      <c r="K5" s="393" t="s">
        <v>134</v>
      </c>
      <c r="L5" s="394" t="s">
        <v>135</v>
      </c>
      <c r="M5" s="395" t="s">
        <v>136</v>
      </c>
      <c r="N5" s="393" t="s">
        <v>134</v>
      </c>
      <c r="O5" s="394" t="s">
        <v>135</v>
      </c>
      <c r="P5" s="395" t="s">
        <v>136</v>
      </c>
    </row>
    <row r="6" spans="1:22" x14ac:dyDescent="0.2">
      <c r="A6" s="396"/>
      <c r="B6" s="396"/>
      <c r="C6" s="397" t="s">
        <v>94</v>
      </c>
      <c r="D6" s="398" t="s">
        <v>546</v>
      </c>
      <c r="E6" s="399">
        <v>5500</v>
      </c>
      <c r="F6" s="398">
        <v>10313676</v>
      </c>
      <c r="G6" s="398" t="s">
        <v>547</v>
      </c>
      <c r="H6" s="401" t="s">
        <v>548</v>
      </c>
      <c r="I6" s="400" t="s">
        <v>549</v>
      </c>
      <c r="J6" s="400" t="s">
        <v>550</v>
      </c>
      <c r="K6" s="402"/>
      <c r="L6" s="403">
        <v>4</v>
      </c>
      <c r="M6" s="399">
        <v>22000</v>
      </c>
      <c r="N6" s="404" t="s">
        <v>551</v>
      </c>
      <c r="O6" s="403">
        <v>0</v>
      </c>
      <c r="P6" s="405" t="s">
        <v>551</v>
      </c>
    </row>
    <row r="7" spans="1:22" x14ac:dyDescent="0.2">
      <c r="A7" s="396"/>
      <c r="B7" s="396"/>
      <c r="C7" s="397" t="s">
        <v>94</v>
      </c>
      <c r="D7" s="398" t="s">
        <v>546</v>
      </c>
      <c r="E7" s="399">
        <v>7200</v>
      </c>
      <c r="F7" s="450" t="s">
        <v>552</v>
      </c>
      <c r="G7" s="398" t="s">
        <v>553</v>
      </c>
      <c r="H7" s="401" t="s">
        <v>554</v>
      </c>
      <c r="I7" s="400" t="s">
        <v>555</v>
      </c>
      <c r="J7" s="400" t="s">
        <v>550</v>
      </c>
      <c r="K7" s="402"/>
      <c r="L7" s="403">
        <v>1</v>
      </c>
      <c r="M7" s="399">
        <v>7200</v>
      </c>
      <c r="N7" s="404" t="s">
        <v>551</v>
      </c>
      <c r="O7" s="403">
        <v>0</v>
      </c>
      <c r="P7" s="405" t="s">
        <v>551</v>
      </c>
    </row>
    <row r="8" spans="1:22" x14ac:dyDescent="0.2">
      <c r="A8" s="396"/>
      <c r="B8" s="396"/>
      <c r="C8" s="397" t="s">
        <v>94</v>
      </c>
      <c r="D8" s="398" t="s">
        <v>546</v>
      </c>
      <c r="E8" s="399">
        <v>7850</v>
      </c>
      <c r="F8" s="398">
        <v>10798010</v>
      </c>
      <c r="G8" s="398" t="s">
        <v>556</v>
      </c>
      <c r="H8" s="401" t="s">
        <v>557</v>
      </c>
      <c r="I8" s="400" t="s">
        <v>558</v>
      </c>
      <c r="J8" s="400" t="s">
        <v>550</v>
      </c>
      <c r="K8" s="402"/>
      <c r="L8" s="403">
        <v>12</v>
      </c>
      <c r="M8" s="399">
        <v>94200</v>
      </c>
      <c r="N8" s="404" t="s">
        <v>551</v>
      </c>
      <c r="O8" s="407">
        <v>1</v>
      </c>
      <c r="P8" s="399">
        <v>3401.67</v>
      </c>
    </row>
    <row r="9" spans="1:22" x14ac:dyDescent="0.2">
      <c r="A9" s="396"/>
      <c r="B9" s="396"/>
      <c r="C9" s="397" t="s">
        <v>94</v>
      </c>
      <c r="D9" s="398" t="s">
        <v>546</v>
      </c>
      <c r="E9" s="399">
        <v>8000</v>
      </c>
      <c r="F9" s="398">
        <v>26693605</v>
      </c>
      <c r="G9" s="398" t="s">
        <v>559</v>
      </c>
      <c r="H9" s="401" t="s">
        <v>560</v>
      </c>
      <c r="I9" s="400" t="s">
        <v>561</v>
      </c>
      <c r="J9" s="401" t="s">
        <v>550</v>
      </c>
      <c r="K9" s="402"/>
      <c r="L9" s="403">
        <v>5</v>
      </c>
      <c r="M9" s="399">
        <v>40000</v>
      </c>
      <c r="N9" s="404" t="s">
        <v>551</v>
      </c>
      <c r="O9" s="403">
        <v>0</v>
      </c>
      <c r="P9" s="405" t="s">
        <v>551</v>
      </c>
    </row>
    <row r="10" spans="1:22" x14ac:dyDescent="0.2">
      <c r="A10" s="396"/>
      <c r="B10" s="396"/>
      <c r="C10" s="397" t="s">
        <v>94</v>
      </c>
      <c r="D10" s="398" t="s">
        <v>546</v>
      </c>
      <c r="E10" s="399">
        <v>5000</v>
      </c>
      <c r="F10" s="450" t="s">
        <v>562</v>
      </c>
      <c r="G10" s="398" t="s">
        <v>563</v>
      </c>
      <c r="H10" s="401" t="s">
        <v>564</v>
      </c>
      <c r="I10" s="400" t="s">
        <v>565</v>
      </c>
      <c r="J10" s="400" t="s">
        <v>550</v>
      </c>
      <c r="K10" s="402"/>
      <c r="L10" s="403">
        <v>12</v>
      </c>
      <c r="M10" s="399">
        <v>60000</v>
      </c>
      <c r="N10" s="408"/>
      <c r="O10" s="407">
        <v>6</v>
      </c>
      <c r="P10" s="399">
        <v>30000</v>
      </c>
    </row>
    <row r="11" spans="1:22" x14ac:dyDescent="0.2">
      <c r="A11" s="396"/>
      <c r="B11" s="396"/>
      <c r="C11" s="397" t="s">
        <v>94</v>
      </c>
      <c r="D11" s="398" t="s">
        <v>546</v>
      </c>
      <c r="E11" s="399">
        <v>7850</v>
      </c>
      <c r="F11" s="450" t="s">
        <v>566</v>
      </c>
      <c r="G11" s="398" t="s">
        <v>567</v>
      </c>
      <c r="H11" s="401" t="s">
        <v>557</v>
      </c>
      <c r="I11" s="400" t="s">
        <v>558</v>
      </c>
      <c r="J11" s="400" t="s">
        <v>550</v>
      </c>
      <c r="K11" s="402"/>
      <c r="L11" s="403">
        <v>12</v>
      </c>
      <c r="M11" s="399">
        <v>94200</v>
      </c>
      <c r="N11" s="408"/>
      <c r="O11" s="407">
        <v>6</v>
      </c>
      <c r="P11" s="399">
        <v>47100</v>
      </c>
    </row>
    <row r="12" spans="1:22" x14ac:dyDescent="0.2">
      <c r="A12" s="396"/>
      <c r="B12" s="396"/>
      <c r="C12" s="397" t="s">
        <v>94</v>
      </c>
      <c r="D12" s="398" t="s">
        <v>546</v>
      </c>
      <c r="E12" s="399">
        <v>7000</v>
      </c>
      <c r="F12" s="450" t="s">
        <v>568</v>
      </c>
      <c r="G12" s="398" t="s">
        <v>569</v>
      </c>
      <c r="H12" s="401" t="s">
        <v>570</v>
      </c>
      <c r="I12" s="400" t="s">
        <v>571</v>
      </c>
      <c r="J12" s="401" t="s">
        <v>550</v>
      </c>
      <c r="K12" s="402"/>
      <c r="L12" s="409">
        <v>9</v>
      </c>
      <c r="M12" s="399">
        <v>63000</v>
      </c>
      <c r="N12" s="404" t="s">
        <v>551</v>
      </c>
      <c r="O12" s="403">
        <v>0</v>
      </c>
      <c r="P12" s="405" t="s">
        <v>551</v>
      </c>
    </row>
    <row r="13" spans="1:22" x14ac:dyDescent="0.2">
      <c r="A13" s="396"/>
      <c r="B13" s="396"/>
      <c r="C13" s="397" t="s">
        <v>94</v>
      </c>
      <c r="D13" s="398" t="s">
        <v>546</v>
      </c>
      <c r="E13" s="399">
        <v>7850</v>
      </c>
      <c r="F13" s="450" t="s">
        <v>568</v>
      </c>
      <c r="G13" s="398" t="s">
        <v>569</v>
      </c>
      <c r="H13" s="401" t="s">
        <v>570</v>
      </c>
      <c r="I13" s="400" t="s">
        <v>571</v>
      </c>
      <c r="J13" s="401" t="s">
        <v>550</v>
      </c>
      <c r="K13" s="402"/>
      <c r="L13" s="409">
        <v>2</v>
      </c>
      <c r="M13" s="399">
        <v>15700</v>
      </c>
      <c r="N13" s="404" t="s">
        <v>551</v>
      </c>
      <c r="O13" s="403">
        <v>0</v>
      </c>
      <c r="P13" s="405" t="s">
        <v>551</v>
      </c>
    </row>
    <row r="14" spans="1:22" ht="22.5" x14ac:dyDescent="0.2">
      <c r="A14" s="396"/>
      <c r="B14" s="396"/>
      <c r="C14" s="397" t="s">
        <v>94</v>
      </c>
      <c r="D14" s="398" t="s">
        <v>546</v>
      </c>
      <c r="E14" s="399">
        <v>7000</v>
      </c>
      <c r="F14" s="397">
        <v>23930158</v>
      </c>
      <c r="G14" s="397" t="s">
        <v>572</v>
      </c>
      <c r="H14" s="401" t="s">
        <v>570</v>
      </c>
      <c r="I14" s="410" t="s">
        <v>573</v>
      </c>
      <c r="J14" s="401" t="s">
        <v>550</v>
      </c>
      <c r="K14" s="402"/>
      <c r="L14" s="409">
        <v>6</v>
      </c>
      <c r="M14" s="399">
        <v>42000</v>
      </c>
      <c r="N14" s="411" t="s">
        <v>551</v>
      </c>
      <c r="O14" s="407">
        <v>0</v>
      </c>
      <c r="P14" s="412" t="s">
        <v>551</v>
      </c>
    </row>
    <row r="15" spans="1:22" x14ac:dyDescent="0.2">
      <c r="A15" s="396"/>
      <c r="B15" s="396"/>
      <c r="C15" s="397" t="s">
        <v>94</v>
      </c>
      <c r="D15" s="398" t="s">
        <v>546</v>
      </c>
      <c r="E15" s="399">
        <v>5500</v>
      </c>
      <c r="F15" s="398">
        <v>41083342</v>
      </c>
      <c r="G15" s="398" t="s">
        <v>574</v>
      </c>
      <c r="H15" s="401" t="s">
        <v>575</v>
      </c>
      <c r="I15" s="400" t="s">
        <v>576</v>
      </c>
      <c r="J15" s="400" t="s">
        <v>550</v>
      </c>
      <c r="K15" s="402"/>
      <c r="L15" s="409">
        <v>4</v>
      </c>
      <c r="M15" s="399">
        <v>5500</v>
      </c>
      <c r="N15" s="411" t="s">
        <v>551</v>
      </c>
      <c r="O15" s="407">
        <v>0</v>
      </c>
      <c r="P15" s="412" t="s">
        <v>551</v>
      </c>
    </row>
    <row r="16" spans="1:22" x14ac:dyDescent="0.2">
      <c r="A16" s="396"/>
      <c r="B16" s="396"/>
      <c r="C16" s="397" t="s">
        <v>94</v>
      </c>
      <c r="D16" s="398" t="s">
        <v>546</v>
      </c>
      <c r="E16" s="399">
        <v>5500</v>
      </c>
      <c r="F16" s="398">
        <v>48115137</v>
      </c>
      <c r="G16" s="398" t="s">
        <v>577</v>
      </c>
      <c r="H16" s="413" t="s">
        <v>551</v>
      </c>
      <c r="I16" s="400" t="s">
        <v>578</v>
      </c>
      <c r="J16" s="413" t="s">
        <v>551</v>
      </c>
      <c r="K16" s="402"/>
      <c r="L16" s="409">
        <v>1</v>
      </c>
      <c r="M16" s="399">
        <v>5500</v>
      </c>
      <c r="N16" s="411" t="s">
        <v>551</v>
      </c>
      <c r="O16" s="407">
        <v>0</v>
      </c>
      <c r="P16" s="412" t="s">
        <v>551</v>
      </c>
    </row>
    <row r="17" spans="1:16" x14ac:dyDescent="0.2">
      <c r="A17" s="396"/>
      <c r="B17" s="396"/>
      <c r="C17" s="397" t="s">
        <v>94</v>
      </c>
      <c r="D17" s="398" t="s">
        <v>546</v>
      </c>
      <c r="E17" s="399">
        <v>5000</v>
      </c>
      <c r="F17" s="398">
        <v>47028386</v>
      </c>
      <c r="G17" s="398" t="s">
        <v>579</v>
      </c>
      <c r="H17" s="401" t="s">
        <v>580</v>
      </c>
      <c r="I17" s="400" t="s">
        <v>558</v>
      </c>
      <c r="J17" s="400" t="s">
        <v>550</v>
      </c>
      <c r="K17" s="402"/>
      <c r="L17" s="409">
        <v>9</v>
      </c>
      <c r="M17" s="399">
        <v>45000</v>
      </c>
      <c r="N17" s="411" t="s">
        <v>551</v>
      </c>
      <c r="O17" s="407">
        <v>0</v>
      </c>
      <c r="P17" s="412" t="s">
        <v>551</v>
      </c>
    </row>
    <row r="18" spans="1:16" x14ac:dyDescent="0.2">
      <c r="A18" s="396"/>
      <c r="B18" s="396"/>
      <c r="C18" s="397" t="s">
        <v>94</v>
      </c>
      <c r="D18" s="398" t="s">
        <v>546</v>
      </c>
      <c r="E18" s="399">
        <v>6000</v>
      </c>
      <c r="F18" s="398">
        <v>47028386</v>
      </c>
      <c r="G18" s="398" t="s">
        <v>579</v>
      </c>
      <c r="H18" s="401" t="s">
        <v>580</v>
      </c>
      <c r="I18" s="400" t="s">
        <v>558</v>
      </c>
      <c r="J18" s="400" t="s">
        <v>550</v>
      </c>
      <c r="K18" s="402"/>
      <c r="L18" s="409">
        <v>12</v>
      </c>
      <c r="M18" s="399">
        <v>18000</v>
      </c>
      <c r="N18" s="411" t="s">
        <v>551</v>
      </c>
      <c r="O18" s="407">
        <v>6</v>
      </c>
      <c r="P18" s="399">
        <v>36000</v>
      </c>
    </row>
    <row r="19" spans="1:16" x14ac:dyDescent="0.2">
      <c r="A19" s="396"/>
      <c r="B19" s="396"/>
      <c r="C19" s="397" t="s">
        <v>94</v>
      </c>
      <c r="D19" s="398" t="s">
        <v>546</v>
      </c>
      <c r="E19" s="399">
        <v>7000</v>
      </c>
      <c r="F19" s="398">
        <v>43705060</v>
      </c>
      <c r="G19" s="398" t="s">
        <v>581</v>
      </c>
      <c r="H19" s="401" t="s">
        <v>564</v>
      </c>
      <c r="I19" s="400" t="s">
        <v>565</v>
      </c>
      <c r="J19" s="400" t="s">
        <v>550</v>
      </c>
      <c r="K19" s="402"/>
      <c r="L19" s="409">
        <v>9</v>
      </c>
      <c r="M19" s="399">
        <v>63000</v>
      </c>
      <c r="N19" s="411" t="s">
        <v>551</v>
      </c>
      <c r="O19" s="407">
        <v>0</v>
      </c>
      <c r="P19" s="412" t="s">
        <v>551</v>
      </c>
    </row>
    <row r="20" spans="1:16" x14ac:dyDescent="0.2">
      <c r="A20" s="396"/>
      <c r="B20" s="396"/>
      <c r="C20" s="397" t="s">
        <v>94</v>
      </c>
      <c r="D20" s="398" t="s">
        <v>546</v>
      </c>
      <c r="E20" s="399">
        <v>8000</v>
      </c>
      <c r="F20" s="398">
        <v>43705060</v>
      </c>
      <c r="G20" s="398" t="s">
        <v>581</v>
      </c>
      <c r="H20" s="401" t="s">
        <v>564</v>
      </c>
      <c r="I20" s="400" t="s">
        <v>565</v>
      </c>
      <c r="J20" s="400" t="s">
        <v>550</v>
      </c>
      <c r="K20" s="402"/>
      <c r="L20" s="409">
        <v>3</v>
      </c>
      <c r="M20" s="399">
        <v>23500</v>
      </c>
      <c r="N20" s="411" t="s">
        <v>551</v>
      </c>
      <c r="O20" s="407">
        <v>2</v>
      </c>
      <c r="P20" s="399">
        <v>11200</v>
      </c>
    </row>
    <row r="21" spans="1:16" x14ac:dyDescent="0.2">
      <c r="A21" s="396"/>
      <c r="B21" s="396"/>
      <c r="C21" s="397" t="s">
        <v>94</v>
      </c>
      <c r="D21" s="398" t="s">
        <v>546</v>
      </c>
      <c r="E21" s="399">
        <v>7850</v>
      </c>
      <c r="F21" s="398">
        <v>43326321</v>
      </c>
      <c r="G21" s="398" t="s">
        <v>582</v>
      </c>
      <c r="H21" s="401" t="s">
        <v>583</v>
      </c>
      <c r="I21" s="401" t="s">
        <v>584</v>
      </c>
      <c r="J21" s="401" t="s">
        <v>550</v>
      </c>
      <c r="K21" s="402"/>
      <c r="L21" s="409">
        <v>5</v>
      </c>
      <c r="M21" s="399">
        <v>30615</v>
      </c>
      <c r="N21" s="411" t="s">
        <v>551</v>
      </c>
      <c r="O21" s="407">
        <v>0</v>
      </c>
      <c r="P21" s="412" t="s">
        <v>551</v>
      </c>
    </row>
    <row r="22" spans="1:16" x14ac:dyDescent="0.2">
      <c r="A22" s="396"/>
      <c r="B22" s="396"/>
      <c r="C22" s="397" t="s">
        <v>94</v>
      </c>
      <c r="D22" s="398" t="s">
        <v>546</v>
      </c>
      <c r="E22" s="399">
        <v>7850</v>
      </c>
      <c r="F22" s="398">
        <v>24706279</v>
      </c>
      <c r="G22" s="396" t="s">
        <v>585</v>
      </c>
      <c r="H22" s="401" t="s">
        <v>583</v>
      </c>
      <c r="I22" s="401" t="s">
        <v>584</v>
      </c>
      <c r="J22" s="401" t="s">
        <v>550</v>
      </c>
      <c r="K22" s="408"/>
      <c r="L22" s="403">
        <v>3</v>
      </c>
      <c r="M22" s="399">
        <v>20000</v>
      </c>
      <c r="N22" s="411" t="s">
        <v>551</v>
      </c>
      <c r="O22" s="403">
        <v>6</v>
      </c>
      <c r="P22" s="399">
        <v>48000</v>
      </c>
    </row>
    <row r="23" spans="1:16" x14ac:dyDescent="0.2">
      <c r="A23" s="396"/>
      <c r="B23" s="396"/>
      <c r="C23" s="397" t="s">
        <v>94</v>
      </c>
      <c r="D23" s="398" t="s">
        <v>546</v>
      </c>
      <c r="E23" s="399">
        <v>7850</v>
      </c>
      <c r="F23" s="450" t="s">
        <v>586</v>
      </c>
      <c r="G23" s="396" t="s">
        <v>587</v>
      </c>
      <c r="H23" s="401" t="s">
        <v>583</v>
      </c>
      <c r="I23" s="401" t="s">
        <v>584</v>
      </c>
      <c r="J23" s="401" t="s">
        <v>550</v>
      </c>
      <c r="K23" s="408"/>
      <c r="L23" s="403">
        <v>4</v>
      </c>
      <c r="M23" s="399">
        <v>27998.33</v>
      </c>
      <c r="N23" s="411" t="s">
        <v>551</v>
      </c>
      <c r="O23" s="403">
        <v>2</v>
      </c>
      <c r="P23" s="399">
        <v>11775</v>
      </c>
    </row>
    <row r="24" spans="1:16" x14ac:dyDescent="0.2">
      <c r="A24" s="396"/>
      <c r="B24" s="396"/>
      <c r="C24" s="397" t="s">
        <v>94</v>
      </c>
      <c r="D24" s="398" t="s">
        <v>546</v>
      </c>
      <c r="E24" s="399">
        <v>8000</v>
      </c>
      <c r="F24" s="398">
        <v>44627878</v>
      </c>
      <c r="G24" s="396" t="s">
        <v>588</v>
      </c>
      <c r="H24" s="401" t="s">
        <v>589</v>
      </c>
      <c r="I24" s="400" t="s">
        <v>590</v>
      </c>
      <c r="J24" s="400" t="s">
        <v>550</v>
      </c>
      <c r="K24" s="408"/>
      <c r="L24" s="403">
        <v>6</v>
      </c>
      <c r="M24" s="399">
        <v>48000</v>
      </c>
      <c r="N24" s="411" t="s">
        <v>551</v>
      </c>
      <c r="O24" s="403">
        <v>6</v>
      </c>
      <c r="P24" s="399">
        <v>48000</v>
      </c>
    </row>
    <row r="25" spans="1:16" x14ac:dyDescent="0.2">
      <c r="A25" s="396"/>
      <c r="B25" s="396"/>
      <c r="C25" s="397" t="s">
        <v>94</v>
      </c>
      <c r="D25" s="398" t="s">
        <v>546</v>
      </c>
      <c r="E25" s="399">
        <v>8000</v>
      </c>
      <c r="F25" s="398">
        <v>41762007</v>
      </c>
      <c r="G25" s="396" t="s">
        <v>591</v>
      </c>
      <c r="H25" s="401" t="s">
        <v>592</v>
      </c>
      <c r="I25" s="406" t="s">
        <v>593</v>
      </c>
      <c r="J25" s="400" t="s">
        <v>550</v>
      </c>
      <c r="K25" s="408"/>
      <c r="L25" s="403">
        <v>5</v>
      </c>
      <c r="M25" s="399">
        <v>38933.33</v>
      </c>
      <c r="N25" s="411" t="s">
        <v>551</v>
      </c>
      <c r="O25" s="403">
        <v>6</v>
      </c>
      <c r="P25" s="399">
        <v>48000</v>
      </c>
    </row>
    <row r="26" spans="1:16" x14ac:dyDescent="0.2">
      <c r="A26" s="396"/>
      <c r="B26" s="396"/>
      <c r="C26" s="397" t="s">
        <v>94</v>
      </c>
      <c r="D26" s="398" t="s">
        <v>546</v>
      </c>
      <c r="E26" s="399">
        <v>5000</v>
      </c>
      <c r="F26" s="450" t="s">
        <v>594</v>
      </c>
      <c r="G26" s="396" t="s">
        <v>595</v>
      </c>
      <c r="H26" s="401" t="s">
        <v>596</v>
      </c>
      <c r="I26" s="400" t="s">
        <v>597</v>
      </c>
      <c r="J26" s="400" t="s">
        <v>550</v>
      </c>
      <c r="K26" s="408"/>
      <c r="L26" s="403">
        <v>6</v>
      </c>
      <c r="M26" s="399">
        <v>27000</v>
      </c>
      <c r="N26" s="411" t="s">
        <v>551</v>
      </c>
      <c r="O26" s="407">
        <v>0</v>
      </c>
      <c r="P26" s="412">
        <v>0</v>
      </c>
    </row>
    <row r="27" spans="1:16" x14ac:dyDescent="0.2">
      <c r="A27" s="396"/>
      <c r="B27" s="396"/>
      <c r="C27" s="397" t="s">
        <v>94</v>
      </c>
      <c r="D27" s="398" t="s">
        <v>546</v>
      </c>
      <c r="E27" s="399">
        <v>8000</v>
      </c>
      <c r="F27" s="398">
        <v>42443638</v>
      </c>
      <c r="G27" s="396" t="s">
        <v>598</v>
      </c>
      <c r="H27" s="413" t="s">
        <v>551</v>
      </c>
      <c r="I27" s="400" t="s">
        <v>599</v>
      </c>
      <c r="J27" s="413" t="s">
        <v>551</v>
      </c>
      <c r="K27" s="408"/>
      <c r="L27" s="403" t="s">
        <v>600</v>
      </c>
      <c r="M27" s="405" t="s">
        <v>600</v>
      </c>
      <c r="N27" s="411" t="s">
        <v>551</v>
      </c>
      <c r="O27" s="403">
        <v>5</v>
      </c>
      <c r="P27" s="399">
        <v>36266.67</v>
      </c>
    </row>
    <row r="28" spans="1:16" x14ac:dyDescent="0.2">
      <c r="A28" s="396"/>
      <c r="B28" s="396"/>
      <c r="C28" s="397" t="s">
        <v>94</v>
      </c>
      <c r="D28" s="398" t="s">
        <v>546</v>
      </c>
      <c r="E28" s="399">
        <v>10000</v>
      </c>
      <c r="F28" s="450" t="s">
        <v>601</v>
      </c>
      <c r="G28" s="396" t="s">
        <v>602</v>
      </c>
      <c r="H28" s="401" t="s">
        <v>603</v>
      </c>
      <c r="I28" s="400" t="s">
        <v>604</v>
      </c>
      <c r="J28" s="400" t="s">
        <v>550</v>
      </c>
      <c r="K28" s="408"/>
      <c r="L28" s="403" t="s">
        <v>600</v>
      </c>
      <c r="M28" s="405" t="s">
        <v>600</v>
      </c>
      <c r="N28" s="411" t="s">
        <v>551</v>
      </c>
      <c r="O28" s="403">
        <v>5</v>
      </c>
      <c r="P28" s="399">
        <v>50000</v>
      </c>
    </row>
    <row r="29" spans="1:16" x14ac:dyDescent="0.2">
      <c r="A29" s="396"/>
      <c r="B29" s="396"/>
      <c r="C29" s="397" t="s">
        <v>94</v>
      </c>
      <c r="D29" s="398" t="s">
        <v>546</v>
      </c>
      <c r="E29" s="399">
        <v>8000</v>
      </c>
      <c r="F29" s="450" t="s">
        <v>605</v>
      </c>
      <c r="G29" s="396" t="s">
        <v>606</v>
      </c>
      <c r="H29" s="401" t="s">
        <v>583</v>
      </c>
      <c r="I29" s="401" t="s">
        <v>584</v>
      </c>
      <c r="J29" s="401" t="s">
        <v>550</v>
      </c>
      <c r="K29" s="408"/>
      <c r="L29" s="403" t="s">
        <v>600</v>
      </c>
      <c r="M29" s="405" t="s">
        <v>600</v>
      </c>
      <c r="N29" s="411" t="s">
        <v>551</v>
      </c>
      <c r="O29" s="403">
        <v>4</v>
      </c>
      <c r="P29" s="399">
        <v>28266.67</v>
      </c>
    </row>
    <row r="30" spans="1:16" x14ac:dyDescent="0.2">
      <c r="A30" s="396"/>
      <c r="B30" s="396"/>
      <c r="C30" s="397" t="s">
        <v>94</v>
      </c>
      <c r="D30" s="398" t="s">
        <v>546</v>
      </c>
      <c r="E30" s="399">
        <v>7200</v>
      </c>
      <c r="F30" s="451" t="s">
        <v>607</v>
      </c>
      <c r="G30" s="396" t="s">
        <v>608</v>
      </c>
      <c r="H30" s="401" t="s">
        <v>609</v>
      </c>
      <c r="I30" s="401" t="s">
        <v>571</v>
      </c>
      <c r="J30" s="400" t="s">
        <v>550</v>
      </c>
      <c r="K30" s="408"/>
      <c r="L30" s="403" t="s">
        <v>600</v>
      </c>
      <c r="M30" s="405" t="s">
        <v>600</v>
      </c>
      <c r="N30" s="411" t="s">
        <v>551</v>
      </c>
      <c r="O30" s="403">
        <v>6</v>
      </c>
      <c r="P30" s="399">
        <v>38400</v>
      </c>
    </row>
    <row r="31" spans="1:16" x14ac:dyDescent="0.2">
      <c r="A31" s="396">
        <v>1128</v>
      </c>
      <c r="B31" s="414" t="s">
        <v>824</v>
      </c>
      <c r="C31" s="396" t="s">
        <v>97</v>
      </c>
      <c r="D31" s="396" t="s">
        <v>610</v>
      </c>
      <c r="E31" s="415">
        <v>2800</v>
      </c>
      <c r="F31" s="397" t="s">
        <v>611</v>
      </c>
      <c r="G31" s="416" t="s">
        <v>612</v>
      </c>
      <c r="H31" s="396" t="s">
        <v>613</v>
      </c>
      <c r="I31" s="396" t="s">
        <v>613</v>
      </c>
      <c r="J31" s="396" t="s">
        <v>614</v>
      </c>
      <c r="K31" s="408"/>
      <c r="L31" s="417">
        <v>12</v>
      </c>
      <c r="M31" s="418">
        <v>33600</v>
      </c>
      <c r="N31" s="408"/>
      <c r="O31" s="417">
        <v>6</v>
      </c>
      <c r="P31" s="419">
        <v>16800</v>
      </c>
    </row>
    <row r="32" spans="1:16" x14ac:dyDescent="0.2">
      <c r="A32" s="396">
        <v>1128</v>
      </c>
      <c r="B32" s="414" t="s">
        <v>824</v>
      </c>
      <c r="C32" s="396" t="s">
        <v>97</v>
      </c>
      <c r="D32" s="396" t="s">
        <v>615</v>
      </c>
      <c r="E32" s="415">
        <v>2700</v>
      </c>
      <c r="F32" s="397" t="s">
        <v>616</v>
      </c>
      <c r="G32" s="416" t="s">
        <v>617</v>
      </c>
      <c r="H32" s="396" t="s">
        <v>613</v>
      </c>
      <c r="I32" s="396" t="s">
        <v>613</v>
      </c>
      <c r="J32" s="396" t="s">
        <v>551</v>
      </c>
      <c r="K32" s="408"/>
      <c r="L32" s="417">
        <v>12</v>
      </c>
      <c r="M32" s="418">
        <v>32400</v>
      </c>
      <c r="N32" s="408"/>
      <c r="O32" s="417">
        <v>6</v>
      </c>
      <c r="P32" s="419">
        <v>16200</v>
      </c>
    </row>
    <row r="33" spans="1:16" x14ac:dyDescent="0.2">
      <c r="A33" s="396">
        <v>1128</v>
      </c>
      <c r="B33" s="414" t="s">
        <v>824</v>
      </c>
      <c r="C33" s="396" t="s">
        <v>97</v>
      </c>
      <c r="D33" s="396" t="s">
        <v>618</v>
      </c>
      <c r="E33" s="415">
        <v>2300</v>
      </c>
      <c r="F33" s="397" t="s">
        <v>619</v>
      </c>
      <c r="G33" s="416" t="s">
        <v>620</v>
      </c>
      <c r="H33" s="396" t="s">
        <v>613</v>
      </c>
      <c r="I33" s="396" t="s">
        <v>613</v>
      </c>
      <c r="J33" s="396" t="s">
        <v>614</v>
      </c>
      <c r="K33" s="408"/>
      <c r="L33" s="417">
        <v>12</v>
      </c>
      <c r="M33" s="418">
        <v>27600</v>
      </c>
      <c r="N33" s="408"/>
      <c r="O33" s="417">
        <v>6</v>
      </c>
      <c r="P33" s="419">
        <v>13800</v>
      </c>
    </row>
    <row r="34" spans="1:16" x14ac:dyDescent="0.2">
      <c r="A34" s="396">
        <v>1128</v>
      </c>
      <c r="B34" s="414" t="s">
        <v>824</v>
      </c>
      <c r="C34" s="396" t="s">
        <v>97</v>
      </c>
      <c r="D34" s="396" t="s">
        <v>621</v>
      </c>
      <c r="E34" s="415">
        <v>1600</v>
      </c>
      <c r="F34" s="397">
        <v>16174637</v>
      </c>
      <c r="G34" s="416" t="s">
        <v>622</v>
      </c>
      <c r="H34" s="396" t="s">
        <v>613</v>
      </c>
      <c r="I34" s="396" t="s">
        <v>613</v>
      </c>
      <c r="J34" s="396" t="s">
        <v>551</v>
      </c>
      <c r="K34" s="408"/>
      <c r="L34" s="417">
        <v>12</v>
      </c>
      <c r="M34" s="418">
        <v>19200</v>
      </c>
      <c r="N34" s="408"/>
      <c r="O34" s="417">
        <v>6</v>
      </c>
      <c r="P34" s="419">
        <v>9600</v>
      </c>
    </row>
    <row r="35" spans="1:16" x14ac:dyDescent="0.2">
      <c r="A35" s="396">
        <v>1128</v>
      </c>
      <c r="B35" s="414" t="s">
        <v>824</v>
      </c>
      <c r="C35" s="396" t="s">
        <v>97</v>
      </c>
      <c r="D35" s="396" t="s">
        <v>623</v>
      </c>
      <c r="E35" s="415">
        <v>1600</v>
      </c>
      <c r="F35" s="397" t="s">
        <v>624</v>
      </c>
      <c r="G35" s="416" t="s">
        <v>625</v>
      </c>
      <c r="H35" s="396" t="s">
        <v>613</v>
      </c>
      <c r="I35" s="396" t="s">
        <v>613</v>
      </c>
      <c r="J35" s="396" t="s">
        <v>551</v>
      </c>
      <c r="K35" s="408"/>
      <c r="L35" s="417">
        <v>12</v>
      </c>
      <c r="M35" s="418">
        <v>19200</v>
      </c>
      <c r="N35" s="408"/>
      <c r="O35" s="417">
        <v>6</v>
      </c>
      <c r="P35" s="419">
        <v>9600</v>
      </c>
    </row>
    <row r="36" spans="1:16" x14ac:dyDescent="0.2">
      <c r="A36" s="396">
        <v>1128</v>
      </c>
      <c r="B36" s="414" t="s">
        <v>824</v>
      </c>
      <c r="C36" s="396" t="s">
        <v>97</v>
      </c>
      <c r="D36" s="396" t="s">
        <v>623</v>
      </c>
      <c r="E36" s="415">
        <v>1600</v>
      </c>
      <c r="F36" s="397">
        <v>25490873</v>
      </c>
      <c r="G36" s="416" t="s">
        <v>626</v>
      </c>
      <c r="H36" s="396" t="s">
        <v>613</v>
      </c>
      <c r="I36" s="396" t="s">
        <v>613</v>
      </c>
      <c r="J36" s="396" t="s">
        <v>551</v>
      </c>
      <c r="K36" s="408"/>
      <c r="L36" s="417">
        <v>12</v>
      </c>
      <c r="M36" s="418">
        <v>19200</v>
      </c>
      <c r="N36" s="408"/>
      <c r="O36" s="417">
        <v>6</v>
      </c>
      <c r="P36" s="419">
        <v>9600</v>
      </c>
    </row>
    <row r="37" spans="1:16" x14ac:dyDescent="0.2">
      <c r="A37" s="396">
        <v>1128</v>
      </c>
      <c r="B37" s="414" t="s">
        <v>824</v>
      </c>
      <c r="C37" s="396" t="s">
        <v>97</v>
      </c>
      <c r="D37" s="396" t="s">
        <v>627</v>
      </c>
      <c r="E37" s="415">
        <v>7000</v>
      </c>
      <c r="F37" s="397">
        <v>25434418</v>
      </c>
      <c r="G37" s="416" t="s">
        <v>628</v>
      </c>
      <c r="H37" s="396" t="s">
        <v>629</v>
      </c>
      <c r="I37" s="396" t="s">
        <v>571</v>
      </c>
      <c r="J37" s="396" t="s">
        <v>550</v>
      </c>
      <c r="K37" s="408"/>
      <c r="L37" s="417">
        <v>12</v>
      </c>
      <c r="M37" s="418">
        <v>84000</v>
      </c>
      <c r="N37" s="408"/>
      <c r="O37" s="417">
        <v>6</v>
      </c>
      <c r="P37" s="419">
        <v>42000</v>
      </c>
    </row>
    <row r="38" spans="1:16" x14ac:dyDescent="0.2">
      <c r="A38" s="396">
        <v>1128</v>
      </c>
      <c r="B38" s="414" t="s">
        <v>824</v>
      </c>
      <c r="C38" s="396" t="s">
        <v>97</v>
      </c>
      <c r="D38" s="396" t="s">
        <v>615</v>
      </c>
      <c r="E38" s="415">
        <v>3500</v>
      </c>
      <c r="F38" s="397">
        <v>41917503</v>
      </c>
      <c r="G38" s="416" t="s">
        <v>630</v>
      </c>
      <c r="H38" s="396" t="s">
        <v>613</v>
      </c>
      <c r="I38" s="396" t="s">
        <v>613</v>
      </c>
      <c r="J38" s="396" t="s">
        <v>551</v>
      </c>
      <c r="K38" s="408"/>
      <c r="L38" s="417">
        <v>12</v>
      </c>
      <c r="M38" s="418">
        <v>42000</v>
      </c>
      <c r="N38" s="408"/>
      <c r="O38" s="417">
        <v>6</v>
      </c>
      <c r="P38" s="419">
        <v>21000</v>
      </c>
    </row>
    <row r="39" spans="1:16" x14ac:dyDescent="0.2">
      <c r="A39" s="396">
        <v>1128</v>
      </c>
      <c r="B39" s="414" t="s">
        <v>824</v>
      </c>
      <c r="C39" s="396" t="s">
        <v>97</v>
      </c>
      <c r="D39" s="396" t="s">
        <v>631</v>
      </c>
      <c r="E39" s="415">
        <v>2300</v>
      </c>
      <c r="F39" s="397">
        <v>10286417</v>
      </c>
      <c r="G39" s="416" t="s">
        <v>632</v>
      </c>
      <c r="H39" s="396" t="s">
        <v>613</v>
      </c>
      <c r="I39" s="396" t="s">
        <v>613</v>
      </c>
      <c r="J39" s="396" t="s">
        <v>551</v>
      </c>
      <c r="K39" s="408"/>
      <c r="L39" s="417">
        <v>12</v>
      </c>
      <c r="M39" s="418">
        <v>27600</v>
      </c>
      <c r="N39" s="408"/>
      <c r="O39" s="417">
        <v>6</v>
      </c>
      <c r="P39" s="419">
        <v>13800</v>
      </c>
    </row>
    <row r="40" spans="1:16" x14ac:dyDescent="0.2">
      <c r="A40" s="396">
        <v>1128</v>
      </c>
      <c r="B40" s="414" t="s">
        <v>824</v>
      </c>
      <c r="C40" s="396" t="s">
        <v>97</v>
      </c>
      <c r="D40" s="396" t="s">
        <v>633</v>
      </c>
      <c r="E40" s="415">
        <v>5500</v>
      </c>
      <c r="F40" s="397" t="s">
        <v>634</v>
      </c>
      <c r="G40" s="416" t="s">
        <v>635</v>
      </c>
      <c r="H40" s="396" t="s">
        <v>636</v>
      </c>
      <c r="I40" s="396" t="s">
        <v>613</v>
      </c>
      <c r="J40" s="396" t="s">
        <v>637</v>
      </c>
      <c r="K40" s="408"/>
      <c r="L40" s="417">
        <v>12</v>
      </c>
      <c r="M40" s="418">
        <v>66000</v>
      </c>
      <c r="N40" s="408"/>
      <c r="O40" s="417">
        <v>6</v>
      </c>
      <c r="P40" s="419">
        <v>33000</v>
      </c>
    </row>
    <row r="41" spans="1:16" x14ac:dyDescent="0.2">
      <c r="A41" s="396">
        <v>1128</v>
      </c>
      <c r="B41" s="414" t="s">
        <v>824</v>
      </c>
      <c r="C41" s="396" t="s">
        <v>97</v>
      </c>
      <c r="D41" s="396" t="s">
        <v>638</v>
      </c>
      <c r="E41" s="415">
        <v>3300</v>
      </c>
      <c r="F41" s="397">
        <v>48582492</v>
      </c>
      <c r="G41" s="416" t="s">
        <v>639</v>
      </c>
      <c r="H41" s="396" t="s">
        <v>640</v>
      </c>
      <c r="I41" s="396" t="s">
        <v>641</v>
      </c>
      <c r="J41" s="396" t="s">
        <v>550</v>
      </c>
      <c r="K41" s="408"/>
      <c r="L41" s="417">
        <v>12</v>
      </c>
      <c r="M41" s="418">
        <v>39578.660000000003</v>
      </c>
      <c r="N41" s="408"/>
      <c r="O41" s="417">
        <v>6</v>
      </c>
      <c r="P41" s="419">
        <v>19800</v>
      </c>
    </row>
    <row r="42" spans="1:16" x14ac:dyDescent="0.2">
      <c r="A42" s="396">
        <v>1128</v>
      </c>
      <c r="B42" s="414" t="s">
        <v>824</v>
      </c>
      <c r="C42" s="396" t="s">
        <v>97</v>
      </c>
      <c r="D42" s="396" t="s">
        <v>615</v>
      </c>
      <c r="E42" s="415">
        <v>3500</v>
      </c>
      <c r="F42" s="397">
        <v>42058721</v>
      </c>
      <c r="G42" s="416" t="s">
        <v>642</v>
      </c>
      <c r="H42" s="396" t="s">
        <v>613</v>
      </c>
      <c r="I42" s="396" t="s">
        <v>613</v>
      </c>
      <c r="J42" s="396" t="s">
        <v>613</v>
      </c>
      <c r="K42" s="408"/>
      <c r="L42" s="417">
        <v>12</v>
      </c>
      <c r="M42" s="418">
        <v>42000</v>
      </c>
      <c r="N42" s="408"/>
      <c r="O42" s="417">
        <v>6</v>
      </c>
      <c r="P42" s="419">
        <v>21000</v>
      </c>
    </row>
    <row r="43" spans="1:16" ht="22.5" x14ac:dyDescent="0.2">
      <c r="A43" s="396">
        <v>1128</v>
      </c>
      <c r="B43" s="414" t="s">
        <v>824</v>
      </c>
      <c r="C43" s="396" t="s">
        <v>97</v>
      </c>
      <c r="D43" s="396" t="s">
        <v>615</v>
      </c>
      <c r="E43" s="415">
        <v>3000</v>
      </c>
      <c r="F43" s="397">
        <v>10087382</v>
      </c>
      <c r="G43" s="416" t="s">
        <v>643</v>
      </c>
      <c r="H43" s="396" t="s">
        <v>613</v>
      </c>
      <c r="I43" s="396" t="s">
        <v>613</v>
      </c>
      <c r="J43" s="396" t="s">
        <v>613</v>
      </c>
      <c r="K43" s="408"/>
      <c r="L43" s="417">
        <v>12</v>
      </c>
      <c r="M43" s="418">
        <v>36000</v>
      </c>
      <c r="N43" s="408"/>
      <c r="O43" s="417">
        <v>6</v>
      </c>
      <c r="P43" s="419">
        <v>18000</v>
      </c>
    </row>
    <row r="44" spans="1:16" x14ac:dyDescent="0.2">
      <c r="A44" s="396">
        <v>1128</v>
      </c>
      <c r="B44" s="414" t="s">
        <v>824</v>
      </c>
      <c r="C44" s="396" t="s">
        <v>97</v>
      </c>
      <c r="D44" s="396" t="s">
        <v>644</v>
      </c>
      <c r="E44" s="415">
        <v>3500</v>
      </c>
      <c r="F44" s="397">
        <v>73681943</v>
      </c>
      <c r="G44" s="416" t="s">
        <v>645</v>
      </c>
      <c r="H44" s="396" t="s">
        <v>646</v>
      </c>
      <c r="I44" s="396" t="s">
        <v>647</v>
      </c>
      <c r="J44" s="396" t="s">
        <v>550</v>
      </c>
      <c r="K44" s="408"/>
      <c r="L44" s="417">
        <v>4</v>
      </c>
      <c r="M44" s="418">
        <v>14000</v>
      </c>
      <c r="N44" s="408"/>
      <c r="O44" s="417">
        <v>6</v>
      </c>
      <c r="P44" s="419">
        <v>21000</v>
      </c>
    </row>
    <row r="45" spans="1:16" x14ac:dyDescent="0.2">
      <c r="A45" s="396">
        <v>1128</v>
      </c>
      <c r="B45" s="414" t="s">
        <v>824</v>
      </c>
      <c r="C45" s="396" t="s">
        <v>97</v>
      </c>
      <c r="D45" s="396" t="s">
        <v>648</v>
      </c>
      <c r="E45" s="415">
        <v>2000</v>
      </c>
      <c r="F45" s="397">
        <v>42818206</v>
      </c>
      <c r="G45" s="416" t="s">
        <v>649</v>
      </c>
      <c r="H45" s="420" t="s">
        <v>613</v>
      </c>
      <c r="I45" s="396" t="s">
        <v>613</v>
      </c>
      <c r="J45" s="396" t="s">
        <v>613</v>
      </c>
      <c r="K45" s="408"/>
      <c r="L45" s="417">
        <v>4</v>
      </c>
      <c r="M45" s="418">
        <v>8000</v>
      </c>
      <c r="N45" s="408"/>
      <c r="O45" s="417">
        <v>6</v>
      </c>
      <c r="P45" s="419">
        <v>12000</v>
      </c>
    </row>
    <row r="46" spans="1:16" x14ac:dyDescent="0.2">
      <c r="A46" s="396">
        <v>1128</v>
      </c>
      <c r="B46" s="414" t="s">
        <v>824</v>
      </c>
      <c r="C46" s="396" t="s">
        <v>97</v>
      </c>
      <c r="D46" s="396" t="s">
        <v>618</v>
      </c>
      <c r="E46" s="415">
        <v>1500</v>
      </c>
      <c r="F46" s="397">
        <v>74208889</v>
      </c>
      <c r="G46" s="416" t="s">
        <v>650</v>
      </c>
      <c r="H46" s="420" t="s">
        <v>613</v>
      </c>
      <c r="I46" s="396" t="s">
        <v>613</v>
      </c>
      <c r="J46" s="396" t="s">
        <v>613</v>
      </c>
      <c r="K46" s="408"/>
      <c r="L46" s="417">
        <v>2</v>
      </c>
      <c r="M46" s="418">
        <v>3000</v>
      </c>
      <c r="N46" s="408"/>
      <c r="O46" s="417">
        <v>6</v>
      </c>
      <c r="P46" s="419">
        <v>9000</v>
      </c>
    </row>
    <row r="47" spans="1:16" ht="22.5" x14ac:dyDescent="0.2">
      <c r="A47" s="396">
        <v>1128</v>
      </c>
      <c r="B47" s="414" t="s">
        <v>824</v>
      </c>
      <c r="C47" s="396" t="s">
        <v>97</v>
      </c>
      <c r="D47" s="396" t="s">
        <v>651</v>
      </c>
      <c r="E47" s="415">
        <v>3000</v>
      </c>
      <c r="F47" s="397">
        <v>47180501</v>
      </c>
      <c r="G47" s="416" t="s">
        <v>652</v>
      </c>
      <c r="H47" s="421" t="s">
        <v>653</v>
      </c>
      <c r="I47" s="396" t="s">
        <v>613</v>
      </c>
      <c r="J47" s="396" t="s">
        <v>654</v>
      </c>
      <c r="K47" s="408"/>
      <c r="L47" s="417">
        <v>2</v>
      </c>
      <c r="M47" s="418">
        <v>6000</v>
      </c>
      <c r="N47" s="408"/>
      <c r="O47" s="417">
        <v>6</v>
      </c>
      <c r="P47" s="419">
        <v>18000</v>
      </c>
    </row>
    <row r="48" spans="1:16" x14ac:dyDescent="0.2">
      <c r="A48" s="396">
        <v>1128</v>
      </c>
      <c r="B48" s="414" t="s">
        <v>824</v>
      </c>
      <c r="C48" s="396" t="s">
        <v>97</v>
      </c>
      <c r="D48" s="396" t="s">
        <v>651</v>
      </c>
      <c r="E48" s="415">
        <v>3000</v>
      </c>
      <c r="F48" s="397" t="s">
        <v>655</v>
      </c>
      <c r="G48" s="416" t="s">
        <v>656</v>
      </c>
      <c r="H48" s="421" t="s">
        <v>613</v>
      </c>
      <c r="I48" s="396" t="s">
        <v>613</v>
      </c>
      <c r="J48" s="396" t="s">
        <v>613</v>
      </c>
      <c r="K48" s="408"/>
      <c r="L48" s="417">
        <v>2</v>
      </c>
      <c r="M48" s="418">
        <v>6000</v>
      </c>
      <c r="N48" s="408"/>
      <c r="O48" s="417">
        <v>6</v>
      </c>
      <c r="P48" s="419">
        <v>18000</v>
      </c>
    </row>
    <row r="49" spans="1:16" x14ac:dyDescent="0.2">
      <c r="A49" s="396">
        <v>1128</v>
      </c>
      <c r="B49" s="414" t="s">
        <v>824</v>
      </c>
      <c r="C49" s="396" t="s">
        <v>97</v>
      </c>
      <c r="D49" s="396" t="s">
        <v>657</v>
      </c>
      <c r="E49" s="415">
        <v>7000</v>
      </c>
      <c r="F49" s="397">
        <v>73871600</v>
      </c>
      <c r="G49" s="416" t="s">
        <v>658</v>
      </c>
      <c r="H49" s="420" t="s">
        <v>583</v>
      </c>
      <c r="I49" s="396" t="s">
        <v>584</v>
      </c>
      <c r="J49" s="396" t="s">
        <v>550</v>
      </c>
      <c r="K49" s="408"/>
      <c r="L49" s="417">
        <v>1</v>
      </c>
      <c r="M49" s="418">
        <v>7000</v>
      </c>
      <c r="N49" s="408"/>
      <c r="O49" s="417">
        <v>6</v>
      </c>
      <c r="P49" s="419">
        <v>42000</v>
      </c>
    </row>
    <row r="50" spans="1:16" ht="22.5" x14ac:dyDescent="0.2">
      <c r="A50" s="396">
        <v>1128</v>
      </c>
      <c r="B50" s="414" t="s">
        <v>824</v>
      </c>
      <c r="C50" s="396" t="s">
        <v>97</v>
      </c>
      <c r="D50" s="396" t="s">
        <v>659</v>
      </c>
      <c r="E50" s="415">
        <v>5500</v>
      </c>
      <c r="F50" s="397" t="s">
        <v>660</v>
      </c>
      <c r="G50" s="416" t="s">
        <v>661</v>
      </c>
      <c r="H50" s="421" t="s">
        <v>653</v>
      </c>
      <c r="I50" s="396" t="s">
        <v>613</v>
      </c>
      <c r="J50" s="396" t="s">
        <v>654</v>
      </c>
      <c r="K50" s="408"/>
      <c r="L50" s="417">
        <v>3</v>
      </c>
      <c r="M50" s="418">
        <v>15400</v>
      </c>
      <c r="N50" s="408"/>
      <c r="O50" s="417">
        <v>6</v>
      </c>
      <c r="P50" s="419">
        <v>33000</v>
      </c>
    </row>
    <row r="51" spans="1:16" x14ac:dyDescent="0.2">
      <c r="A51" s="396">
        <v>1128</v>
      </c>
      <c r="B51" s="414" t="s">
        <v>824</v>
      </c>
      <c r="C51" s="396" t="s">
        <v>97</v>
      </c>
      <c r="D51" s="396" t="s">
        <v>657</v>
      </c>
      <c r="E51" s="415">
        <v>7000</v>
      </c>
      <c r="F51" s="397">
        <v>44360640</v>
      </c>
      <c r="G51" s="416" t="s">
        <v>662</v>
      </c>
      <c r="H51" s="421" t="s">
        <v>583</v>
      </c>
      <c r="I51" s="396" t="s">
        <v>584</v>
      </c>
      <c r="J51" s="396" t="s">
        <v>550</v>
      </c>
      <c r="K51" s="408"/>
      <c r="L51" s="417">
        <v>1</v>
      </c>
      <c r="M51" s="418">
        <v>5133.3333333333339</v>
      </c>
      <c r="N51" s="408"/>
      <c r="O51" s="417">
        <v>6</v>
      </c>
      <c r="P51" s="419">
        <v>42000</v>
      </c>
    </row>
    <row r="52" spans="1:16" x14ac:dyDescent="0.2">
      <c r="A52" s="396">
        <v>1128</v>
      </c>
      <c r="B52" s="414" t="s">
        <v>824</v>
      </c>
      <c r="C52" s="396" t="s">
        <v>97</v>
      </c>
      <c r="D52" s="396" t="s">
        <v>663</v>
      </c>
      <c r="E52" s="415">
        <v>4685.24</v>
      </c>
      <c r="F52" s="397" t="s">
        <v>664</v>
      </c>
      <c r="G52" s="416" t="s">
        <v>665</v>
      </c>
      <c r="H52" s="420" t="s">
        <v>564</v>
      </c>
      <c r="I52" s="396" t="s">
        <v>666</v>
      </c>
      <c r="J52" s="396" t="s">
        <v>550</v>
      </c>
      <c r="K52" s="408"/>
      <c r="L52" s="417">
        <v>3</v>
      </c>
      <c r="M52" s="418">
        <v>14055.72</v>
      </c>
      <c r="N52" s="408"/>
      <c r="O52" s="417">
        <v>6</v>
      </c>
      <c r="P52" s="419">
        <v>28111.439999999995</v>
      </c>
    </row>
    <row r="53" spans="1:16" x14ac:dyDescent="0.2">
      <c r="A53" s="396">
        <v>1128</v>
      </c>
      <c r="B53" s="414" t="s">
        <v>824</v>
      </c>
      <c r="C53" s="396" t="s">
        <v>97</v>
      </c>
      <c r="D53" s="396" t="s">
        <v>667</v>
      </c>
      <c r="E53" s="415">
        <v>6000</v>
      </c>
      <c r="F53" s="397" t="s">
        <v>668</v>
      </c>
      <c r="G53" s="416" t="s">
        <v>669</v>
      </c>
      <c r="H53" s="422" t="s">
        <v>629</v>
      </c>
      <c r="I53" s="396" t="s">
        <v>670</v>
      </c>
      <c r="J53" s="396" t="s">
        <v>550</v>
      </c>
      <c r="K53" s="408"/>
      <c r="L53" s="417">
        <v>2</v>
      </c>
      <c r="M53" s="418">
        <v>12000</v>
      </c>
      <c r="N53" s="408"/>
      <c r="O53" s="417">
        <v>6</v>
      </c>
      <c r="P53" s="419">
        <v>36000</v>
      </c>
    </row>
    <row r="54" spans="1:16" x14ac:dyDescent="0.2">
      <c r="A54" s="396">
        <v>1128</v>
      </c>
      <c r="B54" s="414" t="s">
        <v>824</v>
      </c>
      <c r="C54" s="396" t="s">
        <v>97</v>
      </c>
      <c r="D54" s="396" t="s">
        <v>657</v>
      </c>
      <c r="E54" s="415">
        <v>6000</v>
      </c>
      <c r="F54" s="397" t="s">
        <v>671</v>
      </c>
      <c r="G54" s="416" t="s">
        <v>672</v>
      </c>
      <c r="H54" s="420" t="s">
        <v>580</v>
      </c>
      <c r="I54" s="396" t="s">
        <v>558</v>
      </c>
      <c r="J54" s="396" t="s">
        <v>550</v>
      </c>
      <c r="K54" s="408"/>
      <c r="L54" s="417">
        <v>1</v>
      </c>
      <c r="M54" s="418">
        <v>3400</v>
      </c>
      <c r="N54" s="408"/>
      <c r="O54" s="417">
        <v>6</v>
      </c>
      <c r="P54" s="419">
        <v>36000</v>
      </c>
    </row>
    <row r="55" spans="1:16" x14ac:dyDescent="0.2">
      <c r="A55" s="396">
        <v>1128</v>
      </c>
      <c r="B55" s="414" t="s">
        <v>824</v>
      </c>
      <c r="C55" s="396" t="s">
        <v>97</v>
      </c>
      <c r="D55" s="396" t="s">
        <v>651</v>
      </c>
      <c r="E55" s="415">
        <v>2800</v>
      </c>
      <c r="F55" s="397" t="s">
        <v>673</v>
      </c>
      <c r="G55" s="416" t="s">
        <v>674</v>
      </c>
      <c r="H55" s="421" t="s">
        <v>636</v>
      </c>
      <c r="I55" s="396" t="s">
        <v>613</v>
      </c>
      <c r="J55" s="396" t="s">
        <v>654</v>
      </c>
      <c r="K55" s="408"/>
      <c r="L55" s="417">
        <v>3</v>
      </c>
      <c r="M55" s="418">
        <v>8400</v>
      </c>
      <c r="N55" s="408"/>
      <c r="O55" s="417">
        <v>6</v>
      </c>
      <c r="P55" s="419">
        <v>16800</v>
      </c>
    </row>
    <row r="56" spans="1:16" x14ac:dyDescent="0.2">
      <c r="A56" s="396">
        <v>1128</v>
      </c>
      <c r="B56" s="414" t="s">
        <v>824</v>
      </c>
      <c r="C56" s="396" t="s">
        <v>97</v>
      </c>
      <c r="D56" s="396" t="s">
        <v>580</v>
      </c>
      <c r="E56" s="415">
        <v>6000</v>
      </c>
      <c r="F56" s="397">
        <v>46879175</v>
      </c>
      <c r="G56" s="416" t="s">
        <v>675</v>
      </c>
      <c r="H56" s="421" t="s">
        <v>580</v>
      </c>
      <c r="I56" s="396" t="s">
        <v>580</v>
      </c>
      <c r="J56" s="396" t="s">
        <v>550</v>
      </c>
      <c r="K56" s="408"/>
      <c r="L56" s="417">
        <v>2</v>
      </c>
      <c r="M56" s="418">
        <v>12000</v>
      </c>
      <c r="N56" s="408"/>
      <c r="O56" s="417">
        <v>6</v>
      </c>
      <c r="P56" s="419">
        <v>36000</v>
      </c>
    </row>
    <row r="57" spans="1:16" ht="22.5" x14ac:dyDescent="0.2">
      <c r="A57" s="396">
        <v>1128</v>
      </c>
      <c r="B57" s="414" t="s">
        <v>824</v>
      </c>
      <c r="C57" s="396" t="s">
        <v>97</v>
      </c>
      <c r="D57" s="396" t="s">
        <v>676</v>
      </c>
      <c r="E57" s="415">
        <v>3500</v>
      </c>
      <c r="F57" s="397" t="s">
        <v>677</v>
      </c>
      <c r="G57" s="416" t="s">
        <v>678</v>
      </c>
      <c r="H57" s="421" t="s">
        <v>653</v>
      </c>
      <c r="I57" s="396" t="s">
        <v>613</v>
      </c>
      <c r="J57" s="396" t="s">
        <v>654</v>
      </c>
      <c r="K57" s="408"/>
      <c r="L57" s="417">
        <v>3</v>
      </c>
      <c r="M57" s="418">
        <v>9800</v>
      </c>
      <c r="N57" s="408"/>
      <c r="O57" s="417">
        <v>6</v>
      </c>
      <c r="P57" s="419">
        <v>21000</v>
      </c>
    </row>
    <row r="58" spans="1:16" x14ac:dyDescent="0.2">
      <c r="A58" s="396">
        <v>1128</v>
      </c>
      <c r="B58" s="414" t="s">
        <v>824</v>
      </c>
      <c r="C58" s="396" t="s">
        <v>97</v>
      </c>
      <c r="D58" s="396" t="s">
        <v>679</v>
      </c>
      <c r="E58" s="415">
        <v>2900</v>
      </c>
      <c r="F58" s="397" t="s">
        <v>680</v>
      </c>
      <c r="G58" s="416" t="s">
        <v>681</v>
      </c>
      <c r="H58" s="420" t="s">
        <v>613</v>
      </c>
      <c r="I58" s="396" t="s">
        <v>613</v>
      </c>
      <c r="J58" s="396" t="s">
        <v>613</v>
      </c>
      <c r="K58" s="408"/>
      <c r="L58" s="417">
        <v>3</v>
      </c>
      <c r="M58" s="418">
        <v>7636.67</v>
      </c>
      <c r="N58" s="408"/>
      <c r="O58" s="417">
        <v>6</v>
      </c>
      <c r="P58" s="419">
        <v>17400</v>
      </c>
    </row>
    <row r="59" spans="1:16" x14ac:dyDescent="0.2">
      <c r="A59" s="396">
        <v>1128</v>
      </c>
      <c r="B59" s="414" t="s">
        <v>824</v>
      </c>
      <c r="C59" s="396" t="s">
        <v>97</v>
      </c>
      <c r="D59" s="396" t="s">
        <v>682</v>
      </c>
      <c r="E59" s="415">
        <v>6000</v>
      </c>
      <c r="F59" s="397">
        <v>10796534</v>
      </c>
      <c r="G59" s="416" t="s">
        <v>683</v>
      </c>
      <c r="H59" s="421" t="s">
        <v>580</v>
      </c>
      <c r="I59" s="396" t="s">
        <v>684</v>
      </c>
      <c r="J59" s="396" t="s">
        <v>550</v>
      </c>
      <c r="K59" s="408"/>
      <c r="L59" s="417">
        <v>3</v>
      </c>
      <c r="M59" s="418">
        <v>15800</v>
      </c>
      <c r="N59" s="408"/>
      <c r="O59" s="417">
        <v>6</v>
      </c>
      <c r="P59" s="419">
        <v>36000</v>
      </c>
    </row>
    <row r="60" spans="1:16" x14ac:dyDescent="0.2">
      <c r="A60" s="396">
        <v>1128</v>
      </c>
      <c r="B60" s="414" t="s">
        <v>824</v>
      </c>
      <c r="C60" s="396" t="s">
        <v>97</v>
      </c>
      <c r="D60" s="396" t="s">
        <v>685</v>
      </c>
      <c r="E60" s="415">
        <v>1000</v>
      </c>
      <c r="F60" s="397" t="s">
        <v>686</v>
      </c>
      <c r="G60" s="416" t="s">
        <v>687</v>
      </c>
      <c r="H60" s="420" t="s">
        <v>613</v>
      </c>
      <c r="I60" s="396" t="s">
        <v>613</v>
      </c>
      <c r="J60" s="396" t="s">
        <v>613</v>
      </c>
      <c r="K60" s="408"/>
      <c r="L60" s="417">
        <v>12</v>
      </c>
      <c r="M60" s="418">
        <v>12000</v>
      </c>
      <c r="N60" s="408"/>
      <c r="O60" s="417">
        <v>6</v>
      </c>
      <c r="P60" s="419">
        <v>6000</v>
      </c>
    </row>
    <row r="61" spans="1:16" x14ac:dyDescent="0.2">
      <c r="A61" s="396">
        <v>1128</v>
      </c>
      <c r="B61" s="414" t="s">
        <v>824</v>
      </c>
      <c r="C61" s="396" t="s">
        <v>97</v>
      </c>
      <c r="D61" s="396" t="s">
        <v>615</v>
      </c>
      <c r="E61" s="415">
        <v>2700</v>
      </c>
      <c r="F61" s="397" t="s">
        <v>688</v>
      </c>
      <c r="G61" s="416" t="s">
        <v>689</v>
      </c>
      <c r="H61" s="421" t="s">
        <v>613</v>
      </c>
      <c r="I61" s="396" t="s">
        <v>613</v>
      </c>
      <c r="J61" s="396" t="s">
        <v>613</v>
      </c>
      <c r="K61" s="408"/>
      <c r="L61" s="417">
        <v>12</v>
      </c>
      <c r="M61" s="418">
        <v>32400</v>
      </c>
      <c r="N61" s="408"/>
      <c r="O61" s="417">
        <v>6</v>
      </c>
      <c r="P61" s="419">
        <v>16200</v>
      </c>
    </row>
    <row r="62" spans="1:16" x14ac:dyDescent="0.2">
      <c r="A62" s="396">
        <v>1128</v>
      </c>
      <c r="B62" s="414" t="s">
        <v>824</v>
      </c>
      <c r="C62" s="396" t="s">
        <v>97</v>
      </c>
      <c r="D62" s="396" t="s">
        <v>690</v>
      </c>
      <c r="E62" s="415">
        <v>2500</v>
      </c>
      <c r="F62" s="397" t="s">
        <v>691</v>
      </c>
      <c r="G62" s="416" t="s">
        <v>692</v>
      </c>
      <c r="H62" s="420" t="s">
        <v>613</v>
      </c>
      <c r="I62" s="396" t="s">
        <v>613</v>
      </c>
      <c r="J62" s="396" t="s">
        <v>614</v>
      </c>
      <c r="K62" s="408"/>
      <c r="L62" s="417">
        <v>12</v>
      </c>
      <c r="M62" s="418">
        <v>30000</v>
      </c>
      <c r="N62" s="408"/>
      <c r="O62" s="417">
        <v>6</v>
      </c>
      <c r="P62" s="419">
        <v>15000</v>
      </c>
    </row>
    <row r="63" spans="1:16" x14ac:dyDescent="0.2">
      <c r="A63" s="396">
        <v>1128</v>
      </c>
      <c r="B63" s="414" t="s">
        <v>824</v>
      </c>
      <c r="C63" s="396" t="s">
        <v>97</v>
      </c>
      <c r="D63" s="396" t="s">
        <v>693</v>
      </c>
      <c r="E63" s="415">
        <v>2000</v>
      </c>
      <c r="F63" s="397">
        <v>40838775</v>
      </c>
      <c r="G63" s="416" t="s">
        <v>694</v>
      </c>
      <c r="H63" s="421" t="s">
        <v>613</v>
      </c>
      <c r="I63" s="396" t="s">
        <v>613</v>
      </c>
      <c r="J63" s="396" t="s">
        <v>614</v>
      </c>
      <c r="K63" s="408"/>
      <c r="L63" s="417">
        <v>12</v>
      </c>
      <c r="M63" s="418">
        <v>24000</v>
      </c>
      <c r="N63" s="408"/>
      <c r="O63" s="417">
        <v>6</v>
      </c>
      <c r="P63" s="419">
        <v>12000</v>
      </c>
    </row>
    <row r="64" spans="1:16" ht="22.5" x14ac:dyDescent="0.2">
      <c r="A64" s="396">
        <v>1128</v>
      </c>
      <c r="B64" s="414" t="s">
        <v>824</v>
      </c>
      <c r="C64" s="396" t="s">
        <v>97</v>
      </c>
      <c r="D64" s="396" t="s">
        <v>693</v>
      </c>
      <c r="E64" s="415">
        <v>2000</v>
      </c>
      <c r="F64" s="397" t="s">
        <v>695</v>
      </c>
      <c r="G64" s="416" t="s">
        <v>696</v>
      </c>
      <c r="H64" s="421" t="s">
        <v>613</v>
      </c>
      <c r="I64" s="396" t="s">
        <v>613</v>
      </c>
      <c r="J64" s="396" t="s">
        <v>614</v>
      </c>
      <c r="K64" s="408"/>
      <c r="L64" s="417">
        <v>12</v>
      </c>
      <c r="M64" s="418">
        <v>24000</v>
      </c>
      <c r="N64" s="408"/>
      <c r="O64" s="417">
        <v>6</v>
      </c>
      <c r="P64" s="419">
        <v>12000</v>
      </c>
    </row>
    <row r="65" spans="1:16" x14ac:dyDescent="0.2">
      <c r="A65" s="396">
        <v>1128</v>
      </c>
      <c r="B65" s="414" t="s">
        <v>824</v>
      </c>
      <c r="C65" s="396" t="s">
        <v>97</v>
      </c>
      <c r="D65" s="396" t="s">
        <v>693</v>
      </c>
      <c r="E65" s="415">
        <v>2000</v>
      </c>
      <c r="F65" s="397" t="s">
        <v>697</v>
      </c>
      <c r="G65" s="416" t="s">
        <v>698</v>
      </c>
      <c r="H65" s="421" t="s">
        <v>613</v>
      </c>
      <c r="I65" s="396" t="s">
        <v>613</v>
      </c>
      <c r="J65" s="396" t="s">
        <v>614</v>
      </c>
      <c r="K65" s="408"/>
      <c r="L65" s="417">
        <v>12</v>
      </c>
      <c r="M65" s="418">
        <v>24000</v>
      </c>
      <c r="N65" s="408"/>
      <c r="O65" s="417">
        <v>6</v>
      </c>
      <c r="P65" s="419">
        <v>12000</v>
      </c>
    </row>
    <row r="66" spans="1:16" x14ac:dyDescent="0.2">
      <c r="A66" s="396">
        <v>1128</v>
      </c>
      <c r="B66" s="414" t="s">
        <v>824</v>
      </c>
      <c r="C66" s="396" t="s">
        <v>97</v>
      </c>
      <c r="D66" s="396" t="s">
        <v>651</v>
      </c>
      <c r="E66" s="415">
        <v>3000</v>
      </c>
      <c r="F66" s="397" t="s">
        <v>699</v>
      </c>
      <c r="G66" s="416" t="s">
        <v>700</v>
      </c>
      <c r="H66" s="420" t="s">
        <v>613</v>
      </c>
      <c r="I66" s="396" t="s">
        <v>613</v>
      </c>
      <c r="J66" s="396" t="s">
        <v>614</v>
      </c>
      <c r="K66" s="408"/>
      <c r="L66" s="417">
        <v>12</v>
      </c>
      <c r="M66" s="418">
        <v>36000</v>
      </c>
      <c r="N66" s="408"/>
      <c r="O66" s="417">
        <v>6</v>
      </c>
      <c r="P66" s="419">
        <v>18000</v>
      </c>
    </row>
    <row r="67" spans="1:16" ht="22.5" x14ac:dyDescent="0.2">
      <c r="A67" s="396">
        <v>1128</v>
      </c>
      <c r="B67" s="414" t="s">
        <v>824</v>
      </c>
      <c r="C67" s="396" t="s">
        <v>97</v>
      </c>
      <c r="D67" s="396" t="s">
        <v>701</v>
      </c>
      <c r="E67" s="415">
        <v>2000</v>
      </c>
      <c r="F67" s="397" t="s">
        <v>702</v>
      </c>
      <c r="G67" s="416" t="s">
        <v>703</v>
      </c>
      <c r="H67" s="421" t="s">
        <v>613</v>
      </c>
      <c r="I67" s="396" t="s">
        <v>613</v>
      </c>
      <c r="J67" s="396" t="s">
        <v>614</v>
      </c>
      <c r="K67" s="408"/>
      <c r="L67" s="417">
        <v>12</v>
      </c>
      <c r="M67" s="418">
        <v>24000</v>
      </c>
      <c r="N67" s="408"/>
      <c r="O67" s="417">
        <v>6</v>
      </c>
      <c r="P67" s="419">
        <v>12000</v>
      </c>
    </row>
    <row r="68" spans="1:16" x14ac:dyDescent="0.2">
      <c r="A68" s="396">
        <v>1128</v>
      </c>
      <c r="B68" s="414" t="s">
        <v>824</v>
      </c>
      <c r="C68" s="396" t="s">
        <v>97</v>
      </c>
      <c r="D68" s="396" t="s">
        <v>615</v>
      </c>
      <c r="E68" s="415">
        <v>2300</v>
      </c>
      <c r="F68" s="397" t="s">
        <v>704</v>
      </c>
      <c r="G68" s="416" t="s">
        <v>705</v>
      </c>
      <c r="H68" s="420" t="s">
        <v>613</v>
      </c>
      <c r="I68" s="396" t="s">
        <v>613</v>
      </c>
      <c r="J68" s="396" t="s">
        <v>614</v>
      </c>
      <c r="K68" s="408"/>
      <c r="L68" s="417">
        <v>12</v>
      </c>
      <c r="M68" s="418">
        <v>27600</v>
      </c>
      <c r="N68" s="408"/>
      <c r="O68" s="417">
        <v>6</v>
      </c>
      <c r="P68" s="419">
        <v>13800</v>
      </c>
    </row>
    <row r="69" spans="1:16" ht="22.5" x14ac:dyDescent="0.2">
      <c r="A69" s="396">
        <v>1128</v>
      </c>
      <c r="B69" s="414" t="s">
        <v>824</v>
      </c>
      <c r="C69" s="396" t="s">
        <v>97</v>
      </c>
      <c r="D69" s="396" t="s">
        <v>693</v>
      </c>
      <c r="E69" s="415">
        <v>2000</v>
      </c>
      <c r="F69" s="397" t="s">
        <v>706</v>
      </c>
      <c r="G69" s="416" t="s">
        <v>707</v>
      </c>
      <c r="H69" s="421" t="s">
        <v>613</v>
      </c>
      <c r="I69" s="396" t="s">
        <v>613</v>
      </c>
      <c r="J69" s="396" t="s">
        <v>613</v>
      </c>
      <c r="K69" s="408"/>
      <c r="L69" s="417">
        <v>12</v>
      </c>
      <c r="M69" s="418">
        <v>24000</v>
      </c>
      <c r="N69" s="408"/>
      <c r="O69" s="417">
        <v>6</v>
      </c>
      <c r="P69" s="419">
        <v>12000</v>
      </c>
    </row>
    <row r="70" spans="1:16" x14ac:dyDescent="0.2">
      <c r="A70" s="396">
        <v>1128</v>
      </c>
      <c r="B70" s="414" t="s">
        <v>824</v>
      </c>
      <c r="C70" s="396" t="s">
        <v>97</v>
      </c>
      <c r="D70" s="396" t="s">
        <v>708</v>
      </c>
      <c r="E70" s="415">
        <v>5500</v>
      </c>
      <c r="F70" s="397" t="s">
        <v>709</v>
      </c>
      <c r="G70" s="416" t="s">
        <v>710</v>
      </c>
      <c r="H70" s="420" t="s">
        <v>711</v>
      </c>
      <c r="I70" s="396" t="s">
        <v>712</v>
      </c>
      <c r="J70" s="396" t="s">
        <v>550</v>
      </c>
      <c r="K70" s="408"/>
      <c r="L70" s="417">
        <v>12</v>
      </c>
      <c r="M70" s="418">
        <v>66000</v>
      </c>
      <c r="N70" s="408"/>
      <c r="O70" s="417">
        <v>6</v>
      </c>
      <c r="P70" s="419">
        <v>33000</v>
      </c>
    </row>
    <row r="71" spans="1:16" x14ac:dyDescent="0.2">
      <c r="A71" s="396">
        <v>1128</v>
      </c>
      <c r="B71" s="414" t="s">
        <v>824</v>
      </c>
      <c r="C71" s="396" t="s">
        <v>97</v>
      </c>
      <c r="D71" s="396" t="s">
        <v>713</v>
      </c>
      <c r="E71" s="415">
        <v>2500</v>
      </c>
      <c r="F71" s="397" t="s">
        <v>714</v>
      </c>
      <c r="G71" s="416" t="s">
        <v>715</v>
      </c>
      <c r="H71" s="420"/>
      <c r="I71" s="396" t="s">
        <v>716</v>
      </c>
      <c r="J71" s="396" t="s">
        <v>613</v>
      </c>
      <c r="K71" s="408"/>
      <c r="L71" s="417">
        <v>12</v>
      </c>
      <c r="M71" s="418">
        <v>30000</v>
      </c>
      <c r="N71" s="408"/>
      <c r="O71" s="417">
        <v>6</v>
      </c>
      <c r="P71" s="419">
        <v>15000</v>
      </c>
    </row>
    <row r="72" spans="1:16" ht="22.5" x14ac:dyDescent="0.2">
      <c r="A72" s="396">
        <v>1128</v>
      </c>
      <c r="B72" s="414" t="s">
        <v>824</v>
      </c>
      <c r="C72" s="396" t="s">
        <v>97</v>
      </c>
      <c r="D72" s="396" t="s">
        <v>717</v>
      </c>
      <c r="E72" s="415">
        <v>4400</v>
      </c>
      <c r="F72" s="397">
        <v>41419527</v>
      </c>
      <c r="G72" s="416" t="s">
        <v>718</v>
      </c>
      <c r="H72" s="421" t="s">
        <v>719</v>
      </c>
      <c r="I72" s="396" t="s">
        <v>720</v>
      </c>
      <c r="J72" s="396" t="s">
        <v>550</v>
      </c>
      <c r="K72" s="408"/>
      <c r="L72" s="417">
        <v>12</v>
      </c>
      <c r="M72" s="418">
        <v>52800</v>
      </c>
      <c r="N72" s="408"/>
      <c r="O72" s="417">
        <v>6</v>
      </c>
      <c r="P72" s="419">
        <v>26400</v>
      </c>
    </row>
    <row r="73" spans="1:16" x14ac:dyDescent="0.2">
      <c r="A73" s="396">
        <v>1128</v>
      </c>
      <c r="B73" s="414" t="s">
        <v>824</v>
      </c>
      <c r="C73" s="396" t="s">
        <v>97</v>
      </c>
      <c r="D73" s="396" t="s">
        <v>721</v>
      </c>
      <c r="E73" s="415">
        <v>2000</v>
      </c>
      <c r="F73" s="397">
        <v>73520685</v>
      </c>
      <c r="G73" s="416" t="s">
        <v>722</v>
      </c>
      <c r="H73" s="423" t="s">
        <v>613</v>
      </c>
      <c r="I73" s="396" t="s">
        <v>613</v>
      </c>
      <c r="J73" s="396" t="s">
        <v>613</v>
      </c>
      <c r="K73" s="408"/>
      <c r="L73" s="417">
        <v>2</v>
      </c>
      <c r="M73" s="418">
        <v>3666.67</v>
      </c>
      <c r="N73" s="408"/>
      <c r="O73" s="417">
        <v>4</v>
      </c>
      <c r="P73" s="419">
        <v>8000</v>
      </c>
    </row>
    <row r="74" spans="1:16" x14ac:dyDescent="0.2">
      <c r="A74" s="396">
        <v>1128</v>
      </c>
      <c r="B74" s="414" t="s">
        <v>824</v>
      </c>
      <c r="C74" s="396" t="s">
        <v>97</v>
      </c>
      <c r="D74" s="396" t="s">
        <v>723</v>
      </c>
      <c r="E74" s="415">
        <v>2500</v>
      </c>
      <c r="F74" s="397" t="s">
        <v>724</v>
      </c>
      <c r="G74" s="416" t="s">
        <v>725</v>
      </c>
      <c r="H74" s="423" t="s">
        <v>564</v>
      </c>
      <c r="I74" s="396" t="s">
        <v>726</v>
      </c>
      <c r="J74" s="396" t="s">
        <v>550</v>
      </c>
      <c r="K74" s="408"/>
      <c r="L74" s="417">
        <v>12</v>
      </c>
      <c r="M74" s="418">
        <v>30000</v>
      </c>
      <c r="N74" s="408"/>
      <c r="O74" s="417">
        <v>3</v>
      </c>
      <c r="P74" s="419">
        <v>7500</v>
      </c>
    </row>
    <row r="75" spans="1:16" x14ac:dyDescent="0.2">
      <c r="A75" s="396">
        <v>1128</v>
      </c>
      <c r="B75" s="414" t="s">
        <v>824</v>
      </c>
      <c r="C75" s="396" t="s">
        <v>97</v>
      </c>
      <c r="D75" s="396" t="s">
        <v>657</v>
      </c>
      <c r="E75" s="415">
        <v>7000</v>
      </c>
      <c r="F75" s="397">
        <v>44061028</v>
      </c>
      <c r="G75" s="416" t="s">
        <v>727</v>
      </c>
      <c r="H75" s="422" t="s">
        <v>583</v>
      </c>
      <c r="I75" s="396" t="s">
        <v>584</v>
      </c>
      <c r="J75" s="396" t="s">
        <v>550</v>
      </c>
      <c r="K75" s="408"/>
      <c r="L75" s="417">
        <v>1</v>
      </c>
      <c r="M75" s="418">
        <v>5133.3333333333339</v>
      </c>
      <c r="N75" s="408"/>
      <c r="O75" s="417">
        <v>2</v>
      </c>
      <c r="P75" s="419">
        <v>9800</v>
      </c>
    </row>
    <row r="76" spans="1:16" x14ac:dyDescent="0.2">
      <c r="A76" s="396">
        <v>1128</v>
      </c>
      <c r="B76" s="414" t="s">
        <v>824</v>
      </c>
      <c r="C76" s="396" t="s">
        <v>97</v>
      </c>
      <c r="D76" s="396" t="s">
        <v>728</v>
      </c>
      <c r="E76" s="415">
        <v>2350</v>
      </c>
      <c r="F76" s="397">
        <v>47829888</v>
      </c>
      <c r="G76" s="416" t="s">
        <v>729</v>
      </c>
      <c r="H76" s="422" t="s">
        <v>613</v>
      </c>
      <c r="I76" s="396" t="s">
        <v>716</v>
      </c>
      <c r="J76" s="396" t="s">
        <v>613</v>
      </c>
      <c r="K76" s="408"/>
      <c r="L76" s="417">
        <v>2</v>
      </c>
      <c r="M76" s="418">
        <v>4700</v>
      </c>
      <c r="N76" s="408"/>
      <c r="O76" s="417">
        <v>0</v>
      </c>
      <c r="P76" s="419">
        <v>0</v>
      </c>
    </row>
    <row r="77" spans="1:16" x14ac:dyDescent="0.2">
      <c r="A77" s="396">
        <v>1128</v>
      </c>
      <c r="B77" s="414" t="s">
        <v>824</v>
      </c>
      <c r="C77" s="396" t="s">
        <v>97</v>
      </c>
      <c r="D77" s="396" t="s">
        <v>693</v>
      </c>
      <c r="E77" s="415">
        <v>3500</v>
      </c>
      <c r="F77" s="397" t="s">
        <v>730</v>
      </c>
      <c r="G77" s="416" t="s">
        <v>731</v>
      </c>
      <c r="H77" s="422" t="s">
        <v>613</v>
      </c>
      <c r="I77" s="396" t="s">
        <v>732</v>
      </c>
      <c r="J77" s="396"/>
      <c r="K77" s="408"/>
      <c r="L77" s="417">
        <v>3</v>
      </c>
      <c r="M77" s="418">
        <v>10500</v>
      </c>
      <c r="N77" s="408"/>
      <c r="O77" s="417">
        <v>0</v>
      </c>
      <c r="P77" s="419">
        <v>0</v>
      </c>
    </row>
    <row r="78" spans="1:16" x14ac:dyDescent="0.2">
      <c r="A78" s="396">
        <v>1128</v>
      </c>
      <c r="B78" s="414" t="s">
        <v>824</v>
      </c>
      <c r="C78" s="396" t="s">
        <v>97</v>
      </c>
      <c r="D78" s="396" t="s">
        <v>733</v>
      </c>
      <c r="E78" s="415">
        <v>6500</v>
      </c>
      <c r="F78" s="397">
        <v>44830463</v>
      </c>
      <c r="G78" s="416" t="s">
        <v>734</v>
      </c>
      <c r="H78" s="423" t="s">
        <v>735</v>
      </c>
      <c r="I78" s="396" t="s">
        <v>613</v>
      </c>
      <c r="J78" s="396" t="s">
        <v>654</v>
      </c>
      <c r="K78" s="408"/>
      <c r="L78" s="417">
        <v>3</v>
      </c>
      <c r="M78" s="418">
        <v>17116.669999999998</v>
      </c>
      <c r="N78" s="408"/>
      <c r="O78" s="417">
        <v>0</v>
      </c>
      <c r="P78" s="419">
        <v>0</v>
      </c>
    </row>
    <row r="79" spans="1:16" ht="22.5" x14ac:dyDescent="0.2">
      <c r="A79" s="396">
        <v>1128</v>
      </c>
      <c r="B79" s="414" t="s">
        <v>824</v>
      </c>
      <c r="C79" s="396" t="s">
        <v>97</v>
      </c>
      <c r="D79" s="396" t="s">
        <v>736</v>
      </c>
      <c r="E79" s="415">
        <v>5000</v>
      </c>
      <c r="F79" s="397">
        <v>44457301</v>
      </c>
      <c r="G79" s="416" t="s">
        <v>737</v>
      </c>
      <c r="H79" s="423" t="s">
        <v>736</v>
      </c>
      <c r="I79" s="396" t="s">
        <v>738</v>
      </c>
      <c r="J79" s="396" t="s">
        <v>550</v>
      </c>
      <c r="K79" s="408"/>
      <c r="L79" s="417">
        <v>3</v>
      </c>
      <c r="M79" s="418">
        <v>13166.67</v>
      </c>
      <c r="N79" s="408"/>
      <c r="O79" s="417">
        <v>0</v>
      </c>
      <c r="P79" s="419">
        <v>0</v>
      </c>
    </row>
    <row r="80" spans="1:16" x14ac:dyDescent="0.2">
      <c r="A80" s="396">
        <v>1128</v>
      </c>
      <c r="B80" s="414" t="s">
        <v>824</v>
      </c>
      <c r="C80" s="396" t="s">
        <v>97</v>
      </c>
      <c r="D80" s="396" t="s">
        <v>739</v>
      </c>
      <c r="E80" s="415">
        <v>6500</v>
      </c>
      <c r="F80" s="397">
        <v>17867405</v>
      </c>
      <c r="G80" s="416" t="s">
        <v>740</v>
      </c>
      <c r="H80" s="423" t="s">
        <v>741</v>
      </c>
      <c r="I80" s="396" t="s">
        <v>742</v>
      </c>
      <c r="J80" s="396" t="s">
        <v>550</v>
      </c>
      <c r="K80" s="408"/>
      <c r="L80" s="417">
        <v>3</v>
      </c>
      <c r="M80" s="418">
        <v>17116.669999999998</v>
      </c>
      <c r="N80" s="408"/>
      <c r="O80" s="417">
        <v>0</v>
      </c>
      <c r="P80" s="419">
        <v>0</v>
      </c>
    </row>
    <row r="81" spans="1:16" x14ac:dyDescent="0.2">
      <c r="A81" s="396">
        <v>1128</v>
      </c>
      <c r="B81" s="414" t="s">
        <v>824</v>
      </c>
      <c r="C81" s="396" t="s">
        <v>97</v>
      </c>
      <c r="D81" s="396" t="s">
        <v>743</v>
      </c>
      <c r="E81" s="415">
        <v>2650</v>
      </c>
      <c r="F81" s="397">
        <v>47531422</v>
      </c>
      <c r="G81" s="416" t="s">
        <v>744</v>
      </c>
      <c r="H81" s="423" t="s">
        <v>613</v>
      </c>
      <c r="I81" s="396" t="s">
        <v>716</v>
      </c>
      <c r="J81" s="396" t="s">
        <v>613</v>
      </c>
      <c r="K81" s="408"/>
      <c r="L81" s="417">
        <v>2</v>
      </c>
      <c r="M81" s="418">
        <v>5300</v>
      </c>
      <c r="N81" s="408"/>
      <c r="O81" s="417">
        <v>0</v>
      </c>
      <c r="P81" s="419">
        <v>0</v>
      </c>
    </row>
    <row r="82" spans="1:16" x14ac:dyDescent="0.2">
      <c r="A82" s="396">
        <v>1128</v>
      </c>
      <c r="B82" s="414" t="s">
        <v>824</v>
      </c>
      <c r="C82" s="396" t="s">
        <v>97</v>
      </c>
      <c r="D82" s="396" t="s">
        <v>666</v>
      </c>
      <c r="E82" s="415">
        <v>7000</v>
      </c>
      <c r="F82" s="397">
        <v>40678563</v>
      </c>
      <c r="G82" s="416" t="s">
        <v>745</v>
      </c>
      <c r="H82" s="423" t="s">
        <v>564</v>
      </c>
      <c r="I82" s="396" t="s">
        <v>565</v>
      </c>
      <c r="J82" s="396" t="s">
        <v>550</v>
      </c>
      <c r="K82" s="408"/>
      <c r="L82" s="417">
        <v>2</v>
      </c>
      <c r="M82" s="418">
        <v>14000</v>
      </c>
      <c r="N82" s="408"/>
      <c r="O82" s="417">
        <v>0</v>
      </c>
      <c r="P82" s="419">
        <v>0</v>
      </c>
    </row>
    <row r="83" spans="1:16" x14ac:dyDescent="0.2">
      <c r="A83" s="396">
        <v>1128</v>
      </c>
      <c r="B83" s="414" t="s">
        <v>824</v>
      </c>
      <c r="C83" s="396" t="s">
        <v>97</v>
      </c>
      <c r="D83" s="396" t="s">
        <v>746</v>
      </c>
      <c r="E83" s="415">
        <v>6500</v>
      </c>
      <c r="F83" s="397">
        <v>25785996</v>
      </c>
      <c r="G83" s="416" t="s">
        <v>747</v>
      </c>
      <c r="H83" s="423" t="s">
        <v>629</v>
      </c>
      <c r="I83" s="396" t="s">
        <v>748</v>
      </c>
      <c r="J83" s="396" t="s">
        <v>550</v>
      </c>
      <c r="K83" s="408"/>
      <c r="L83" s="417">
        <v>3</v>
      </c>
      <c r="M83" s="418">
        <v>17116.669999999998</v>
      </c>
      <c r="N83" s="408"/>
      <c r="O83" s="417">
        <v>0</v>
      </c>
      <c r="P83" s="419">
        <v>0</v>
      </c>
    </row>
    <row r="84" spans="1:16" x14ac:dyDescent="0.2">
      <c r="A84" s="396">
        <v>1128</v>
      </c>
      <c r="B84" s="414" t="s">
        <v>824</v>
      </c>
      <c r="C84" s="396" t="s">
        <v>97</v>
      </c>
      <c r="D84" s="396" t="s">
        <v>749</v>
      </c>
      <c r="E84" s="415">
        <v>4500</v>
      </c>
      <c r="F84" s="397">
        <v>46388085</v>
      </c>
      <c r="G84" s="416" t="s">
        <v>750</v>
      </c>
      <c r="H84" s="422" t="s">
        <v>613</v>
      </c>
      <c r="I84" s="396" t="s">
        <v>549</v>
      </c>
      <c r="J84" s="396" t="s">
        <v>613</v>
      </c>
      <c r="K84" s="408"/>
      <c r="L84" s="417">
        <v>3</v>
      </c>
      <c r="M84" s="418">
        <v>11850</v>
      </c>
      <c r="N84" s="408"/>
      <c r="O84" s="417">
        <v>0</v>
      </c>
      <c r="P84" s="419">
        <v>0</v>
      </c>
    </row>
    <row r="85" spans="1:16" x14ac:dyDescent="0.2">
      <c r="A85" s="396">
        <v>1128</v>
      </c>
      <c r="B85" s="414" t="s">
        <v>824</v>
      </c>
      <c r="C85" s="396" t="s">
        <v>97</v>
      </c>
      <c r="D85" s="396" t="s">
        <v>751</v>
      </c>
      <c r="E85" s="415">
        <v>6000</v>
      </c>
      <c r="F85" s="397">
        <v>41350699</v>
      </c>
      <c r="G85" s="416" t="s">
        <v>752</v>
      </c>
      <c r="H85" s="422" t="s">
        <v>629</v>
      </c>
      <c r="I85" s="396" t="s">
        <v>748</v>
      </c>
      <c r="J85" s="396" t="s">
        <v>550</v>
      </c>
      <c r="K85" s="408"/>
      <c r="L85" s="417">
        <v>3</v>
      </c>
      <c r="M85" s="418">
        <v>15800</v>
      </c>
      <c r="N85" s="408"/>
      <c r="O85" s="417">
        <v>0</v>
      </c>
      <c r="P85" s="419">
        <v>0</v>
      </c>
    </row>
    <row r="86" spans="1:16" x14ac:dyDescent="0.2">
      <c r="A86" s="396">
        <v>1128</v>
      </c>
      <c r="B86" s="414" t="s">
        <v>824</v>
      </c>
      <c r="C86" s="396" t="s">
        <v>97</v>
      </c>
      <c r="D86" s="396" t="s">
        <v>753</v>
      </c>
      <c r="E86" s="415">
        <v>8500</v>
      </c>
      <c r="F86" s="397">
        <v>71045433</v>
      </c>
      <c r="G86" s="416" t="s">
        <v>754</v>
      </c>
      <c r="H86" s="422" t="s">
        <v>613</v>
      </c>
      <c r="I86" s="396" t="s">
        <v>716</v>
      </c>
      <c r="J86" s="396" t="s">
        <v>613</v>
      </c>
      <c r="K86" s="408"/>
      <c r="L86" s="417">
        <v>3</v>
      </c>
      <c r="M86" s="418">
        <v>22383.33</v>
      </c>
      <c r="N86" s="408"/>
      <c r="O86" s="417">
        <v>0</v>
      </c>
      <c r="P86" s="419">
        <v>0</v>
      </c>
    </row>
    <row r="87" spans="1:16" x14ac:dyDescent="0.2">
      <c r="A87" s="396">
        <v>1128</v>
      </c>
      <c r="B87" s="414" t="s">
        <v>824</v>
      </c>
      <c r="C87" s="396" t="s">
        <v>97</v>
      </c>
      <c r="D87" s="396" t="s">
        <v>743</v>
      </c>
      <c r="E87" s="415">
        <v>3000</v>
      </c>
      <c r="F87" s="397">
        <v>47182477</v>
      </c>
      <c r="G87" s="416" t="s">
        <v>755</v>
      </c>
      <c r="H87" s="423" t="s">
        <v>613</v>
      </c>
      <c r="I87" s="396" t="s">
        <v>716</v>
      </c>
      <c r="J87" s="396" t="s">
        <v>613</v>
      </c>
      <c r="K87" s="408"/>
      <c r="L87" s="417">
        <v>2</v>
      </c>
      <c r="M87" s="418">
        <v>6000</v>
      </c>
      <c r="N87" s="408"/>
      <c r="O87" s="417">
        <v>0</v>
      </c>
      <c r="P87" s="419">
        <v>0</v>
      </c>
    </row>
    <row r="88" spans="1:16" x14ac:dyDescent="0.2">
      <c r="A88" s="396">
        <v>1128</v>
      </c>
      <c r="B88" s="414" t="s">
        <v>824</v>
      </c>
      <c r="C88" s="396" t="s">
        <v>97</v>
      </c>
      <c r="D88" s="396" t="s">
        <v>756</v>
      </c>
      <c r="E88" s="415">
        <v>1400</v>
      </c>
      <c r="F88" s="397">
        <v>74688499</v>
      </c>
      <c r="G88" s="416" t="s">
        <v>757</v>
      </c>
      <c r="H88" s="423" t="s">
        <v>613</v>
      </c>
      <c r="I88" s="396" t="s">
        <v>613</v>
      </c>
      <c r="J88" s="396" t="s">
        <v>613</v>
      </c>
      <c r="K88" s="408"/>
      <c r="L88" s="417">
        <v>2</v>
      </c>
      <c r="M88" s="418">
        <v>2800</v>
      </c>
      <c r="N88" s="408"/>
      <c r="O88" s="417">
        <v>0</v>
      </c>
      <c r="P88" s="419">
        <v>0</v>
      </c>
    </row>
    <row r="89" spans="1:16" x14ac:dyDescent="0.2">
      <c r="A89" s="396">
        <v>1128</v>
      </c>
      <c r="B89" s="414" t="s">
        <v>824</v>
      </c>
      <c r="C89" s="396" t="s">
        <v>97</v>
      </c>
      <c r="D89" s="396" t="s">
        <v>758</v>
      </c>
      <c r="E89" s="415">
        <v>6500</v>
      </c>
      <c r="F89" s="397">
        <v>5374638</v>
      </c>
      <c r="G89" s="416" t="s">
        <v>759</v>
      </c>
      <c r="H89" s="422" t="s">
        <v>758</v>
      </c>
      <c r="I89" s="396" t="s">
        <v>760</v>
      </c>
      <c r="J89" s="396" t="s">
        <v>761</v>
      </c>
      <c r="K89" s="408"/>
      <c r="L89" s="417">
        <v>2</v>
      </c>
      <c r="M89" s="418">
        <v>13000</v>
      </c>
      <c r="N89" s="408"/>
      <c r="O89" s="417">
        <v>0</v>
      </c>
      <c r="P89" s="419">
        <v>0</v>
      </c>
    </row>
    <row r="90" spans="1:16" x14ac:dyDescent="0.2">
      <c r="A90" s="396">
        <v>1128</v>
      </c>
      <c r="B90" s="414" t="s">
        <v>824</v>
      </c>
      <c r="C90" s="396" t="s">
        <v>97</v>
      </c>
      <c r="D90" s="396" t="s">
        <v>548</v>
      </c>
      <c r="E90" s="415">
        <v>6500</v>
      </c>
      <c r="F90" s="397">
        <v>40768060</v>
      </c>
      <c r="G90" s="416" t="s">
        <v>762</v>
      </c>
      <c r="H90" s="423" t="s">
        <v>548</v>
      </c>
      <c r="I90" s="396" t="s">
        <v>763</v>
      </c>
      <c r="J90" s="396" t="s">
        <v>550</v>
      </c>
      <c r="K90" s="408"/>
      <c r="L90" s="417">
        <v>3</v>
      </c>
      <c r="M90" s="418">
        <v>17116.669999999998</v>
      </c>
      <c r="N90" s="408"/>
      <c r="O90" s="417">
        <v>0</v>
      </c>
      <c r="P90" s="419">
        <v>0</v>
      </c>
    </row>
    <row r="91" spans="1:16" x14ac:dyDescent="0.2">
      <c r="A91" s="396">
        <v>1128</v>
      </c>
      <c r="B91" s="414" t="s">
        <v>824</v>
      </c>
      <c r="C91" s="396" t="s">
        <v>97</v>
      </c>
      <c r="D91" s="396" t="s">
        <v>764</v>
      </c>
      <c r="E91" s="415">
        <v>6000</v>
      </c>
      <c r="F91" s="397">
        <v>40072722</v>
      </c>
      <c r="G91" s="416" t="s">
        <v>765</v>
      </c>
      <c r="H91" s="422" t="s">
        <v>766</v>
      </c>
      <c r="I91" s="396" t="s">
        <v>613</v>
      </c>
      <c r="J91" s="396" t="s">
        <v>654</v>
      </c>
      <c r="K91" s="408"/>
      <c r="L91" s="417">
        <v>3</v>
      </c>
      <c r="M91" s="418">
        <v>15800</v>
      </c>
      <c r="N91" s="408"/>
      <c r="O91" s="417">
        <v>0</v>
      </c>
      <c r="P91" s="419">
        <v>0</v>
      </c>
    </row>
    <row r="92" spans="1:16" x14ac:dyDescent="0.2">
      <c r="A92" s="396">
        <v>1128</v>
      </c>
      <c r="B92" s="414" t="s">
        <v>824</v>
      </c>
      <c r="C92" s="396" t="s">
        <v>97</v>
      </c>
      <c r="D92" s="396" t="s">
        <v>767</v>
      </c>
      <c r="E92" s="415">
        <v>7500</v>
      </c>
      <c r="F92" s="397">
        <v>45441166</v>
      </c>
      <c r="G92" s="416" t="s">
        <v>768</v>
      </c>
      <c r="H92" s="423" t="s">
        <v>564</v>
      </c>
      <c r="I92" s="396" t="s">
        <v>565</v>
      </c>
      <c r="J92" s="396" t="s">
        <v>550</v>
      </c>
      <c r="K92" s="408"/>
      <c r="L92" s="417">
        <v>3</v>
      </c>
      <c r="M92" s="418">
        <v>19750</v>
      </c>
      <c r="N92" s="408"/>
      <c r="O92" s="417">
        <v>0</v>
      </c>
      <c r="P92" s="419">
        <v>0</v>
      </c>
    </row>
    <row r="93" spans="1:16" x14ac:dyDescent="0.2">
      <c r="A93" s="396">
        <v>1128</v>
      </c>
      <c r="B93" s="414" t="s">
        <v>824</v>
      </c>
      <c r="C93" s="396" t="s">
        <v>97</v>
      </c>
      <c r="D93" s="396" t="s">
        <v>739</v>
      </c>
      <c r="E93" s="415">
        <v>6500</v>
      </c>
      <c r="F93" s="397">
        <v>42883006</v>
      </c>
      <c r="G93" s="416" t="s">
        <v>769</v>
      </c>
      <c r="H93" s="422" t="s">
        <v>613</v>
      </c>
      <c r="I93" s="396" t="s">
        <v>742</v>
      </c>
      <c r="J93" s="396" t="s">
        <v>613</v>
      </c>
      <c r="K93" s="408"/>
      <c r="L93" s="417">
        <v>3</v>
      </c>
      <c r="M93" s="418">
        <v>17116.669999999998</v>
      </c>
      <c r="N93" s="408"/>
      <c r="O93" s="417">
        <v>0</v>
      </c>
      <c r="P93" s="419">
        <v>0</v>
      </c>
    </row>
    <row r="94" spans="1:16" ht="22.5" x14ac:dyDescent="0.2">
      <c r="A94" s="396">
        <v>1128</v>
      </c>
      <c r="B94" s="414" t="s">
        <v>824</v>
      </c>
      <c r="C94" s="396" t="s">
        <v>97</v>
      </c>
      <c r="D94" s="396" t="s">
        <v>770</v>
      </c>
      <c r="E94" s="415">
        <v>4950</v>
      </c>
      <c r="F94" s="397" t="s">
        <v>771</v>
      </c>
      <c r="G94" s="416" t="s">
        <v>772</v>
      </c>
      <c r="H94" s="422" t="s">
        <v>613</v>
      </c>
      <c r="I94" s="396" t="s">
        <v>773</v>
      </c>
      <c r="J94" s="396" t="s">
        <v>613</v>
      </c>
      <c r="K94" s="408"/>
      <c r="L94" s="417">
        <v>3</v>
      </c>
      <c r="M94" s="418">
        <v>14850</v>
      </c>
      <c r="N94" s="408"/>
      <c r="O94" s="417">
        <v>0</v>
      </c>
      <c r="P94" s="419">
        <v>0</v>
      </c>
    </row>
    <row r="95" spans="1:16" x14ac:dyDescent="0.2">
      <c r="A95" s="396">
        <v>1128</v>
      </c>
      <c r="B95" s="414" t="s">
        <v>824</v>
      </c>
      <c r="C95" s="396" t="s">
        <v>97</v>
      </c>
      <c r="D95" s="396" t="s">
        <v>774</v>
      </c>
      <c r="E95" s="415">
        <v>3000</v>
      </c>
      <c r="F95" s="397" t="s">
        <v>775</v>
      </c>
      <c r="G95" s="416" t="s">
        <v>776</v>
      </c>
      <c r="H95" s="422" t="s">
        <v>653</v>
      </c>
      <c r="I95" s="396"/>
      <c r="J95" s="396" t="s">
        <v>654</v>
      </c>
      <c r="K95" s="408"/>
      <c r="L95" s="417">
        <v>3</v>
      </c>
      <c r="M95" s="418">
        <v>9000</v>
      </c>
      <c r="N95" s="408"/>
      <c r="O95" s="417">
        <v>0</v>
      </c>
      <c r="P95" s="419">
        <v>0</v>
      </c>
    </row>
    <row r="96" spans="1:16" x14ac:dyDescent="0.2">
      <c r="A96" s="396">
        <v>1128</v>
      </c>
      <c r="B96" s="414" t="s">
        <v>824</v>
      </c>
      <c r="C96" s="396" t="s">
        <v>97</v>
      </c>
      <c r="D96" s="396" t="s">
        <v>777</v>
      </c>
      <c r="E96" s="415">
        <v>3500</v>
      </c>
      <c r="F96" s="397">
        <v>25569885</v>
      </c>
      <c r="G96" s="416" t="s">
        <v>778</v>
      </c>
      <c r="H96" s="423" t="s">
        <v>779</v>
      </c>
      <c r="I96" s="396" t="s">
        <v>780</v>
      </c>
      <c r="J96" s="396" t="s">
        <v>550</v>
      </c>
      <c r="K96" s="408"/>
      <c r="L96" s="417">
        <v>3</v>
      </c>
      <c r="M96" s="418">
        <v>12600</v>
      </c>
      <c r="N96" s="408"/>
      <c r="O96" s="417">
        <v>0</v>
      </c>
      <c r="P96" s="419">
        <v>0</v>
      </c>
    </row>
    <row r="97" spans="1:16" ht="22.5" x14ac:dyDescent="0.2">
      <c r="A97" s="396">
        <v>1128</v>
      </c>
      <c r="B97" s="414" t="s">
        <v>824</v>
      </c>
      <c r="C97" s="396" t="s">
        <v>97</v>
      </c>
      <c r="D97" s="396" t="s">
        <v>548</v>
      </c>
      <c r="E97" s="415">
        <v>6500</v>
      </c>
      <c r="F97" s="397">
        <v>18108271</v>
      </c>
      <c r="G97" s="416" t="s">
        <v>781</v>
      </c>
      <c r="H97" s="422" t="s">
        <v>596</v>
      </c>
      <c r="I97" s="396" t="s">
        <v>760</v>
      </c>
      <c r="J97" s="396" t="s">
        <v>550</v>
      </c>
      <c r="K97" s="408"/>
      <c r="L97" s="417">
        <v>2</v>
      </c>
      <c r="M97" s="418">
        <v>13000</v>
      </c>
      <c r="N97" s="408"/>
      <c r="O97" s="417">
        <v>0</v>
      </c>
      <c r="P97" s="419">
        <v>0</v>
      </c>
    </row>
    <row r="98" spans="1:16" x14ac:dyDescent="0.2">
      <c r="A98" s="396">
        <v>1128</v>
      </c>
      <c r="B98" s="414" t="s">
        <v>824</v>
      </c>
      <c r="C98" s="396" t="s">
        <v>97</v>
      </c>
      <c r="D98" s="396" t="s">
        <v>548</v>
      </c>
      <c r="E98" s="415">
        <v>6000</v>
      </c>
      <c r="F98" s="397">
        <v>43398482</v>
      </c>
      <c r="G98" s="416" t="s">
        <v>782</v>
      </c>
      <c r="H98" s="396" t="s">
        <v>548</v>
      </c>
      <c r="I98" s="396" t="s">
        <v>783</v>
      </c>
      <c r="J98" s="396" t="s">
        <v>550</v>
      </c>
      <c r="K98" s="408"/>
      <c r="L98" s="417">
        <v>2</v>
      </c>
      <c r="M98" s="418">
        <v>8800</v>
      </c>
      <c r="N98" s="408"/>
      <c r="O98" s="417">
        <v>0</v>
      </c>
      <c r="P98" s="419">
        <v>0</v>
      </c>
    </row>
    <row r="99" spans="1:16" x14ac:dyDescent="0.2">
      <c r="A99" s="396">
        <v>1128</v>
      </c>
      <c r="B99" s="414" t="s">
        <v>824</v>
      </c>
      <c r="C99" s="396" t="s">
        <v>97</v>
      </c>
      <c r="D99" s="396" t="s">
        <v>784</v>
      </c>
      <c r="E99" s="415">
        <v>4500</v>
      </c>
      <c r="F99" s="397">
        <v>25773954</v>
      </c>
      <c r="G99" s="416" t="s">
        <v>785</v>
      </c>
      <c r="H99" s="396" t="s">
        <v>653</v>
      </c>
      <c r="I99" s="396" t="s">
        <v>613</v>
      </c>
      <c r="J99" s="396" t="s">
        <v>654</v>
      </c>
      <c r="K99" s="408"/>
      <c r="L99" s="417">
        <v>1</v>
      </c>
      <c r="M99" s="418">
        <v>4500</v>
      </c>
      <c r="N99" s="408"/>
      <c r="O99" s="417">
        <v>0</v>
      </c>
      <c r="P99" s="419">
        <v>0</v>
      </c>
    </row>
    <row r="100" spans="1:16" x14ac:dyDescent="0.2">
      <c r="A100" s="396">
        <v>1128</v>
      </c>
      <c r="B100" s="414" t="s">
        <v>824</v>
      </c>
      <c r="C100" s="396" t="s">
        <v>97</v>
      </c>
      <c r="D100" s="396" t="s">
        <v>786</v>
      </c>
      <c r="E100" s="415">
        <v>8950</v>
      </c>
      <c r="F100" s="397" t="s">
        <v>787</v>
      </c>
      <c r="G100" s="416" t="s">
        <v>788</v>
      </c>
      <c r="H100" s="396" t="s">
        <v>789</v>
      </c>
      <c r="I100" s="396" t="s">
        <v>613</v>
      </c>
      <c r="J100" s="396" t="s">
        <v>550</v>
      </c>
      <c r="K100" s="408"/>
      <c r="L100" s="417">
        <v>6</v>
      </c>
      <c r="M100" s="418">
        <v>50120</v>
      </c>
      <c r="N100" s="408"/>
      <c r="O100" s="417">
        <v>0</v>
      </c>
      <c r="P100" s="419">
        <v>0</v>
      </c>
    </row>
    <row r="101" spans="1:16" x14ac:dyDescent="0.2">
      <c r="A101" s="396">
        <v>1128</v>
      </c>
      <c r="B101" s="414" t="s">
        <v>824</v>
      </c>
      <c r="C101" s="396" t="s">
        <v>97</v>
      </c>
      <c r="D101" s="396" t="s">
        <v>657</v>
      </c>
      <c r="E101" s="415">
        <v>8000</v>
      </c>
      <c r="F101" s="397" t="s">
        <v>790</v>
      </c>
      <c r="G101" s="416" t="s">
        <v>791</v>
      </c>
      <c r="H101" s="396" t="s">
        <v>583</v>
      </c>
      <c r="I101" s="396" t="s">
        <v>584</v>
      </c>
      <c r="J101" s="396" t="s">
        <v>550</v>
      </c>
      <c r="K101" s="408"/>
      <c r="L101" s="417">
        <v>3</v>
      </c>
      <c r="M101" s="418">
        <v>21066.666666666675</v>
      </c>
      <c r="N101" s="408"/>
      <c r="O101" s="417">
        <v>0</v>
      </c>
      <c r="P101" s="419">
        <v>0</v>
      </c>
    </row>
    <row r="102" spans="1:16" x14ac:dyDescent="0.2">
      <c r="A102" s="396">
        <v>1128</v>
      </c>
      <c r="B102" s="414" t="s">
        <v>824</v>
      </c>
      <c r="C102" s="396" t="s">
        <v>97</v>
      </c>
      <c r="D102" s="396" t="s">
        <v>657</v>
      </c>
      <c r="E102" s="415">
        <v>8000</v>
      </c>
      <c r="F102" s="397">
        <v>24706279</v>
      </c>
      <c r="G102" s="416" t="s">
        <v>792</v>
      </c>
      <c r="H102" s="396" t="s">
        <v>583</v>
      </c>
      <c r="I102" s="396" t="s">
        <v>584</v>
      </c>
      <c r="J102" s="396" t="s">
        <v>550</v>
      </c>
      <c r="K102" s="408"/>
      <c r="L102" s="417">
        <v>3</v>
      </c>
      <c r="M102" s="418">
        <v>17866.666666666668</v>
      </c>
      <c r="N102" s="408"/>
      <c r="O102" s="417">
        <v>0</v>
      </c>
      <c r="P102" s="419">
        <v>0</v>
      </c>
    </row>
    <row r="103" spans="1:16" x14ac:dyDescent="0.2">
      <c r="A103" s="396">
        <v>1128</v>
      </c>
      <c r="B103" s="414" t="s">
        <v>824</v>
      </c>
      <c r="C103" s="396" t="s">
        <v>97</v>
      </c>
      <c r="D103" s="396" t="s">
        <v>657</v>
      </c>
      <c r="E103" s="415">
        <v>8000</v>
      </c>
      <c r="F103" s="397">
        <v>40047143</v>
      </c>
      <c r="G103" s="416" t="s">
        <v>793</v>
      </c>
      <c r="H103" s="396" t="s">
        <v>583</v>
      </c>
      <c r="I103" s="396" t="s">
        <v>584</v>
      </c>
      <c r="J103" s="396" t="s">
        <v>550</v>
      </c>
      <c r="K103" s="408"/>
      <c r="L103" s="417">
        <v>2</v>
      </c>
      <c r="M103" s="418">
        <v>12000</v>
      </c>
      <c r="N103" s="408"/>
      <c r="O103" s="417">
        <v>0</v>
      </c>
      <c r="P103" s="419">
        <v>0</v>
      </c>
    </row>
    <row r="104" spans="1:16" x14ac:dyDescent="0.2">
      <c r="A104" s="396">
        <v>1128</v>
      </c>
      <c r="B104" s="414" t="s">
        <v>824</v>
      </c>
      <c r="C104" s="396" t="s">
        <v>97</v>
      </c>
      <c r="D104" s="396" t="s">
        <v>794</v>
      </c>
      <c r="E104" s="415">
        <v>4500</v>
      </c>
      <c r="F104" s="397" t="s">
        <v>795</v>
      </c>
      <c r="G104" s="416" t="s">
        <v>796</v>
      </c>
      <c r="H104" s="396" t="s">
        <v>797</v>
      </c>
      <c r="I104" s="396" t="s">
        <v>798</v>
      </c>
      <c r="J104" s="396" t="s">
        <v>550</v>
      </c>
      <c r="K104" s="408"/>
      <c r="L104" s="417">
        <v>2</v>
      </c>
      <c r="M104" s="418">
        <v>7650</v>
      </c>
      <c r="N104" s="408"/>
      <c r="O104" s="417">
        <v>0</v>
      </c>
      <c r="P104" s="419">
        <v>0</v>
      </c>
    </row>
    <row r="105" spans="1:16" x14ac:dyDescent="0.2">
      <c r="A105" s="396">
        <v>1128</v>
      </c>
      <c r="B105" s="414" t="s">
        <v>824</v>
      </c>
      <c r="C105" s="396" t="s">
        <v>97</v>
      </c>
      <c r="D105" s="396" t="s">
        <v>799</v>
      </c>
      <c r="E105" s="415">
        <v>3500</v>
      </c>
      <c r="F105" s="397">
        <v>41034279</v>
      </c>
      <c r="G105" s="416" t="s">
        <v>800</v>
      </c>
      <c r="H105" s="396" t="s">
        <v>801</v>
      </c>
      <c r="I105" s="396" t="s">
        <v>802</v>
      </c>
      <c r="J105" s="396" t="s">
        <v>550</v>
      </c>
      <c r="K105" s="408"/>
      <c r="L105" s="417">
        <v>6</v>
      </c>
      <c r="M105" s="418">
        <v>21000</v>
      </c>
      <c r="N105" s="408"/>
      <c r="O105" s="417">
        <v>0</v>
      </c>
      <c r="P105" s="419">
        <v>0</v>
      </c>
    </row>
    <row r="106" spans="1:16" x14ac:dyDescent="0.2">
      <c r="A106" s="396">
        <v>1128</v>
      </c>
      <c r="B106" s="414" t="s">
        <v>824</v>
      </c>
      <c r="C106" s="396" t="s">
        <v>97</v>
      </c>
      <c r="D106" s="396" t="s">
        <v>651</v>
      </c>
      <c r="E106" s="415">
        <v>3000</v>
      </c>
      <c r="F106" s="397">
        <v>41044589</v>
      </c>
      <c r="G106" s="416" t="s">
        <v>803</v>
      </c>
      <c r="H106" s="396" t="s">
        <v>613</v>
      </c>
      <c r="I106" s="396" t="s">
        <v>804</v>
      </c>
      <c r="J106" s="396" t="s">
        <v>654</v>
      </c>
      <c r="K106" s="408"/>
      <c r="L106" s="417">
        <v>9</v>
      </c>
      <c r="M106" s="418">
        <v>26998.32</v>
      </c>
      <c r="N106" s="408"/>
      <c r="O106" s="417">
        <v>0</v>
      </c>
      <c r="P106" s="419">
        <v>0</v>
      </c>
    </row>
    <row r="107" spans="1:16" x14ac:dyDescent="0.2">
      <c r="A107" s="396">
        <v>1128</v>
      </c>
      <c r="B107" s="414" t="s">
        <v>824</v>
      </c>
      <c r="C107" s="396" t="s">
        <v>97</v>
      </c>
      <c r="D107" s="396" t="s">
        <v>805</v>
      </c>
      <c r="E107" s="415">
        <v>2200</v>
      </c>
      <c r="F107" s="397">
        <v>15755417</v>
      </c>
      <c r="G107" s="416" t="s">
        <v>806</v>
      </c>
      <c r="H107" s="396" t="s">
        <v>613</v>
      </c>
      <c r="I107" s="396" t="s">
        <v>613</v>
      </c>
      <c r="J107" s="396" t="s">
        <v>614</v>
      </c>
      <c r="K107" s="408"/>
      <c r="L107" s="417">
        <v>9</v>
      </c>
      <c r="M107" s="418">
        <v>19800</v>
      </c>
      <c r="N107" s="408"/>
      <c r="O107" s="417">
        <v>0</v>
      </c>
      <c r="P107" s="419">
        <v>0</v>
      </c>
    </row>
    <row r="108" spans="1:16" x14ac:dyDescent="0.2">
      <c r="A108" s="396">
        <v>1128</v>
      </c>
      <c r="B108" s="414" t="s">
        <v>824</v>
      </c>
      <c r="C108" s="396" t="s">
        <v>97</v>
      </c>
      <c r="D108" s="396" t="s">
        <v>807</v>
      </c>
      <c r="E108" s="415">
        <v>2500</v>
      </c>
      <c r="F108" s="397" t="s">
        <v>808</v>
      </c>
      <c r="G108" s="416" t="s">
        <v>809</v>
      </c>
      <c r="H108" s="396" t="s">
        <v>810</v>
      </c>
      <c r="I108" s="396" t="s">
        <v>613</v>
      </c>
      <c r="J108" s="396" t="s">
        <v>654</v>
      </c>
      <c r="K108" s="408"/>
      <c r="L108" s="417">
        <v>9</v>
      </c>
      <c r="M108" s="418">
        <v>22500</v>
      </c>
      <c r="N108" s="408"/>
      <c r="O108" s="417">
        <v>0</v>
      </c>
      <c r="P108" s="419">
        <v>0</v>
      </c>
    </row>
    <row r="109" spans="1:16" x14ac:dyDescent="0.2">
      <c r="A109" s="396">
        <v>1128</v>
      </c>
      <c r="B109" s="414" t="s">
        <v>824</v>
      </c>
      <c r="C109" s="396" t="s">
        <v>97</v>
      </c>
      <c r="D109" s="396" t="s">
        <v>723</v>
      </c>
      <c r="E109" s="415">
        <v>2500</v>
      </c>
      <c r="F109" s="397" t="s">
        <v>811</v>
      </c>
      <c r="G109" s="416" t="s">
        <v>812</v>
      </c>
      <c r="H109" s="396" t="s">
        <v>813</v>
      </c>
      <c r="I109" s="396" t="s">
        <v>814</v>
      </c>
      <c r="J109" s="396" t="s">
        <v>550</v>
      </c>
      <c r="K109" s="408"/>
      <c r="L109" s="417">
        <v>9</v>
      </c>
      <c r="M109" s="418">
        <v>22500</v>
      </c>
      <c r="N109" s="408"/>
      <c r="O109" s="417">
        <v>0</v>
      </c>
      <c r="P109" s="419">
        <v>0</v>
      </c>
    </row>
    <row r="110" spans="1:16" x14ac:dyDescent="0.2">
      <c r="A110" s="396">
        <v>1128</v>
      </c>
      <c r="B110" s="414" t="s">
        <v>824</v>
      </c>
      <c r="C110" s="396" t="s">
        <v>97</v>
      </c>
      <c r="D110" s="396" t="s">
        <v>618</v>
      </c>
      <c r="E110" s="415">
        <v>2300</v>
      </c>
      <c r="F110" s="397">
        <v>70062504</v>
      </c>
      <c r="G110" s="416" t="s">
        <v>674</v>
      </c>
      <c r="H110" s="396" t="s">
        <v>636</v>
      </c>
      <c r="I110" s="396" t="s">
        <v>613</v>
      </c>
      <c r="J110" s="396" t="s">
        <v>654</v>
      </c>
      <c r="K110" s="408"/>
      <c r="L110" s="417">
        <v>9</v>
      </c>
      <c r="M110" s="418">
        <v>20700</v>
      </c>
      <c r="N110" s="408"/>
      <c r="O110" s="417">
        <v>0</v>
      </c>
      <c r="P110" s="419">
        <v>0</v>
      </c>
    </row>
    <row r="111" spans="1:16" x14ac:dyDescent="0.2">
      <c r="A111" s="396">
        <v>1128</v>
      </c>
      <c r="B111" s="414" t="s">
        <v>824</v>
      </c>
      <c r="C111" s="396" t="s">
        <v>97</v>
      </c>
      <c r="D111" s="396" t="s">
        <v>651</v>
      </c>
      <c r="E111" s="415">
        <v>3000</v>
      </c>
      <c r="F111" s="397" t="s">
        <v>655</v>
      </c>
      <c r="G111" s="416" t="s">
        <v>656</v>
      </c>
      <c r="H111" s="396" t="s">
        <v>613</v>
      </c>
      <c r="I111" s="396" t="s">
        <v>613</v>
      </c>
      <c r="J111" s="396" t="s">
        <v>613</v>
      </c>
      <c r="K111" s="408"/>
      <c r="L111" s="417">
        <v>10</v>
      </c>
      <c r="M111" s="418">
        <v>30000</v>
      </c>
      <c r="N111" s="408"/>
      <c r="O111" s="417">
        <v>0</v>
      </c>
      <c r="P111" s="419">
        <v>0</v>
      </c>
    </row>
    <row r="112" spans="1:16" x14ac:dyDescent="0.2">
      <c r="A112" s="396">
        <v>1128</v>
      </c>
      <c r="B112" s="414" t="s">
        <v>824</v>
      </c>
      <c r="C112" s="396" t="s">
        <v>97</v>
      </c>
      <c r="D112" s="396" t="s">
        <v>815</v>
      </c>
      <c r="E112" s="415">
        <v>3500</v>
      </c>
      <c r="F112" s="397" t="s">
        <v>816</v>
      </c>
      <c r="G112" s="416" t="s">
        <v>817</v>
      </c>
      <c r="H112" s="396" t="s">
        <v>818</v>
      </c>
      <c r="I112" s="396" t="s">
        <v>819</v>
      </c>
      <c r="J112" s="396" t="s">
        <v>550</v>
      </c>
      <c r="K112" s="408"/>
      <c r="L112" s="417">
        <v>1</v>
      </c>
      <c r="M112" s="418">
        <v>2216.67</v>
      </c>
      <c r="N112" s="408"/>
      <c r="O112" s="417">
        <v>0</v>
      </c>
      <c r="P112" s="419">
        <v>0</v>
      </c>
    </row>
    <row r="113" spans="1:16" x14ac:dyDescent="0.2">
      <c r="A113" s="396">
        <v>1128</v>
      </c>
      <c r="B113" s="414" t="s">
        <v>824</v>
      </c>
      <c r="C113" s="396" t="s">
        <v>97</v>
      </c>
      <c r="D113" s="396" t="s">
        <v>657</v>
      </c>
      <c r="E113" s="415">
        <v>5600</v>
      </c>
      <c r="F113" s="397" t="s">
        <v>820</v>
      </c>
      <c r="G113" s="416" t="s">
        <v>821</v>
      </c>
      <c r="H113" s="396" t="s">
        <v>583</v>
      </c>
      <c r="I113" s="396" t="s">
        <v>584</v>
      </c>
      <c r="J113" s="396" t="s">
        <v>550</v>
      </c>
      <c r="K113" s="408"/>
      <c r="L113" s="417">
        <v>2</v>
      </c>
      <c r="M113" s="418">
        <v>8166.67</v>
      </c>
      <c r="N113" s="408"/>
      <c r="O113" s="417">
        <v>0</v>
      </c>
      <c r="P113" s="419">
        <v>0</v>
      </c>
    </row>
    <row r="114" spans="1:16" ht="23.25" thickBot="1" x14ac:dyDescent="0.25">
      <c r="A114" s="396">
        <v>1128</v>
      </c>
      <c r="B114" s="414" t="s">
        <v>824</v>
      </c>
      <c r="C114" s="396" t="s">
        <v>97</v>
      </c>
      <c r="D114" s="396" t="s">
        <v>657</v>
      </c>
      <c r="E114" s="415">
        <v>5600</v>
      </c>
      <c r="F114" s="397" t="s">
        <v>822</v>
      </c>
      <c r="G114" s="416" t="s">
        <v>823</v>
      </c>
      <c r="H114" s="396" t="s">
        <v>583</v>
      </c>
      <c r="I114" s="396" t="s">
        <v>584</v>
      </c>
      <c r="J114" s="396" t="s">
        <v>550</v>
      </c>
      <c r="K114" s="408"/>
      <c r="L114" s="417">
        <v>1</v>
      </c>
      <c r="M114" s="418">
        <v>2566.67</v>
      </c>
      <c r="N114" s="408"/>
      <c r="O114" s="417">
        <v>0</v>
      </c>
      <c r="P114" s="419">
        <v>0</v>
      </c>
    </row>
    <row r="115" spans="1:16" ht="13.5" hidden="1" x14ac:dyDescent="0.25">
      <c r="A115" s="424"/>
      <c r="B115" s="425"/>
      <c r="C115" s="426"/>
      <c r="D115" s="427"/>
      <c r="E115" s="428"/>
      <c r="F115" s="452"/>
      <c r="G115" s="429"/>
      <c r="H115" s="430"/>
      <c r="I115" s="426"/>
      <c r="J115" s="431"/>
      <c r="K115" s="432"/>
      <c r="L115" s="433"/>
      <c r="M115" s="434"/>
      <c r="N115" s="435"/>
      <c r="O115" s="433"/>
      <c r="P115" s="436"/>
    </row>
    <row r="116" spans="1:16" ht="13.5" hidden="1" x14ac:dyDescent="0.25">
      <c r="A116" s="424"/>
      <c r="B116" s="425"/>
      <c r="C116" s="425" t="s">
        <v>99</v>
      </c>
      <c r="D116" s="429"/>
      <c r="E116" s="437"/>
      <c r="F116" s="453"/>
      <c r="G116" s="429"/>
      <c r="H116" s="429"/>
      <c r="I116" s="425"/>
      <c r="J116" s="438"/>
      <c r="K116" s="432"/>
      <c r="L116" s="439"/>
      <c r="M116" s="437"/>
      <c r="N116" s="432"/>
      <c r="O116" s="439"/>
      <c r="P116" s="440"/>
    </row>
    <row r="117" spans="1:16" ht="13.5" hidden="1" x14ac:dyDescent="0.25">
      <c r="A117" s="424"/>
      <c r="B117" s="425"/>
      <c r="C117" s="425" t="s">
        <v>96</v>
      </c>
      <c r="D117" s="429"/>
      <c r="E117" s="437"/>
      <c r="F117" s="453"/>
      <c r="G117" s="429"/>
      <c r="H117" s="429"/>
      <c r="I117" s="425"/>
      <c r="J117" s="438"/>
      <c r="K117" s="432"/>
      <c r="L117" s="441"/>
      <c r="M117" s="437"/>
      <c r="N117" s="432"/>
      <c r="O117" s="439"/>
      <c r="P117" s="440"/>
    </row>
    <row r="118" spans="1:16" ht="13.5" hidden="1" x14ac:dyDescent="0.25">
      <c r="A118" s="424"/>
      <c r="B118" s="425"/>
      <c r="C118" s="425" t="s">
        <v>99</v>
      </c>
      <c r="D118" s="429"/>
      <c r="E118" s="437"/>
      <c r="F118" s="453"/>
      <c r="G118" s="429"/>
      <c r="H118" s="429"/>
      <c r="I118" s="425"/>
      <c r="J118" s="438"/>
      <c r="K118" s="432"/>
      <c r="L118" s="441"/>
      <c r="M118" s="437"/>
      <c r="N118" s="432"/>
      <c r="O118" s="441"/>
      <c r="P118" s="440"/>
    </row>
    <row r="119" spans="1:16" ht="13.5" hidden="1" x14ac:dyDescent="0.25">
      <c r="A119" s="424"/>
      <c r="B119" s="425"/>
      <c r="C119" s="425" t="s">
        <v>97</v>
      </c>
      <c r="D119" s="429"/>
      <c r="E119" s="437"/>
      <c r="F119" s="453"/>
      <c r="G119" s="429"/>
      <c r="H119" s="429"/>
      <c r="I119" s="425"/>
      <c r="J119" s="438"/>
      <c r="K119" s="432"/>
      <c r="L119" s="441"/>
      <c r="M119" s="437"/>
      <c r="N119" s="432"/>
      <c r="O119" s="441"/>
      <c r="P119" s="440"/>
    </row>
    <row r="120" spans="1:16" ht="13.5" hidden="1" x14ac:dyDescent="0.25">
      <c r="A120" s="424"/>
      <c r="B120" s="425"/>
      <c r="C120" s="425" t="s">
        <v>99</v>
      </c>
      <c r="D120" s="429"/>
      <c r="E120" s="437"/>
      <c r="F120" s="453"/>
      <c r="G120" s="429"/>
      <c r="H120" s="429"/>
      <c r="I120" s="425"/>
      <c r="J120" s="438"/>
      <c r="K120" s="432"/>
      <c r="L120" s="441"/>
      <c r="M120" s="437"/>
      <c r="N120" s="432"/>
      <c r="O120" s="441"/>
      <c r="P120" s="440"/>
    </row>
    <row r="121" spans="1:16" ht="13.5" hidden="1" x14ac:dyDescent="0.25">
      <c r="A121" s="424"/>
      <c r="B121" s="425"/>
      <c r="C121" s="425" t="s">
        <v>98</v>
      </c>
      <c r="D121" s="429"/>
      <c r="E121" s="437"/>
      <c r="F121" s="453"/>
      <c r="G121" s="429"/>
      <c r="H121" s="429"/>
      <c r="I121" s="425"/>
      <c r="J121" s="438"/>
      <c r="K121" s="432"/>
      <c r="L121" s="441"/>
      <c r="M121" s="437"/>
      <c r="N121" s="432"/>
      <c r="O121" s="441"/>
      <c r="P121" s="440"/>
    </row>
    <row r="122" spans="1:16" ht="13.5" hidden="1" x14ac:dyDescent="0.25">
      <c r="A122" s="424"/>
      <c r="B122" s="425"/>
      <c r="C122" s="425" t="s">
        <v>99</v>
      </c>
      <c r="D122" s="429"/>
      <c r="E122" s="437"/>
      <c r="F122" s="453"/>
      <c r="G122" s="429"/>
      <c r="H122" s="429"/>
      <c r="I122" s="425"/>
      <c r="J122" s="438"/>
      <c r="K122" s="432"/>
      <c r="L122" s="441"/>
      <c r="M122" s="437"/>
      <c r="N122" s="432"/>
      <c r="O122" s="441"/>
      <c r="P122" s="440"/>
    </row>
    <row r="123" spans="1:16" ht="13.5" hidden="1" x14ac:dyDescent="0.25">
      <c r="A123" s="424"/>
      <c r="B123" s="425"/>
      <c r="C123" s="425" t="s">
        <v>102</v>
      </c>
      <c r="D123" s="429"/>
      <c r="E123" s="437"/>
      <c r="F123" s="453"/>
      <c r="G123" s="429"/>
      <c r="H123" s="429"/>
      <c r="I123" s="425"/>
      <c r="J123" s="438"/>
      <c r="K123" s="432"/>
      <c r="L123" s="441"/>
      <c r="M123" s="437"/>
      <c r="N123" s="432"/>
      <c r="O123" s="441"/>
      <c r="P123" s="440"/>
    </row>
    <row r="124" spans="1:16" ht="13.5" hidden="1" x14ac:dyDescent="0.25">
      <c r="A124" s="424"/>
      <c r="B124" s="425"/>
      <c r="C124" s="425" t="s">
        <v>99</v>
      </c>
      <c r="D124" s="429"/>
      <c r="E124" s="437"/>
      <c r="F124" s="453"/>
      <c r="G124" s="429"/>
      <c r="H124" s="429"/>
      <c r="I124" s="425"/>
      <c r="J124" s="438"/>
      <c r="K124" s="432"/>
      <c r="L124" s="441"/>
      <c r="M124" s="437"/>
      <c r="N124" s="432"/>
      <c r="O124" s="441"/>
      <c r="P124" s="440"/>
    </row>
    <row r="125" spans="1:16" ht="14.25" hidden="1" thickBot="1" x14ac:dyDescent="0.3">
      <c r="A125" s="442"/>
      <c r="B125" s="443"/>
      <c r="C125" s="443"/>
      <c r="D125" s="444"/>
      <c r="E125" s="445"/>
      <c r="F125" s="453"/>
      <c r="G125" s="429"/>
      <c r="H125" s="444"/>
      <c r="I125" s="425"/>
      <c r="J125" s="438"/>
      <c r="K125" s="432"/>
      <c r="L125" s="441"/>
      <c r="M125" s="437"/>
      <c r="N125" s="432"/>
      <c r="O125" s="441"/>
      <c r="P125" s="440"/>
    </row>
    <row r="126" spans="1:16" ht="12.75" thickBot="1" x14ac:dyDescent="0.25">
      <c r="A126" s="43"/>
      <c r="B126" s="45"/>
      <c r="C126" s="45"/>
      <c r="D126" s="36"/>
      <c r="E126" s="13"/>
      <c r="F126" s="454"/>
      <c r="G126" s="36"/>
      <c r="H126" s="36"/>
      <c r="I126" s="38"/>
      <c r="J126" s="11"/>
      <c r="K126" s="57"/>
      <c r="L126" s="58"/>
      <c r="M126" s="446">
        <f>SUM(M6:M125)</f>
        <v>2461486.0599999987</v>
      </c>
      <c r="N126" s="57"/>
      <c r="O126" s="58"/>
      <c r="P126" s="446">
        <f>SUM(P6:P125)</f>
        <v>1331621.45</v>
      </c>
    </row>
    <row r="127" spans="1:16" x14ac:dyDescent="0.2">
      <c r="A127" s="76" t="s">
        <v>452</v>
      </c>
      <c r="B127" s="76"/>
      <c r="C127" s="76"/>
      <c r="D127" s="76"/>
      <c r="E127" s="76"/>
      <c r="G127" s="76"/>
      <c r="H127" s="76"/>
      <c r="I127" s="76"/>
      <c r="J127" s="76"/>
      <c r="M127" s="76"/>
      <c r="N127" s="76"/>
      <c r="O127" s="76"/>
      <c r="P127" s="76"/>
    </row>
  </sheetData>
  <mergeCells count="4">
    <mergeCell ref="K4:M4"/>
    <mergeCell ref="N4:P4"/>
    <mergeCell ref="A4:E4"/>
    <mergeCell ref="F4:J4"/>
  </mergeCells>
  <printOptions horizontalCentered="1"/>
  <pageMargins left="0.23622047244094491" right="0.23622047244094491" top="0.74803149606299213" bottom="0.74803149606299213" header="0.31496062992125984" footer="0.31496062992125984"/>
  <pageSetup paperSize="8" scale="61" orientation="portrait" r:id="rId1"/>
  <headerFooter alignWithMargins="0">
    <oddHeader>&amp;C&amp;"Arial,Negrita"&amp;18PROYECTO DE PRESUPUESTO 2022</oddHeader>
    <oddFooter>&amp;L&amp;"Arial,Negrita"&amp;8PROYECTO DE PRESUPUESTO PARA EL AÑO FISCAL 2022
INFORMACIÓN PARA LA COMISIÓN DE PRESUPUESTO Y CUENTA GENERAL DE LA REPÚBLICA DEL CONGRESO DE LA REPÚBLICA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249977111117893"/>
    <pageSetUpPr fitToPage="1"/>
  </sheetPr>
  <dimension ref="A1:S9"/>
  <sheetViews>
    <sheetView showGridLines="0" view="pageBreakPreview" zoomScaleNormal="100" zoomScaleSheetLayoutView="100" zoomScalePageLayoutView="55" workbookViewId="0"/>
  </sheetViews>
  <sheetFormatPr baseColWidth="10" defaultColWidth="11.42578125" defaultRowHeight="12" x14ac:dyDescent="0.2"/>
  <cols>
    <col min="1" max="1" width="17" style="76" customWidth="1"/>
    <col min="2" max="2" width="19.140625" style="76" customWidth="1"/>
    <col min="3" max="3" width="21.140625" style="76" customWidth="1"/>
    <col min="4" max="6" width="18.7109375" style="76" customWidth="1"/>
    <col min="7" max="8" width="6.7109375" style="37" customWidth="1"/>
    <col min="9" max="9" width="14.85546875" style="76" customWidth="1"/>
    <col min="10" max="10" width="26.85546875" style="76" customWidth="1"/>
    <col min="11" max="11" width="15.7109375" style="76" customWidth="1"/>
    <col min="12" max="12" width="18.7109375" style="76" customWidth="1"/>
    <col min="13" max="13" width="18.28515625" style="76" customWidth="1"/>
    <col min="14" max="14" width="18.5703125" style="76" customWidth="1"/>
    <col min="15" max="16384" width="11.42578125" style="76"/>
  </cols>
  <sheetData>
    <row r="1" spans="1:19" s="59" customFormat="1" x14ac:dyDescent="0.2">
      <c r="A1" s="78" t="s">
        <v>453</v>
      </c>
      <c r="B1" s="78"/>
      <c r="C1" s="78"/>
      <c r="D1" s="78"/>
      <c r="E1" s="78"/>
      <c r="F1" s="78"/>
      <c r="G1" s="78"/>
      <c r="H1" s="78"/>
      <c r="J1" s="78"/>
      <c r="K1" s="78"/>
      <c r="L1" s="78"/>
      <c r="M1" s="78"/>
      <c r="N1" s="78"/>
    </row>
    <row r="2" spans="1:19" s="5" customFormat="1" x14ac:dyDescent="0.2">
      <c r="A2" s="84" t="s">
        <v>514</v>
      </c>
      <c r="B2" s="77"/>
      <c r="C2" s="77"/>
      <c r="D2" s="77"/>
      <c r="E2" s="77"/>
      <c r="F2" s="77"/>
      <c r="G2" s="77"/>
      <c r="H2" s="77"/>
      <c r="I2" s="77"/>
      <c r="J2" s="77"/>
      <c r="K2" s="77"/>
      <c r="L2" s="77"/>
      <c r="M2" s="77"/>
      <c r="N2" s="77"/>
      <c r="O2" s="77"/>
      <c r="P2" s="77"/>
      <c r="Q2" s="77"/>
      <c r="R2" s="77"/>
      <c r="S2" s="77"/>
    </row>
    <row r="3" spans="1:19" ht="12.75" thickBot="1" x14ac:dyDescent="0.25"/>
    <row r="4" spans="1:19" s="44" customFormat="1" ht="12.75" customHeight="1" thickBot="1" x14ac:dyDescent="0.25">
      <c r="A4" s="747" t="s">
        <v>332</v>
      </c>
      <c r="B4" s="749"/>
      <c r="C4" s="748" t="s">
        <v>333</v>
      </c>
      <c r="D4" s="748"/>
      <c r="E4" s="718" t="s">
        <v>336</v>
      </c>
      <c r="F4" s="711"/>
      <c r="G4" s="711"/>
      <c r="H4" s="711"/>
      <c r="I4" s="712"/>
      <c r="J4" s="748" t="s">
        <v>337</v>
      </c>
      <c r="K4" s="748"/>
      <c r="L4" s="749"/>
      <c r="M4" s="702" t="s">
        <v>487</v>
      </c>
      <c r="N4" s="752" t="s">
        <v>480</v>
      </c>
    </row>
    <row r="5" spans="1:19" s="46" customFormat="1" ht="86.25" customHeight="1" thickBot="1" x14ac:dyDescent="0.25">
      <c r="A5" s="136" t="s">
        <v>100</v>
      </c>
      <c r="B5" s="139" t="s">
        <v>101</v>
      </c>
      <c r="C5" s="137" t="s">
        <v>335</v>
      </c>
      <c r="D5" s="140" t="s">
        <v>334</v>
      </c>
      <c r="E5" s="136" t="s">
        <v>340</v>
      </c>
      <c r="F5" s="138" t="s">
        <v>341</v>
      </c>
      <c r="G5" s="141" t="s">
        <v>342</v>
      </c>
      <c r="H5" s="141" t="s">
        <v>343</v>
      </c>
      <c r="I5" s="142" t="s">
        <v>20</v>
      </c>
      <c r="J5" s="136" t="s">
        <v>338</v>
      </c>
      <c r="K5" s="137" t="s">
        <v>339</v>
      </c>
      <c r="L5" s="143" t="s">
        <v>344</v>
      </c>
      <c r="M5" s="703"/>
      <c r="N5" s="753"/>
    </row>
    <row r="6" spans="1:19" ht="38.25" customHeight="1" x14ac:dyDescent="0.2">
      <c r="A6" s="458" t="s">
        <v>825</v>
      </c>
      <c r="B6" s="459" t="s">
        <v>826</v>
      </c>
      <c r="C6" s="455" t="s">
        <v>827</v>
      </c>
      <c r="D6" s="456">
        <v>10073911031</v>
      </c>
      <c r="E6" s="460" t="s">
        <v>828</v>
      </c>
      <c r="F6" s="461">
        <v>7019601</v>
      </c>
      <c r="G6" s="462">
        <v>1973.14</v>
      </c>
      <c r="H6" s="463" t="s">
        <v>829</v>
      </c>
      <c r="I6" s="464" t="s">
        <v>830</v>
      </c>
      <c r="J6" s="537" t="s">
        <v>831</v>
      </c>
      <c r="K6" s="457">
        <v>53745</v>
      </c>
      <c r="L6" s="465" t="s">
        <v>832</v>
      </c>
      <c r="M6" s="466">
        <v>641700</v>
      </c>
      <c r="N6" s="466">
        <v>320850</v>
      </c>
    </row>
    <row r="7" spans="1:19" ht="34.5" thickBot="1" x14ac:dyDescent="0.25">
      <c r="A7" s="524" t="s">
        <v>825</v>
      </c>
      <c r="B7" s="525" t="s">
        <v>826</v>
      </c>
      <c r="C7" s="526" t="s">
        <v>994</v>
      </c>
      <c r="D7" s="527">
        <v>10082277809</v>
      </c>
      <c r="E7" s="528" t="s">
        <v>828</v>
      </c>
      <c r="F7" s="529" t="s">
        <v>995</v>
      </c>
      <c r="G7" s="530">
        <v>2499.2199999999998</v>
      </c>
      <c r="H7" s="531" t="s">
        <v>996</v>
      </c>
      <c r="I7" s="532" t="s">
        <v>996</v>
      </c>
      <c r="J7" s="533" t="s">
        <v>997</v>
      </c>
      <c r="K7" s="534">
        <v>70000</v>
      </c>
      <c r="L7" s="535" t="s">
        <v>832</v>
      </c>
      <c r="M7" s="536">
        <v>840000</v>
      </c>
      <c r="N7" s="536">
        <v>420000</v>
      </c>
    </row>
    <row r="8" spans="1:19" ht="12.75" thickBot="1" x14ac:dyDescent="0.25">
      <c r="A8" s="43"/>
      <c r="B8" s="103"/>
      <c r="C8" s="38"/>
      <c r="D8" s="105"/>
      <c r="E8" s="106"/>
      <c r="F8" s="36"/>
      <c r="G8" s="36"/>
      <c r="H8" s="36"/>
      <c r="I8" s="104"/>
      <c r="J8" s="12"/>
      <c r="K8" s="38"/>
      <c r="L8" s="13"/>
      <c r="M8" s="446">
        <f>SUM(M6:M7)</f>
        <v>1481700</v>
      </c>
      <c r="N8" s="446">
        <f>SUM(N6:N7)</f>
        <v>740850</v>
      </c>
    </row>
    <row r="9" spans="1:19" ht="21.75" customHeight="1" x14ac:dyDescent="0.2">
      <c r="A9" s="751" t="s">
        <v>454</v>
      </c>
      <c r="B9" s="751"/>
    </row>
  </sheetData>
  <mergeCells count="7">
    <mergeCell ref="A9:B9"/>
    <mergeCell ref="M4:M5"/>
    <mergeCell ref="N4:N5"/>
    <mergeCell ref="C4:D4"/>
    <mergeCell ref="A4:B4"/>
    <mergeCell ref="J4:L4"/>
    <mergeCell ref="E4:I4"/>
  </mergeCells>
  <printOptions horizontalCentered="1"/>
  <pageMargins left="0.23622047244094491" right="0.23622047244094491" top="0.74803149606299213" bottom="0.74803149606299213" header="0.31496062992125984" footer="0.31496062992125984"/>
  <pageSetup paperSize="9" scale="60" orientation="landscape" r:id="rId1"/>
  <headerFooter alignWithMargins="0">
    <oddHeader>&amp;C&amp;"Arial,Negrita"&amp;18PROYECTO DE PRESUPUESTO 2022</oddHeader>
    <oddFooter>&amp;L&amp;"Arial,Negrita"&amp;8PROYECTO DE PRESUPUESTO PARA EL AÑO FISCAL 2022
INFORMACIÓN PARA LA COMISIÓN DE PRESUPUESTO Y CUENTA GENERAL DE LA REPÚBLICA DEL CONGRESO DE LA REPÚBLICA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N14"/>
  <sheetViews>
    <sheetView showGridLines="0" view="pageBreakPreview" zoomScaleNormal="100" zoomScaleSheetLayoutView="100" workbookViewId="0"/>
  </sheetViews>
  <sheetFormatPr baseColWidth="10" defaultColWidth="2" defaultRowHeight="11.25" x14ac:dyDescent="0.2"/>
  <cols>
    <col min="1" max="1" width="21.28515625" style="48" customWidth="1"/>
    <col min="2" max="2" width="9.5703125" style="48" customWidth="1"/>
    <col min="3" max="3" width="25.7109375" style="48" customWidth="1"/>
    <col min="4" max="4" width="28.5703125" style="48" customWidth="1"/>
    <col min="5" max="5" width="8.140625" style="48" customWidth="1"/>
    <col min="6" max="6" width="9.5703125" style="48" customWidth="1"/>
    <col min="7" max="7" width="10.85546875" style="48" customWidth="1"/>
    <col min="8" max="8" width="20.7109375" style="48" customWidth="1"/>
    <col min="9" max="9" width="7.140625" style="48" customWidth="1"/>
    <col min="10" max="10" width="8.5703125" style="48" customWidth="1"/>
    <col min="11" max="11" width="6.85546875" style="48" customWidth="1"/>
    <col min="12" max="12" width="9.7109375" style="48" customWidth="1"/>
    <col min="13" max="14" width="7" style="48" customWidth="1"/>
    <col min="15" max="15" width="8.7109375" style="48" customWidth="1"/>
    <col min="16" max="16384" width="2" style="48"/>
  </cols>
  <sheetData>
    <row r="1" spans="1:14" s="338" customFormat="1" ht="15.95" customHeight="1" x14ac:dyDescent="0.2">
      <c r="A1" s="521" t="s">
        <v>414</v>
      </c>
      <c r="B1" s="112"/>
      <c r="C1" s="325"/>
    </row>
    <row r="2" spans="1:14" s="338" customFormat="1" ht="15.95" customHeight="1" thickBot="1" x14ac:dyDescent="0.25">
      <c r="A2" s="77" t="s">
        <v>513</v>
      </c>
      <c r="B2" s="84"/>
      <c r="C2" s="84"/>
    </row>
    <row r="3" spans="1:14" s="47" customFormat="1" ht="22.5" customHeight="1" x14ac:dyDescent="0.2">
      <c r="A3" s="673" t="s">
        <v>315</v>
      </c>
      <c r="B3" s="673" t="s">
        <v>319</v>
      </c>
      <c r="C3" s="673" t="s">
        <v>318</v>
      </c>
      <c r="D3" s="675" t="s">
        <v>316</v>
      </c>
      <c r="E3" s="675" t="s">
        <v>293</v>
      </c>
      <c r="F3" s="675" t="s">
        <v>294</v>
      </c>
      <c r="G3" s="675" t="s">
        <v>138</v>
      </c>
      <c r="H3" s="675" t="s">
        <v>295</v>
      </c>
      <c r="I3" s="671">
        <v>2021</v>
      </c>
      <c r="J3" s="672"/>
      <c r="K3" s="671">
        <v>2022</v>
      </c>
      <c r="L3" s="672"/>
      <c r="M3" s="115">
        <v>2021</v>
      </c>
      <c r="N3" s="115">
        <v>2022</v>
      </c>
    </row>
    <row r="4" spans="1:14" s="47" customFormat="1" ht="22.5" x14ac:dyDescent="0.2">
      <c r="A4" s="674"/>
      <c r="B4" s="674"/>
      <c r="C4" s="674"/>
      <c r="D4" s="676"/>
      <c r="E4" s="676"/>
      <c r="F4" s="676"/>
      <c r="G4" s="676"/>
      <c r="H4" s="676"/>
      <c r="I4" s="116" t="s">
        <v>298</v>
      </c>
      <c r="J4" s="116" t="s">
        <v>296</v>
      </c>
      <c r="K4" s="116" t="s">
        <v>298</v>
      </c>
      <c r="L4" s="116" t="s">
        <v>297</v>
      </c>
      <c r="M4" s="116" t="s">
        <v>298</v>
      </c>
      <c r="N4" s="116" t="s">
        <v>298</v>
      </c>
    </row>
    <row r="5" spans="1:14" s="87" customFormat="1" ht="55.5" customHeight="1" x14ac:dyDescent="0.2">
      <c r="A5" s="668" t="s">
        <v>502</v>
      </c>
      <c r="B5" s="144" t="s">
        <v>317</v>
      </c>
      <c r="C5" s="233" t="s">
        <v>492</v>
      </c>
      <c r="D5" s="234" t="s">
        <v>493</v>
      </c>
      <c r="E5" s="237">
        <v>3</v>
      </c>
      <c r="F5" s="238">
        <v>0.2</v>
      </c>
      <c r="G5" s="86"/>
      <c r="H5" s="232" t="s">
        <v>504</v>
      </c>
      <c r="I5" s="238">
        <v>0.2</v>
      </c>
      <c r="J5" s="238">
        <v>0.2</v>
      </c>
      <c r="K5" s="238">
        <v>0.25</v>
      </c>
      <c r="L5" s="238">
        <v>0.25</v>
      </c>
      <c r="M5" s="238">
        <v>0.2</v>
      </c>
      <c r="N5" s="238">
        <v>0.25</v>
      </c>
    </row>
    <row r="6" spans="1:14" s="87" customFormat="1" ht="50.1" customHeight="1" x14ac:dyDescent="0.2">
      <c r="A6" s="669"/>
      <c r="B6" s="85"/>
      <c r="C6" s="235" t="s">
        <v>494</v>
      </c>
      <c r="D6" s="234" t="s">
        <v>495</v>
      </c>
      <c r="E6" s="237">
        <v>1</v>
      </c>
      <c r="F6" s="238">
        <v>0.4</v>
      </c>
      <c r="G6" s="86"/>
      <c r="H6" s="86" t="s">
        <v>508</v>
      </c>
      <c r="I6" s="238">
        <v>0.4</v>
      </c>
      <c r="J6" s="238">
        <v>0.4</v>
      </c>
      <c r="K6" s="238">
        <v>0.5</v>
      </c>
      <c r="L6" s="238">
        <v>0.5</v>
      </c>
      <c r="M6" s="238">
        <v>0.4</v>
      </c>
      <c r="N6" s="238">
        <v>0.5</v>
      </c>
    </row>
    <row r="7" spans="1:14" s="87" customFormat="1" ht="50.1" customHeight="1" x14ac:dyDescent="0.2">
      <c r="A7" s="669"/>
      <c r="B7" s="85"/>
      <c r="C7" s="233" t="s">
        <v>496</v>
      </c>
      <c r="D7" s="234" t="s">
        <v>497</v>
      </c>
      <c r="E7" s="237">
        <v>0</v>
      </c>
      <c r="F7" s="238">
        <v>0.2</v>
      </c>
      <c r="G7" s="86"/>
      <c r="H7" s="86" t="s">
        <v>505</v>
      </c>
      <c r="I7" s="238">
        <v>0.2</v>
      </c>
      <c r="J7" s="238">
        <v>0.2</v>
      </c>
      <c r="K7" s="238">
        <v>0.25</v>
      </c>
      <c r="L7" s="238">
        <v>0.25</v>
      </c>
      <c r="M7" s="238">
        <v>0.2</v>
      </c>
      <c r="N7" s="238">
        <v>0.25</v>
      </c>
    </row>
    <row r="8" spans="1:14" s="87" customFormat="1" ht="50.1" customHeight="1" x14ac:dyDescent="0.2">
      <c r="A8" s="669"/>
      <c r="B8" s="85"/>
      <c r="C8" s="233" t="s">
        <v>498</v>
      </c>
      <c r="D8" s="236" t="s">
        <v>499</v>
      </c>
      <c r="E8" s="237" t="s">
        <v>503</v>
      </c>
      <c r="F8" s="239">
        <v>2.0000000000000001E-4</v>
      </c>
      <c r="G8" s="86"/>
      <c r="H8" s="86" t="s">
        <v>506</v>
      </c>
      <c r="I8" s="239">
        <v>2.0000000000000001E-4</v>
      </c>
      <c r="J8" s="239">
        <v>2.0000000000000001E-4</v>
      </c>
      <c r="K8" s="239">
        <v>2.0000000000000001E-4</v>
      </c>
      <c r="L8" s="239">
        <v>2.0000000000000001E-4</v>
      </c>
      <c r="M8" s="239">
        <v>2.0000000000000001E-4</v>
      </c>
      <c r="N8" s="239">
        <v>2.0000000000000001E-4</v>
      </c>
    </row>
    <row r="9" spans="1:14" s="87" customFormat="1" ht="50.1" customHeight="1" x14ac:dyDescent="0.2">
      <c r="A9" s="670"/>
      <c r="B9" s="85"/>
      <c r="C9" s="233" t="s">
        <v>500</v>
      </c>
      <c r="D9" s="236" t="s">
        <v>501</v>
      </c>
      <c r="E9" s="240">
        <v>9174855</v>
      </c>
      <c r="F9" s="239">
        <v>2.9999999999999997E-4</v>
      </c>
      <c r="G9" s="86"/>
      <c r="H9" s="86" t="s">
        <v>507</v>
      </c>
      <c r="I9" s="239">
        <v>2.9999999999999997E-4</v>
      </c>
      <c r="J9" s="239">
        <v>2.9999999999999997E-4</v>
      </c>
      <c r="K9" s="239">
        <v>2.9999999999999997E-4</v>
      </c>
      <c r="L9" s="239">
        <v>2.9999999999999997E-4</v>
      </c>
      <c r="M9" s="239">
        <v>2.9999999999999997E-4</v>
      </c>
      <c r="N9" s="239">
        <v>2.9999999999999997E-4</v>
      </c>
    </row>
    <row r="10" spans="1:14" s="87" customFormat="1" hidden="1" x14ac:dyDescent="0.2">
      <c r="A10" s="85"/>
      <c r="B10" s="85"/>
      <c r="C10" s="85"/>
      <c r="D10" s="86"/>
      <c r="E10" s="86"/>
      <c r="F10" s="86"/>
      <c r="G10" s="86"/>
      <c r="H10" s="86"/>
      <c r="I10" s="86"/>
      <c r="J10" s="86"/>
      <c r="K10" s="86"/>
      <c r="L10" s="86"/>
      <c r="M10" s="86"/>
      <c r="N10" s="86"/>
    </row>
    <row r="11" spans="1:14" s="87" customFormat="1" hidden="1" x14ac:dyDescent="0.2">
      <c r="A11" s="85"/>
      <c r="B11" s="85"/>
      <c r="C11" s="85"/>
      <c r="D11" s="86"/>
      <c r="E11" s="86"/>
      <c r="F11" s="86"/>
      <c r="G11" s="86"/>
      <c r="H11" s="86"/>
      <c r="I11" s="86"/>
      <c r="J11" s="86"/>
      <c r="K11" s="86"/>
      <c r="L11" s="86"/>
      <c r="M11" s="86"/>
      <c r="N11" s="86"/>
    </row>
    <row r="12" spans="1:14" s="87" customFormat="1" hidden="1" x14ac:dyDescent="0.2">
      <c r="A12" s="85"/>
      <c r="B12" s="85"/>
      <c r="C12" s="85"/>
      <c r="D12" s="86"/>
      <c r="E12" s="86"/>
      <c r="F12" s="86"/>
      <c r="G12" s="86"/>
      <c r="H12" s="86"/>
      <c r="I12" s="86"/>
      <c r="J12" s="86"/>
      <c r="K12" s="86"/>
      <c r="L12" s="86"/>
      <c r="M12" s="86"/>
      <c r="N12" s="86"/>
    </row>
    <row r="13" spans="1:14" s="87" customFormat="1" hidden="1" x14ac:dyDescent="0.2">
      <c r="A13" s="85"/>
      <c r="B13" s="85"/>
      <c r="C13" s="85"/>
      <c r="D13" s="86"/>
      <c r="E13" s="86"/>
      <c r="F13" s="86"/>
      <c r="G13" s="86"/>
      <c r="H13" s="86"/>
      <c r="I13" s="86"/>
      <c r="J13" s="86"/>
      <c r="K13" s="86"/>
      <c r="L13" s="86"/>
      <c r="M13" s="86"/>
      <c r="N13" s="86"/>
    </row>
    <row r="14" spans="1:14" s="87" customFormat="1" ht="12" hidden="1" thickBot="1" x14ac:dyDescent="0.25">
      <c r="A14" s="88"/>
      <c r="B14" s="88"/>
      <c r="C14" s="88"/>
      <c r="D14" s="89"/>
      <c r="E14" s="89"/>
      <c r="F14" s="89"/>
      <c r="G14" s="89"/>
      <c r="H14" s="89"/>
      <c r="I14" s="89"/>
      <c r="J14" s="89"/>
      <c r="K14" s="89"/>
      <c r="L14" s="89"/>
      <c r="M14" s="89"/>
      <c r="N14" s="89"/>
    </row>
  </sheetData>
  <mergeCells count="11">
    <mergeCell ref="A5:A9"/>
    <mergeCell ref="I3:J3"/>
    <mergeCell ref="K3:L3"/>
    <mergeCell ref="C3:C4"/>
    <mergeCell ref="B3:B4"/>
    <mergeCell ref="A3:A4"/>
    <mergeCell ref="D3:D4"/>
    <mergeCell ref="E3:E4"/>
    <mergeCell ref="F3:F4"/>
    <mergeCell ref="G3:G4"/>
    <mergeCell ref="H3:H4"/>
  </mergeCells>
  <printOptions horizontalCentered="1"/>
  <pageMargins left="0.23622047244094491" right="0.23622047244094491" top="0.74803149606299213" bottom="0.74803149606299213" header="0.31496062992125984" footer="0.31496062992125984"/>
  <pageSetup paperSize="9" scale="80" orientation="landscape" r:id="rId1"/>
  <headerFooter alignWithMargins="0">
    <oddHeader xml:space="preserve">&amp;C&amp;"Arial,Negrita"&amp;18PROYECTO DE PRESUPUESTO 2022
</oddHeader>
    <oddFooter>&amp;L&amp;"Arial,Negrita"&amp;8PROYECTO DE PRESUPUESTO PARA EL AÑO FISCAL 2022
INFORMACIÓN PARA LA COMISIÓN DE PRESUPUESTO Y CUENTA GENERAL DE LA REPÚBLICA DEL CONGRESO DE LA REPÚBLICA</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baseColWidth="10" defaultColWidth="10.7109375"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D26"/>
  <sheetViews>
    <sheetView showGridLines="0" view="pageBreakPreview" zoomScale="60" zoomScaleNormal="100" workbookViewId="0"/>
  </sheetViews>
  <sheetFormatPr baseColWidth="10" defaultColWidth="11.28515625" defaultRowHeight="12.75" x14ac:dyDescent="0.2"/>
  <cols>
    <col min="1" max="1" width="64.5703125" customWidth="1"/>
    <col min="2" max="2" width="18.42578125" customWidth="1"/>
    <col min="3" max="4" width="17.140625" customWidth="1"/>
  </cols>
  <sheetData>
    <row r="1" spans="1:4" s="69" customFormat="1" ht="15.95" customHeight="1" x14ac:dyDescent="0.2">
      <c r="A1" s="521" t="s">
        <v>415</v>
      </c>
    </row>
    <row r="2" spans="1:4" s="69" customFormat="1" ht="15.95" customHeight="1" x14ac:dyDescent="0.2">
      <c r="A2" s="77" t="s">
        <v>513</v>
      </c>
    </row>
    <row r="3" spans="1:4" s="107" customFormat="1" ht="28.35" customHeight="1" x14ac:dyDescent="0.2">
      <c r="A3" s="339" t="s">
        <v>354</v>
      </c>
      <c r="B3" s="114">
        <v>2020</v>
      </c>
      <c r="C3" s="114">
        <v>2021</v>
      </c>
      <c r="D3" s="114">
        <v>2022</v>
      </c>
    </row>
    <row r="4" spans="1:4" s="110" customFormat="1" x14ac:dyDescent="0.2">
      <c r="A4" s="109" t="s">
        <v>351</v>
      </c>
      <c r="B4" s="323">
        <v>6918864</v>
      </c>
      <c r="C4" s="323">
        <v>6669426</v>
      </c>
      <c r="D4" s="323">
        <v>6381209</v>
      </c>
    </row>
    <row r="5" spans="1:4" s="110" customFormat="1" x14ac:dyDescent="0.2">
      <c r="A5" s="109" t="s">
        <v>352</v>
      </c>
      <c r="B5" s="323">
        <v>23962528</v>
      </c>
      <c r="C5" s="323">
        <v>17283419</v>
      </c>
      <c r="D5" s="323">
        <f>87789615+9792656</f>
        <v>97582271</v>
      </c>
    </row>
    <row r="6" spans="1:4" s="110" customFormat="1" x14ac:dyDescent="0.2">
      <c r="A6" s="109" t="s">
        <v>353</v>
      </c>
      <c r="B6" s="323">
        <v>12916994</v>
      </c>
      <c r="C6" s="323">
        <v>20791401</v>
      </c>
      <c r="D6" s="323">
        <v>5680043</v>
      </c>
    </row>
    <row r="7" spans="1:4" s="112" customFormat="1" ht="28.35" customHeight="1" x14ac:dyDescent="0.2">
      <c r="A7" s="320" t="s">
        <v>345</v>
      </c>
      <c r="B7" s="324">
        <f>SUM(B4:B6)</f>
        <v>43798386</v>
      </c>
      <c r="C7" s="324">
        <f>SUM(C4:C6)</f>
        <v>44744246</v>
      </c>
      <c r="D7" s="324">
        <f>SUM(D4:D6)</f>
        <v>109643523</v>
      </c>
    </row>
    <row r="9" spans="1:4" s="107" customFormat="1" ht="28.35" customHeight="1" x14ac:dyDescent="0.2">
      <c r="A9" s="339" t="s">
        <v>355</v>
      </c>
      <c r="B9" s="114">
        <v>2020</v>
      </c>
      <c r="C9" s="114" t="s">
        <v>416</v>
      </c>
      <c r="D9" s="114" t="s">
        <v>417</v>
      </c>
    </row>
    <row r="10" spans="1:4" s="110" customFormat="1" x14ac:dyDescent="0.2">
      <c r="A10" s="109" t="s">
        <v>351</v>
      </c>
      <c r="B10" s="323">
        <v>7472789</v>
      </c>
      <c r="C10" s="323">
        <v>7271915</v>
      </c>
      <c r="D10" s="323">
        <v>6381209</v>
      </c>
    </row>
    <row r="11" spans="1:4" s="110" customFormat="1" x14ac:dyDescent="0.2">
      <c r="A11" s="109" t="s">
        <v>516</v>
      </c>
      <c r="B11" s="323">
        <v>101091885</v>
      </c>
      <c r="C11" s="323">
        <v>92675962</v>
      </c>
      <c r="D11" s="323">
        <f>87789615+9792656+12265977+17668351</f>
        <v>127516599</v>
      </c>
    </row>
    <row r="12" spans="1:4" s="110" customFormat="1" x14ac:dyDescent="0.2">
      <c r="A12" s="109" t="s">
        <v>353</v>
      </c>
      <c r="B12" s="323">
        <v>31557744</v>
      </c>
      <c r="C12" s="323">
        <v>43219675</v>
      </c>
      <c r="D12" s="323">
        <v>5680043</v>
      </c>
    </row>
    <row r="13" spans="1:4" s="112" customFormat="1" ht="28.35" customHeight="1" x14ac:dyDescent="0.2">
      <c r="A13" s="320" t="s">
        <v>346</v>
      </c>
      <c r="B13" s="324">
        <f>SUM(B10:B12)</f>
        <v>140122418</v>
      </c>
      <c r="C13" s="324">
        <f t="shared" ref="C13:D13" si="0">SUM(C10:C12)</f>
        <v>143167552</v>
      </c>
      <c r="D13" s="324">
        <f t="shared" si="0"/>
        <v>139577851</v>
      </c>
    </row>
    <row r="15" spans="1:4" s="107" customFormat="1" ht="28.35" customHeight="1" x14ac:dyDescent="0.2">
      <c r="A15" s="339" t="s">
        <v>356</v>
      </c>
      <c r="B15" s="114">
        <v>2020</v>
      </c>
      <c r="C15" s="114" t="s">
        <v>416</v>
      </c>
      <c r="D15" s="114" t="s">
        <v>417</v>
      </c>
    </row>
    <row r="16" spans="1:4" s="110" customFormat="1" x14ac:dyDescent="0.2">
      <c r="A16" s="109" t="s">
        <v>351</v>
      </c>
      <c r="B16" s="323">
        <v>6936519.5199999996</v>
      </c>
      <c r="C16" s="323">
        <v>6949816.9199999999</v>
      </c>
      <c r="D16" s="323">
        <v>6599108.46</v>
      </c>
    </row>
    <row r="17" spans="1:4" s="110" customFormat="1" x14ac:dyDescent="0.2">
      <c r="A17" s="109" t="s">
        <v>352</v>
      </c>
      <c r="B17" s="323">
        <v>77882416.269999996</v>
      </c>
      <c r="C17" s="323">
        <v>57196211.979999997</v>
      </c>
      <c r="D17" s="323">
        <f>87789615+9792656+12265977+17668351-845022.7</f>
        <v>126671576.3</v>
      </c>
    </row>
    <row r="18" spans="1:4" s="110" customFormat="1" x14ac:dyDescent="0.2">
      <c r="A18" s="109" t="s">
        <v>353</v>
      </c>
      <c r="B18" s="323">
        <v>15070790.050000012</v>
      </c>
      <c r="C18" s="323">
        <v>39803800.479999997</v>
      </c>
      <c r="D18" s="323">
        <v>5680043</v>
      </c>
    </row>
    <row r="19" spans="1:4" s="112" customFormat="1" ht="28.35" customHeight="1" x14ac:dyDescent="0.2">
      <c r="A19" s="320" t="s">
        <v>347</v>
      </c>
      <c r="B19" s="324">
        <f>SUM(B16:B18)</f>
        <v>99889725.840000004</v>
      </c>
      <c r="C19" s="324">
        <f t="shared" ref="C19:D19" si="1">SUM(C16:C18)</f>
        <v>103949829.38</v>
      </c>
      <c r="D19" s="324">
        <f t="shared" si="1"/>
        <v>138950727.75999999</v>
      </c>
    </row>
    <row r="20" spans="1:4" x14ac:dyDescent="0.2">
      <c r="A20" s="219" t="s">
        <v>418</v>
      </c>
    </row>
    <row r="21" spans="1:4" x14ac:dyDescent="0.2">
      <c r="A21" s="220" t="s">
        <v>419</v>
      </c>
      <c r="B21" s="340"/>
      <c r="C21" s="316"/>
      <c r="D21" s="315"/>
    </row>
    <row r="22" spans="1:4" x14ac:dyDescent="0.2">
      <c r="B22" s="340"/>
      <c r="C22" s="316"/>
    </row>
    <row r="23" spans="1:4" x14ac:dyDescent="0.2">
      <c r="B23" s="222"/>
    </row>
    <row r="24" spans="1:4" x14ac:dyDescent="0.2">
      <c r="C24" s="316"/>
    </row>
    <row r="25" spans="1:4" x14ac:dyDescent="0.2">
      <c r="B25" s="222"/>
      <c r="C25" s="315"/>
    </row>
    <row r="26" spans="1:4" x14ac:dyDescent="0.2">
      <c r="C26" s="315"/>
    </row>
  </sheetData>
  <pageMargins left="0.51181102362204722" right="0.51181102362204722" top="0.74803149606299213" bottom="0.74803149606299213" header="0.31496062992125984" footer="0.31496062992125984"/>
  <pageSetup paperSize="9" scale="78" orientation="portrait" r:id="rId1"/>
  <headerFooter>
    <oddHeader xml:space="preserve">&amp;L&amp;"Arial,Negrita"&amp;14
&amp;C&amp;"Arial,Negrita"&amp;18PROYECTO DE PRESUPUESTO 2022&amp;R&amp;"Arial,Negrita"&amp;14 </oddHeader>
    <oddFooter>&amp;L&amp;"Arial,Negrita"&amp;8PROYECTO DE PRESUPUESTO PARA EL AÑO FISCAL 2022
INFORMACIÓN PARA LA COMISIÓN DE PRESUPUESTO Y CUENTA GENERAL DE LA REPÚBLICA DEL CONGRESO DE LA REPÚBLICA</oddFooter>
  </headerFooter>
  <colBreaks count="1" manualBreakCount="1">
    <brk id="4" max="2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D53"/>
  <sheetViews>
    <sheetView showGridLines="0" view="pageBreakPreview" zoomScale="60" zoomScaleNormal="100" workbookViewId="0"/>
  </sheetViews>
  <sheetFormatPr baseColWidth="10" defaultColWidth="11.28515625" defaultRowHeight="12.75" x14ac:dyDescent="0.2"/>
  <cols>
    <col min="1" max="1" width="55" customWidth="1"/>
    <col min="2" max="2" width="14.28515625" customWidth="1"/>
    <col min="3" max="3" width="13.5703125" customWidth="1"/>
    <col min="4" max="4" width="15.5703125" customWidth="1"/>
  </cols>
  <sheetData>
    <row r="1" spans="1:4" s="69" customFormat="1" ht="15.95" customHeight="1" x14ac:dyDescent="0.2">
      <c r="A1" s="521" t="s">
        <v>420</v>
      </c>
    </row>
    <row r="2" spans="1:4" s="69" customFormat="1" ht="15.95" customHeight="1" x14ac:dyDescent="0.2">
      <c r="A2" s="77" t="s">
        <v>514</v>
      </c>
    </row>
    <row r="3" spans="1:4" s="107" customFormat="1" ht="28.35" customHeight="1" x14ac:dyDescent="0.2">
      <c r="A3" s="339" t="s">
        <v>350</v>
      </c>
      <c r="B3" s="114">
        <v>2020</v>
      </c>
      <c r="C3" s="114">
        <v>2021</v>
      </c>
      <c r="D3" s="114">
        <v>2022</v>
      </c>
    </row>
    <row r="4" spans="1:4" s="111" customFormat="1" x14ac:dyDescent="0.2">
      <c r="A4" s="321" t="s">
        <v>119</v>
      </c>
      <c r="B4" s="319">
        <f>SUM(B5:B10)</f>
        <v>19951281</v>
      </c>
      <c r="C4" s="319">
        <f t="shared" ref="C4:D4" si="0">SUM(C5:C10)</f>
        <v>17251514</v>
      </c>
      <c r="D4" s="319">
        <f t="shared" si="0"/>
        <v>16850867</v>
      </c>
    </row>
    <row r="5" spans="1:4" s="110" customFormat="1" x14ac:dyDescent="0.2">
      <c r="A5" s="108" t="s">
        <v>108</v>
      </c>
      <c r="B5" s="306">
        <v>0</v>
      </c>
      <c r="C5" s="306">
        <v>0</v>
      </c>
      <c r="D5" s="306">
        <v>0</v>
      </c>
    </row>
    <row r="6" spans="1:4" s="110" customFormat="1" x14ac:dyDescent="0.2">
      <c r="A6" s="108" t="s">
        <v>109</v>
      </c>
      <c r="B6" s="306">
        <v>6971301</v>
      </c>
      <c r="C6" s="306">
        <v>6971302</v>
      </c>
      <c r="D6" s="306">
        <v>7014873</v>
      </c>
    </row>
    <row r="7" spans="1:4" s="110" customFormat="1" x14ac:dyDescent="0.2">
      <c r="A7" s="108" t="s">
        <v>110</v>
      </c>
      <c r="B7" s="306">
        <v>4641140</v>
      </c>
      <c r="C7" s="306">
        <v>2192457</v>
      </c>
      <c r="D7" s="306">
        <v>2192457</v>
      </c>
    </row>
    <row r="8" spans="1:4" s="110" customFormat="1" x14ac:dyDescent="0.2">
      <c r="A8" s="108" t="s">
        <v>111</v>
      </c>
      <c r="B8" s="306">
        <v>8317240</v>
      </c>
      <c r="C8" s="306">
        <v>8066155</v>
      </c>
      <c r="D8" s="306">
        <f>7484748+19641+139148</f>
        <v>7643537</v>
      </c>
    </row>
    <row r="9" spans="1:4" s="110" customFormat="1" x14ac:dyDescent="0.2">
      <c r="A9" s="108" t="s">
        <v>140</v>
      </c>
      <c r="B9" s="306"/>
      <c r="C9" s="306">
        <v>0</v>
      </c>
      <c r="D9" s="306">
        <v>0</v>
      </c>
    </row>
    <row r="10" spans="1:4" s="110" customFormat="1" x14ac:dyDescent="0.2">
      <c r="A10" s="108" t="s">
        <v>141</v>
      </c>
      <c r="B10" s="306">
        <v>21600</v>
      </c>
      <c r="C10" s="306">
        <v>21600</v>
      </c>
      <c r="D10" s="306">
        <v>0</v>
      </c>
    </row>
    <row r="11" spans="1:4" s="110" customFormat="1" x14ac:dyDescent="0.2">
      <c r="A11" s="321" t="s">
        <v>107</v>
      </c>
      <c r="B11" s="319">
        <f>SUM(B12:B15)</f>
        <v>23847105</v>
      </c>
      <c r="C11" s="319">
        <f t="shared" ref="C11:D11" si="1">SUM(C12:C15)</f>
        <v>27492732</v>
      </c>
      <c r="D11" s="319">
        <f t="shared" si="1"/>
        <v>92792656</v>
      </c>
    </row>
    <row r="12" spans="1:4" s="110" customFormat="1" x14ac:dyDescent="0.2">
      <c r="A12" s="108" t="s">
        <v>139</v>
      </c>
      <c r="B12" s="306">
        <v>0</v>
      </c>
      <c r="C12" s="306">
        <v>0</v>
      </c>
      <c r="D12" s="306">
        <v>0</v>
      </c>
    </row>
    <row r="13" spans="1:4" s="110" customFormat="1" x14ac:dyDescent="0.2">
      <c r="A13" s="108" t="s">
        <v>142</v>
      </c>
      <c r="B13" s="306">
        <v>0</v>
      </c>
      <c r="C13" s="306">
        <v>0</v>
      </c>
      <c r="D13" s="306">
        <v>0</v>
      </c>
    </row>
    <row r="14" spans="1:4" s="110" customFormat="1" x14ac:dyDescent="0.2">
      <c r="A14" s="108" t="s">
        <v>116</v>
      </c>
      <c r="B14" s="306">
        <v>23847105</v>
      </c>
      <c r="C14" s="306">
        <v>27492732</v>
      </c>
      <c r="D14" s="306">
        <v>92792656</v>
      </c>
    </row>
    <row r="15" spans="1:4" s="110" customFormat="1" x14ac:dyDescent="0.2">
      <c r="A15" s="108" t="s">
        <v>117</v>
      </c>
      <c r="B15" s="306">
        <v>0</v>
      </c>
      <c r="C15" s="306">
        <v>0</v>
      </c>
      <c r="D15" s="306">
        <v>0</v>
      </c>
    </row>
    <row r="16" spans="1:4" s="110" customFormat="1" x14ac:dyDescent="0.2">
      <c r="A16" s="321" t="s">
        <v>91</v>
      </c>
      <c r="B16" s="319">
        <f>SUM(B17)</f>
        <v>0</v>
      </c>
      <c r="C16" s="319">
        <f t="shared" ref="C16:D16" si="2">SUM(C17)</f>
        <v>0</v>
      </c>
      <c r="D16" s="319">
        <f t="shared" si="2"/>
        <v>0</v>
      </c>
    </row>
    <row r="17" spans="1:4" s="110" customFormat="1" x14ac:dyDescent="0.2">
      <c r="A17" s="108" t="s">
        <v>118</v>
      </c>
      <c r="B17" s="306">
        <v>0</v>
      </c>
      <c r="C17" s="306">
        <v>0</v>
      </c>
      <c r="D17" s="306">
        <v>0</v>
      </c>
    </row>
    <row r="18" spans="1:4" s="112" customFormat="1" ht="18" customHeight="1" x14ac:dyDescent="0.2">
      <c r="A18" s="310" t="s">
        <v>345</v>
      </c>
      <c r="B18" s="309">
        <f>SUM(B16,B11,B4)</f>
        <v>43798386</v>
      </c>
      <c r="C18" s="309">
        <f t="shared" ref="C18:D18" si="3">SUM(C16,C11,C4)</f>
        <v>44744246</v>
      </c>
      <c r="D18" s="309">
        <f t="shared" si="3"/>
        <v>109643523</v>
      </c>
    </row>
    <row r="20" spans="1:4" s="107" customFormat="1" ht="28.35" customHeight="1" x14ac:dyDescent="0.2">
      <c r="A20" s="339" t="s">
        <v>349</v>
      </c>
      <c r="B20" s="114">
        <v>2020</v>
      </c>
      <c r="C20" s="114">
        <v>2021</v>
      </c>
      <c r="D20" s="114">
        <v>2022</v>
      </c>
    </row>
    <row r="21" spans="1:4" s="111" customFormat="1" x14ac:dyDescent="0.2">
      <c r="A21" s="321" t="s">
        <v>119</v>
      </c>
      <c r="B21" s="319">
        <f>SUM(B22:B27)</f>
        <v>20039632</v>
      </c>
      <c r="C21" s="319">
        <f t="shared" ref="C21:D21" si="4">SUM(C22:C27)</f>
        <v>17337107</v>
      </c>
      <c r="D21" s="319">
        <f t="shared" si="4"/>
        <v>16850867</v>
      </c>
    </row>
    <row r="22" spans="1:4" s="110" customFormat="1" x14ac:dyDescent="0.2">
      <c r="A22" s="108" t="s">
        <v>108</v>
      </c>
      <c r="B22" s="306">
        <v>0</v>
      </c>
      <c r="C22" s="306">
        <v>0</v>
      </c>
      <c r="D22" s="306">
        <v>0</v>
      </c>
    </row>
    <row r="23" spans="1:4" s="110" customFormat="1" x14ac:dyDescent="0.2">
      <c r="A23" s="108" t="s">
        <v>109</v>
      </c>
      <c r="B23" s="306">
        <v>6999801</v>
      </c>
      <c r="C23" s="306">
        <v>6971302</v>
      </c>
      <c r="D23" s="306">
        <v>7014873</v>
      </c>
    </row>
    <row r="24" spans="1:4" s="110" customFormat="1" x14ac:dyDescent="0.2">
      <c r="A24" s="108" t="s">
        <v>110</v>
      </c>
      <c r="B24" s="306">
        <v>4641140</v>
      </c>
      <c r="C24" s="306">
        <v>2192457</v>
      </c>
      <c r="D24" s="306">
        <v>2192457</v>
      </c>
    </row>
    <row r="25" spans="1:4" s="110" customFormat="1" x14ac:dyDescent="0.2">
      <c r="A25" s="108" t="s">
        <v>111</v>
      </c>
      <c r="B25" s="306">
        <v>7896811</v>
      </c>
      <c r="C25" s="306">
        <v>8141009</v>
      </c>
      <c r="D25" s="306">
        <f>7484748+19641+139148</f>
        <v>7643537</v>
      </c>
    </row>
    <row r="26" spans="1:4" s="110" customFormat="1" x14ac:dyDescent="0.2">
      <c r="A26" s="108" t="s">
        <v>140</v>
      </c>
      <c r="B26" s="306">
        <v>449882</v>
      </c>
      <c r="C26" s="306">
        <v>0</v>
      </c>
      <c r="D26" s="306">
        <v>0</v>
      </c>
    </row>
    <row r="27" spans="1:4" s="110" customFormat="1" x14ac:dyDescent="0.2">
      <c r="A27" s="108" t="s">
        <v>141</v>
      </c>
      <c r="B27" s="306">
        <v>51998</v>
      </c>
      <c r="C27" s="306">
        <v>32339</v>
      </c>
      <c r="D27" s="306">
        <v>0</v>
      </c>
    </row>
    <row r="28" spans="1:4" s="110" customFormat="1" x14ac:dyDescent="0.2">
      <c r="A28" s="321" t="s">
        <v>107</v>
      </c>
      <c r="B28" s="319">
        <f>SUM(B29:B32)</f>
        <v>120082786</v>
      </c>
      <c r="C28" s="319">
        <f t="shared" ref="C28:D28" si="5">SUM(C29:C32)</f>
        <v>125830445</v>
      </c>
      <c r="D28" s="319">
        <f t="shared" si="5"/>
        <v>122726984</v>
      </c>
    </row>
    <row r="29" spans="1:4" s="110" customFormat="1" x14ac:dyDescent="0.2">
      <c r="A29" s="108" t="s">
        <v>139</v>
      </c>
      <c r="B29" s="306">
        <v>0</v>
      </c>
      <c r="C29" s="306">
        <v>0</v>
      </c>
      <c r="D29" s="306">
        <v>0</v>
      </c>
    </row>
    <row r="30" spans="1:4" s="110" customFormat="1" x14ac:dyDescent="0.2">
      <c r="A30" s="108" t="s">
        <v>142</v>
      </c>
      <c r="B30" s="306">
        <v>0</v>
      </c>
      <c r="C30" s="306">
        <v>0</v>
      </c>
      <c r="D30" s="306">
        <v>0</v>
      </c>
    </row>
    <row r="31" spans="1:4" s="110" customFormat="1" x14ac:dyDescent="0.2">
      <c r="A31" s="108" t="s">
        <v>116</v>
      </c>
      <c r="B31" s="306">
        <v>120082786</v>
      </c>
      <c r="C31" s="306">
        <v>125830445</v>
      </c>
      <c r="D31" s="306">
        <f>92792656+12265977+17668351</f>
        <v>122726984</v>
      </c>
    </row>
    <row r="32" spans="1:4" s="110" customFormat="1" x14ac:dyDescent="0.2">
      <c r="A32" s="108" t="s">
        <v>117</v>
      </c>
      <c r="B32" s="306">
        <v>0</v>
      </c>
      <c r="C32" s="306">
        <v>0</v>
      </c>
      <c r="D32" s="306">
        <v>0</v>
      </c>
    </row>
    <row r="33" spans="1:4" s="110" customFormat="1" x14ac:dyDescent="0.2">
      <c r="A33" s="321" t="s">
        <v>91</v>
      </c>
      <c r="B33" s="319">
        <f>SUM(B34)</f>
        <v>0</v>
      </c>
      <c r="C33" s="319">
        <f t="shared" ref="C33:D33" si="6">SUM(C34)</f>
        <v>0</v>
      </c>
      <c r="D33" s="319">
        <f t="shared" si="6"/>
        <v>0</v>
      </c>
    </row>
    <row r="34" spans="1:4" s="110" customFormat="1" x14ac:dyDescent="0.2">
      <c r="A34" s="108" t="s">
        <v>118</v>
      </c>
      <c r="B34" s="306">
        <v>0</v>
      </c>
      <c r="C34" s="306">
        <v>0</v>
      </c>
      <c r="D34" s="306">
        <v>0</v>
      </c>
    </row>
    <row r="35" spans="1:4" s="112" customFormat="1" ht="18" customHeight="1" x14ac:dyDescent="0.2">
      <c r="A35" s="310" t="s">
        <v>346</v>
      </c>
      <c r="B35" s="309">
        <f>SUM(B33,B28,B21)</f>
        <v>140122418</v>
      </c>
      <c r="C35" s="309">
        <f t="shared" ref="C35:D35" si="7">SUM(C33,C28,C21)</f>
        <v>143167552</v>
      </c>
      <c r="D35" s="309">
        <f t="shared" si="7"/>
        <v>139577851</v>
      </c>
    </row>
    <row r="37" spans="1:4" s="107" customFormat="1" ht="28.35" customHeight="1" x14ac:dyDescent="0.2">
      <c r="A37" s="339" t="s">
        <v>348</v>
      </c>
      <c r="B37" s="114">
        <v>2020</v>
      </c>
      <c r="C37" s="114">
        <v>2021</v>
      </c>
      <c r="D37" s="114">
        <v>2022</v>
      </c>
    </row>
    <row r="38" spans="1:4" s="111" customFormat="1" x14ac:dyDescent="0.2">
      <c r="A38" s="321" t="s">
        <v>119</v>
      </c>
      <c r="B38" s="319">
        <f>SUM(B39:B44)</f>
        <v>15872215.440000001</v>
      </c>
      <c r="C38" s="319">
        <f t="shared" ref="C38:D38" si="8">SUM(C39:C44)</f>
        <v>15002430.907500003</v>
      </c>
      <c r="D38" s="319">
        <f t="shared" si="8"/>
        <v>16223743.760000002</v>
      </c>
    </row>
    <row r="39" spans="1:4" s="110" customFormat="1" x14ac:dyDescent="0.2">
      <c r="A39" s="108" t="s">
        <v>108</v>
      </c>
      <c r="B39" s="306">
        <v>0</v>
      </c>
      <c r="C39" s="312">
        <v>0</v>
      </c>
      <c r="D39" s="312">
        <v>0</v>
      </c>
    </row>
    <row r="40" spans="1:4" s="110" customFormat="1" x14ac:dyDescent="0.2">
      <c r="A40" s="108" t="s">
        <v>109</v>
      </c>
      <c r="B40" s="306">
        <v>6346603.9199999999</v>
      </c>
      <c r="C40" s="306">
        <v>5908890.1700000009</v>
      </c>
      <c r="D40" s="306">
        <v>6387749.7600000016</v>
      </c>
    </row>
    <row r="41" spans="1:4" s="110" customFormat="1" x14ac:dyDescent="0.2">
      <c r="A41" s="108" t="s">
        <v>110</v>
      </c>
      <c r="B41" s="306">
        <v>2275740.88</v>
      </c>
      <c r="C41" s="306">
        <v>2095476.7100000002</v>
      </c>
      <c r="D41" s="306">
        <v>2192457</v>
      </c>
    </row>
    <row r="42" spans="1:4" s="110" customFormat="1" x14ac:dyDescent="0.2">
      <c r="A42" s="108" t="s">
        <v>111</v>
      </c>
      <c r="B42" s="306">
        <v>6752258.6399999997</v>
      </c>
      <c r="C42" s="306">
        <v>6968152.0475000013</v>
      </c>
      <c r="D42" s="306">
        <v>7643537.0000000009</v>
      </c>
    </row>
    <row r="43" spans="1:4" s="110" customFormat="1" x14ac:dyDescent="0.2">
      <c r="A43" s="108" t="s">
        <v>140</v>
      </c>
      <c r="B43" s="306">
        <v>449882</v>
      </c>
      <c r="C43" s="306">
        <v>0</v>
      </c>
      <c r="D43" s="306">
        <v>0</v>
      </c>
    </row>
    <row r="44" spans="1:4" s="110" customFormat="1" x14ac:dyDescent="0.2">
      <c r="A44" s="108" t="s">
        <v>141</v>
      </c>
      <c r="B44" s="306">
        <v>47730</v>
      </c>
      <c r="C44" s="306">
        <v>29911.979999999996</v>
      </c>
      <c r="D44" s="306">
        <v>0</v>
      </c>
    </row>
    <row r="45" spans="1:4" s="110" customFormat="1" x14ac:dyDescent="0.2">
      <c r="A45" s="321" t="s">
        <v>107</v>
      </c>
      <c r="B45" s="319">
        <f>SUM(B46:B49)</f>
        <v>84016760.400000006</v>
      </c>
      <c r="C45" s="319">
        <f t="shared" ref="C45:D45" si="9">SUM(C46:C49)</f>
        <v>88947398.469999999</v>
      </c>
      <c r="D45" s="319">
        <f t="shared" si="9"/>
        <v>122726984</v>
      </c>
    </row>
    <row r="46" spans="1:4" s="110" customFormat="1" x14ac:dyDescent="0.2">
      <c r="A46" s="108" t="s">
        <v>139</v>
      </c>
      <c r="B46" s="306">
        <v>0</v>
      </c>
      <c r="C46" s="306">
        <v>0</v>
      </c>
      <c r="D46" s="306">
        <v>0</v>
      </c>
    </row>
    <row r="47" spans="1:4" s="110" customFormat="1" x14ac:dyDescent="0.2">
      <c r="A47" s="108" t="s">
        <v>142</v>
      </c>
      <c r="B47" s="306">
        <v>0</v>
      </c>
      <c r="C47" s="306">
        <v>0</v>
      </c>
      <c r="D47" s="306">
        <v>0</v>
      </c>
    </row>
    <row r="48" spans="1:4" s="110" customFormat="1" x14ac:dyDescent="0.2">
      <c r="A48" s="108" t="s">
        <v>116</v>
      </c>
      <c r="B48" s="306">
        <v>84016760.400000006</v>
      </c>
      <c r="C48" s="306">
        <v>88947398.469999999</v>
      </c>
      <c r="D48" s="306">
        <f>92792656+12265977+17668351</f>
        <v>122726984</v>
      </c>
    </row>
    <row r="49" spans="1:4" s="110" customFormat="1" x14ac:dyDescent="0.2">
      <c r="A49" s="108" t="s">
        <v>117</v>
      </c>
      <c r="B49" s="306">
        <v>0</v>
      </c>
      <c r="C49" s="306">
        <v>0</v>
      </c>
      <c r="D49" s="306">
        <v>0</v>
      </c>
    </row>
    <row r="50" spans="1:4" s="110" customFormat="1" x14ac:dyDescent="0.2">
      <c r="A50" s="321" t="s">
        <v>91</v>
      </c>
      <c r="B50" s="319">
        <f>SUM(B51)</f>
        <v>0</v>
      </c>
      <c r="C50" s="321">
        <f t="shared" ref="C50:D50" si="10">SUM(C51)</f>
        <v>0</v>
      </c>
      <c r="D50" s="321">
        <f t="shared" si="10"/>
        <v>0</v>
      </c>
    </row>
    <row r="51" spans="1:4" s="110" customFormat="1" x14ac:dyDescent="0.2">
      <c r="A51" s="108" t="s">
        <v>118</v>
      </c>
      <c r="B51" s="306">
        <v>0</v>
      </c>
      <c r="C51" s="312">
        <v>0</v>
      </c>
      <c r="D51" s="312">
        <v>0</v>
      </c>
    </row>
    <row r="52" spans="1:4" s="112" customFormat="1" ht="18" customHeight="1" x14ac:dyDescent="0.2">
      <c r="A52" s="322" t="s">
        <v>347</v>
      </c>
      <c r="B52" s="309">
        <f>SUM(B50,B45,B38)</f>
        <v>99888975.840000004</v>
      </c>
      <c r="C52" s="309">
        <f t="shared" ref="C52:D52" si="11">SUM(C50,C45,C38)</f>
        <v>103949829.3775</v>
      </c>
      <c r="D52" s="309">
        <f t="shared" si="11"/>
        <v>138950727.75999999</v>
      </c>
    </row>
    <row r="53" spans="1:4" x14ac:dyDescent="0.2">
      <c r="A53" s="219"/>
    </row>
  </sheetData>
  <pageMargins left="1.1023622047244095" right="0.51181102362204722" top="0.74803149606299213" bottom="0.74803149606299213" header="0.31496062992125984" footer="0.31496062992125984"/>
  <pageSetup paperSize="9" scale="75" orientation="portrait" r:id="rId1"/>
  <headerFooter>
    <oddHeader xml:space="preserve">&amp;C&amp;"Arial,Negrita"&amp;18PROYECTO DE PRESUPUESTO 2022
</oddHeader>
    <oddFooter>&amp;L&amp;"Arial,Negrita"&amp;8PROYECTO DE PRESUPUESTO PARA EL AÑO FISCAL 2022
INFORMACIÓN PARA LA COMISIÓN DE PRESUPUESTO Y CUENTA GENERAL DE LA REPÚBLICA DEL CONGRESO DE LA REPÚBLICA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8">
    <tabColor theme="9" tint="-0.249977111117893"/>
  </sheetPr>
  <dimension ref="A1:S7"/>
  <sheetViews>
    <sheetView showGridLines="0" view="pageBreakPreview" zoomScaleNormal="100" zoomScaleSheetLayoutView="100" workbookViewId="0"/>
  </sheetViews>
  <sheetFormatPr baseColWidth="10" defaultColWidth="11.28515625" defaultRowHeight="11.25" x14ac:dyDescent="0.2"/>
  <cols>
    <col min="1" max="1" width="25.5703125" style="92" customWidth="1"/>
    <col min="2" max="2" width="35.85546875" style="92" customWidth="1"/>
    <col min="3" max="3" width="5" style="92" customWidth="1"/>
    <col min="4" max="4" width="7.5703125" style="92" customWidth="1"/>
    <col min="5" max="5" width="8" style="92" customWidth="1"/>
    <col min="6" max="6" width="7.7109375" style="92" customWidth="1"/>
    <col min="7" max="8" width="5" style="92" customWidth="1"/>
    <col min="9" max="9" width="9.140625" style="92" customWidth="1"/>
    <col min="10" max="11" width="5" style="92" customWidth="1"/>
    <col min="12" max="12" width="8.5703125" style="92" customWidth="1"/>
    <col min="13" max="13" width="5" style="92" customWidth="1"/>
    <col min="14" max="14" width="8.42578125" style="92" customWidth="1"/>
    <col min="15" max="16" width="5" style="92" customWidth="1"/>
    <col min="17" max="17" width="9.5703125" style="92" customWidth="1"/>
    <col min="18" max="18" width="5" style="92" customWidth="1"/>
    <col min="19" max="16384" width="11.28515625" style="92"/>
  </cols>
  <sheetData>
    <row r="1" spans="1:19" s="328" customFormat="1" ht="15.95" customHeight="1" x14ac:dyDescent="0.2">
      <c r="A1" s="521" t="s">
        <v>421</v>
      </c>
      <c r="B1" s="325"/>
      <c r="C1" s="326"/>
      <c r="D1" s="326"/>
      <c r="E1" s="326"/>
      <c r="F1" s="326"/>
      <c r="G1" s="326"/>
      <c r="H1" s="327"/>
      <c r="I1" s="327"/>
      <c r="J1" s="327"/>
      <c r="K1" s="327"/>
      <c r="L1" s="327"/>
      <c r="M1" s="327"/>
      <c r="N1" s="327"/>
      <c r="O1" s="327"/>
      <c r="P1" s="327"/>
      <c r="Q1" s="327"/>
      <c r="R1" s="327"/>
    </row>
    <row r="2" spans="1:19" s="328" customFormat="1" ht="15.95" customHeight="1" thickBot="1" x14ac:dyDescent="0.25">
      <c r="A2" s="521" t="s">
        <v>513</v>
      </c>
      <c r="B2" s="84"/>
      <c r="C2" s="84"/>
      <c r="D2" s="84"/>
      <c r="E2" s="84"/>
      <c r="F2" s="84"/>
      <c r="G2" s="84"/>
      <c r="H2" s="84"/>
      <c r="I2" s="84"/>
      <c r="J2" s="84"/>
      <c r="K2" s="84"/>
      <c r="L2" s="84"/>
      <c r="M2" s="84"/>
      <c r="N2" s="84"/>
      <c r="O2" s="84"/>
      <c r="P2" s="84"/>
      <c r="Q2" s="84"/>
      <c r="R2" s="84"/>
      <c r="S2" s="90"/>
    </row>
    <row r="3" spans="1:19" s="94" customFormat="1" ht="28.35" customHeight="1" thickBot="1" x14ac:dyDescent="0.25">
      <c r="A3" s="677" t="s">
        <v>314</v>
      </c>
      <c r="B3" s="677" t="s">
        <v>299</v>
      </c>
      <c r="C3" s="679" t="s">
        <v>119</v>
      </c>
      <c r="D3" s="680"/>
      <c r="E3" s="680"/>
      <c r="F3" s="680"/>
      <c r="G3" s="680"/>
      <c r="H3" s="680"/>
      <c r="I3" s="681"/>
      <c r="J3" s="679" t="s">
        <v>107</v>
      </c>
      <c r="K3" s="680"/>
      <c r="L3" s="680"/>
      <c r="M3" s="680"/>
      <c r="N3" s="681"/>
      <c r="O3" s="679" t="s">
        <v>91</v>
      </c>
      <c r="P3" s="681"/>
      <c r="Q3" s="679" t="s">
        <v>0</v>
      </c>
      <c r="R3" s="681"/>
    </row>
    <row r="4" spans="1:19" s="95" customFormat="1" ht="109.5" customHeight="1" thickBot="1" x14ac:dyDescent="0.25">
      <c r="A4" s="678"/>
      <c r="B4" s="678"/>
      <c r="C4" s="145" t="s">
        <v>108</v>
      </c>
      <c r="D4" s="146" t="s">
        <v>109</v>
      </c>
      <c r="E4" s="146" t="s">
        <v>110</v>
      </c>
      <c r="F4" s="146" t="s">
        <v>111</v>
      </c>
      <c r="G4" s="146" t="s">
        <v>112</v>
      </c>
      <c r="H4" s="146" t="s">
        <v>113</v>
      </c>
      <c r="I4" s="147" t="s">
        <v>104</v>
      </c>
      <c r="J4" s="145" t="s">
        <v>114</v>
      </c>
      <c r="K4" s="146" t="s">
        <v>115</v>
      </c>
      <c r="L4" s="146" t="s">
        <v>116</v>
      </c>
      <c r="M4" s="146" t="s">
        <v>117</v>
      </c>
      <c r="N4" s="147" t="s">
        <v>105</v>
      </c>
      <c r="O4" s="145" t="s">
        <v>118</v>
      </c>
      <c r="P4" s="147" t="s">
        <v>106</v>
      </c>
      <c r="Q4" s="148" t="s">
        <v>143</v>
      </c>
      <c r="R4" s="149" t="s">
        <v>89</v>
      </c>
    </row>
    <row r="5" spans="1:19" ht="27.75" customHeight="1" thickBot="1" x14ac:dyDescent="0.25">
      <c r="A5" s="568" t="s">
        <v>489</v>
      </c>
      <c r="B5" s="150" t="s">
        <v>488</v>
      </c>
      <c r="C5" s="223">
        <v>0</v>
      </c>
      <c r="D5" s="224">
        <v>7014873</v>
      </c>
      <c r="E5" s="224">
        <v>2192457</v>
      </c>
      <c r="F5" s="224">
        <v>7643537</v>
      </c>
      <c r="G5" s="224">
        <v>0</v>
      </c>
      <c r="H5" s="224">
        <v>0</v>
      </c>
      <c r="I5" s="225">
        <f>SUM(C5:H5)</f>
        <v>16850867</v>
      </c>
      <c r="J5" s="223">
        <v>0</v>
      </c>
      <c r="K5" s="224">
        <v>0</v>
      </c>
      <c r="L5" s="224">
        <v>92792656</v>
      </c>
      <c r="M5" s="224">
        <v>0</v>
      </c>
      <c r="N5" s="225">
        <f>SUM(J5:M5)</f>
        <v>92792656</v>
      </c>
      <c r="O5" s="223">
        <v>0</v>
      </c>
      <c r="P5" s="225">
        <v>0</v>
      </c>
      <c r="Q5" s="223">
        <f>SUM(P5,N5,I5)</f>
        <v>109643523</v>
      </c>
      <c r="R5" s="226">
        <v>100</v>
      </c>
    </row>
    <row r="6" spans="1:19" ht="22.5" customHeight="1" thickBot="1" x14ac:dyDescent="0.25">
      <c r="A6" s="151" t="s">
        <v>82</v>
      </c>
      <c r="B6" s="151" t="s">
        <v>82</v>
      </c>
      <c r="C6" s="229">
        <f t="shared" ref="C6:H6" si="0">SUM(C5:C5)</f>
        <v>0</v>
      </c>
      <c r="D6" s="228">
        <f t="shared" si="0"/>
        <v>7014873</v>
      </c>
      <c r="E6" s="228">
        <f t="shared" si="0"/>
        <v>2192457</v>
      </c>
      <c r="F6" s="228">
        <f t="shared" si="0"/>
        <v>7643537</v>
      </c>
      <c r="G6" s="228">
        <f t="shared" si="0"/>
        <v>0</v>
      </c>
      <c r="H6" s="230">
        <f t="shared" si="0"/>
        <v>0</v>
      </c>
      <c r="I6" s="228">
        <f>SUM(C6:H6)</f>
        <v>16850867</v>
      </c>
      <c r="J6" s="227">
        <f>SUM(J5:J5)</f>
        <v>0</v>
      </c>
      <c r="K6" s="228">
        <f>SUM(K5:K5)</f>
        <v>0</v>
      </c>
      <c r="L6" s="228">
        <f>SUM(L5:L5)</f>
        <v>92792656</v>
      </c>
      <c r="M6" s="228">
        <f>SUM(M5:M5)</f>
        <v>0</v>
      </c>
      <c r="N6" s="231">
        <f>SUM(J6:M6)</f>
        <v>92792656</v>
      </c>
      <c r="O6" s="227">
        <f>SUM(O5:O5)</f>
        <v>0</v>
      </c>
      <c r="P6" s="228">
        <f>SUM(P5:P5)</f>
        <v>0</v>
      </c>
      <c r="Q6" s="227">
        <f>SUM(Q5:Q5)</f>
        <v>109643523</v>
      </c>
      <c r="R6" s="231">
        <v>100</v>
      </c>
    </row>
    <row r="7" spans="1:19" x14ac:dyDescent="0.2">
      <c r="A7" s="96"/>
      <c r="B7" s="96"/>
      <c r="C7" s="97"/>
      <c r="D7" s="98"/>
      <c r="E7" s="99"/>
      <c r="F7" s="99"/>
      <c r="G7" s="99"/>
      <c r="H7" s="99"/>
      <c r="I7" s="99"/>
      <c r="J7" s="99"/>
      <c r="K7" s="99"/>
      <c r="L7" s="99"/>
      <c r="M7" s="99"/>
      <c r="N7" s="99"/>
      <c r="O7" s="99"/>
      <c r="P7" s="99"/>
      <c r="Q7" s="99"/>
      <c r="R7" s="99"/>
    </row>
  </sheetData>
  <mergeCells count="6">
    <mergeCell ref="A3:A4"/>
    <mergeCell ref="J3:N3"/>
    <mergeCell ref="O3:P3"/>
    <mergeCell ref="Q3:R3"/>
    <mergeCell ref="C3:I3"/>
    <mergeCell ref="B3:B4"/>
  </mergeCells>
  <phoneticPr fontId="0" type="noConversion"/>
  <pageMargins left="0.23622047244094491" right="0.23622047244094491" top="0.74803149606299213" bottom="0.74803149606299213" header="0.31496062992125984" footer="0.31496062992125984"/>
  <pageSetup paperSize="9" scale="88" orientation="landscape" r:id="rId1"/>
  <headerFooter alignWithMargins="0">
    <oddHeader xml:space="preserve">&amp;C&amp;"Arial,Negrita"&amp;18PROYECTO DE PRESUPUESTO 2022
</oddHeader>
    <oddFooter>&amp;L&amp;"Arial,Negrita"&amp;8PROYECTO DE PRESUPUESTO PARA EL AÑO FISCAL 2022
INFORMACIÓN PARA LA COMISIÓN DE PRESUPUESTO Y CUENTA GENERAL DE LA REPÚBLICA DEL CONGRESO DE LA REPÚBLICA</oddFooter>
  </headerFooter>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H57"/>
  <sheetViews>
    <sheetView showGridLines="0" view="pageBreakPreview" zoomScale="60" zoomScaleNormal="100" workbookViewId="0"/>
  </sheetViews>
  <sheetFormatPr baseColWidth="10" defaultColWidth="11.28515625" defaultRowHeight="12.75" x14ac:dyDescent="0.2"/>
  <cols>
    <col min="1" max="1" width="64" customWidth="1"/>
    <col min="2" max="2" width="11.42578125" customWidth="1"/>
    <col min="3" max="4" width="10.140625" customWidth="1"/>
    <col min="6" max="6" width="12.85546875" bestFit="1" customWidth="1"/>
    <col min="7" max="7" width="11.42578125" bestFit="1" customWidth="1"/>
    <col min="8" max="8" width="13.85546875" bestFit="1" customWidth="1"/>
  </cols>
  <sheetData>
    <row r="1" spans="1:4" s="69" customFormat="1" ht="15.95" customHeight="1" x14ac:dyDescent="0.2">
      <c r="A1" s="521" t="s">
        <v>422</v>
      </c>
    </row>
    <row r="2" spans="1:4" s="69" customFormat="1" ht="15.95" customHeight="1" x14ac:dyDescent="0.2">
      <c r="A2" s="77" t="s">
        <v>513</v>
      </c>
    </row>
    <row r="3" spans="1:4" s="107" customFormat="1" ht="28.35" customHeight="1" x14ac:dyDescent="0.2">
      <c r="A3" s="339" t="s">
        <v>369</v>
      </c>
      <c r="B3" s="114">
        <v>2020</v>
      </c>
      <c r="C3" s="114">
        <v>2021</v>
      </c>
      <c r="D3" s="114">
        <v>2022</v>
      </c>
    </row>
    <row r="4" spans="1:4" x14ac:dyDescent="0.2">
      <c r="A4" s="313" t="s">
        <v>357</v>
      </c>
      <c r="B4" s="305">
        <v>0</v>
      </c>
      <c r="C4" s="305">
        <v>0</v>
      </c>
      <c r="D4" s="305">
        <v>0</v>
      </c>
    </row>
    <row r="5" spans="1:4" s="110" customFormat="1" x14ac:dyDescent="0.2">
      <c r="A5" s="313" t="s">
        <v>358</v>
      </c>
      <c r="B5" s="306">
        <v>0</v>
      </c>
      <c r="C5" s="306">
        <v>0</v>
      </c>
      <c r="D5" s="306">
        <v>0</v>
      </c>
    </row>
    <row r="6" spans="1:4" s="110" customFormat="1" x14ac:dyDescent="0.2">
      <c r="A6" s="313" t="s">
        <v>359</v>
      </c>
      <c r="B6" s="306">
        <v>0</v>
      </c>
      <c r="C6" s="306">
        <v>0</v>
      </c>
      <c r="D6" s="306">
        <v>0</v>
      </c>
    </row>
    <row r="7" spans="1:4" s="110" customFormat="1" x14ac:dyDescent="0.2">
      <c r="A7" s="313" t="s">
        <v>360</v>
      </c>
      <c r="B7" s="306">
        <v>0</v>
      </c>
      <c r="C7" s="306">
        <v>0</v>
      </c>
      <c r="D7" s="306">
        <v>0</v>
      </c>
    </row>
    <row r="8" spans="1:4" s="110" customFormat="1" x14ac:dyDescent="0.2">
      <c r="A8" s="313" t="s">
        <v>361</v>
      </c>
      <c r="B8" s="306">
        <v>0</v>
      </c>
      <c r="C8" s="306">
        <v>0</v>
      </c>
      <c r="D8" s="306">
        <v>0</v>
      </c>
    </row>
    <row r="9" spans="1:4" s="110" customFormat="1" x14ac:dyDescent="0.2">
      <c r="A9" s="313" t="s">
        <v>362</v>
      </c>
      <c r="B9" s="306">
        <v>0</v>
      </c>
      <c r="C9" s="306">
        <v>0</v>
      </c>
      <c r="D9" s="306">
        <v>0</v>
      </c>
    </row>
    <row r="10" spans="1:4" s="110" customFormat="1" x14ac:dyDescent="0.2">
      <c r="A10" s="313" t="s">
        <v>363</v>
      </c>
      <c r="B10" s="306">
        <v>0</v>
      </c>
      <c r="C10" s="306">
        <v>0</v>
      </c>
      <c r="D10" s="306">
        <v>0</v>
      </c>
    </row>
    <row r="11" spans="1:4" s="110" customFormat="1" x14ac:dyDescent="0.2">
      <c r="A11" s="314" t="s">
        <v>509</v>
      </c>
      <c r="B11" s="306">
        <v>0</v>
      </c>
      <c r="C11" s="307">
        <v>15192246</v>
      </c>
      <c r="D11" s="306">
        <v>0</v>
      </c>
    </row>
    <row r="12" spans="1:4" s="110" customFormat="1" x14ac:dyDescent="0.2">
      <c r="A12" s="313" t="s">
        <v>510</v>
      </c>
      <c r="B12" s="307">
        <v>12888789</v>
      </c>
      <c r="C12" s="308">
        <v>5570950</v>
      </c>
      <c r="D12" s="306">
        <v>5651838</v>
      </c>
    </row>
    <row r="13" spans="1:4" s="110" customFormat="1" x14ac:dyDescent="0.2">
      <c r="A13" s="314" t="s">
        <v>511</v>
      </c>
      <c r="B13" s="308">
        <v>28205</v>
      </c>
      <c r="C13" s="307">
        <v>28205</v>
      </c>
      <c r="D13" s="308">
        <v>28205</v>
      </c>
    </row>
    <row r="14" spans="1:4" s="110" customFormat="1" x14ac:dyDescent="0.2">
      <c r="A14" s="313" t="s">
        <v>364</v>
      </c>
      <c r="B14" s="306">
        <v>0</v>
      </c>
      <c r="C14" s="306">
        <v>0</v>
      </c>
      <c r="D14" s="306">
        <v>0</v>
      </c>
    </row>
    <row r="15" spans="1:4" s="110" customFormat="1" x14ac:dyDescent="0.2">
      <c r="A15" s="313" t="s">
        <v>365</v>
      </c>
      <c r="B15" s="306">
        <v>0</v>
      </c>
      <c r="C15" s="306">
        <v>0</v>
      </c>
      <c r="D15" s="306">
        <v>0</v>
      </c>
    </row>
    <row r="16" spans="1:4" s="110" customFormat="1" x14ac:dyDescent="0.2">
      <c r="A16" s="313" t="s">
        <v>366</v>
      </c>
      <c r="B16" s="306">
        <v>0</v>
      </c>
      <c r="C16" s="306">
        <v>0</v>
      </c>
      <c r="D16" s="306">
        <v>0</v>
      </c>
    </row>
    <row r="17" spans="1:4" s="110" customFormat="1" x14ac:dyDescent="0.2">
      <c r="A17" s="313" t="s">
        <v>490</v>
      </c>
      <c r="B17" s="306">
        <v>0</v>
      </c>
      <c r="C17" s="306">
        <v>0</v>
      </c>
      <c r="D17" s="306"/>
    </row>
    <row r="18" spans="1:4" s="110" customFormat="1" x14ac:dyDescent="0.2">
      <c r="A18" s="313" t="s">
        <v>368</v>
      </c>
      <c r="B18" s="306">
        <v>0</v>
      </c>
      <c r="C18" s="306">
        <v>0</v>
      </c>
      <c r="D18" s="306">
        <v>0</v>
      </c>
    </row>
    <row r="19" spans="1:4" s="112" customFormat="1" ht="22.5" customHeight="1" x14ac:dyDescent="0.2">
      <c r="A19" s="310" t="s">
        <v>345</v>
      </c>
      <c r="B19" s="309">
        <f>SUM(B4:B18)</f>
        <v>12916994</v>
      </c>
      <c r="C19" s="309">
        <f t="shared" ref="C19:D19" si="0">SUM(C4:C18)</f>
        <v>20791401</v>
      </c>
      <c r="D19" s="309">
        <f t="shared" si="0"/>
        <v>5680043</v>
      </c>
    </row>
    <row r="21" spans="1:4" s="107" customFormat="1" ht="28.35" customHeight="1" x14ac:dyDescent="0.2">
      <c r="A21" s="339" t="s">
        <v>370</v>
      </c>
      <c r="B21" s="114">
        <v>2020</v>
      </c>
      <c r="C21" s="114" t="s">
        <v>416</v>
      </c>
      <c r="D21" s="114" t="s">
        <v>417</v>
      </c>
    </row>
    <row r="22" spans="1:4" x14ac:dyDescent="0.2">
      <c r="A22" s="313" t="s">
        <v>357</v>
      </c>
      <c r="B22" s="305">
        <v>0</v>
      </c>
      <c r="C22" s="305">
        <v>0</v>
      </c>
      <c r="D22" s="305">
        <v>0</v>
      </c>
    </row>
    <row r="23" spans="1:4" s="110" customFormat="1" x14ac:dyDescent="0.2">
      <c r="A23" s="313" t="s">
        <v>358</v>
      </c>
      <c r="B23" s="306">
        <v>0</v>
      </c>
      <c r="C23" s="306">
        <v>0</v>
      </c>
      <c r="D23" s="306">
        <v>0</v>
      </c>
    </row>
    <row r="24" spans="1:4" s="110" customFormat="1" x14ac:dyDescent="0.2">
      <c r="A24" s="313" t="s">
        <v>359</v>
      </c>
      <c r="B24" s="306">
        <v>0</v>
      </c>
      <c r="C24" s="306">
        <v>0</v>
      </c>
      <c r="D24" s="306">
        <v>0</v>
      </c>
    </row>
    <row r="25" spans="1:4" s="110" customFormat="1" x14ac:dyDescent="0.2">
      <c r="A25" s="313" t="s">
        <v>360</v>
      </c>
      <c r="B25" s="306">
        <v>0</v>
      </c>
      <c r="C25" s="306">
        <v>0</v>
      </c>
      <c r="D25" s="306">
        <v>0</v>
      </c>
    </row>
    <row r="26" spans="1:4" s="110" customFormat="1" x14ac:dyDescent="0.2">
      <c r="A26" s="313" t="s">
        <v>361</v>
      </c>
      <c r="B26" s="311">
        <v>0</v>
      </c>
      <c r="C26" s="311">
        <v>0</v>
      </c>
      <c r="D26" s="311">
        <v>0</v>
      </c>
    </row>
    <row r="27" spans="1:4" s="110" customFormat="1" x14ac:dyDescent="0.2">
      <c r="A27" s="313" t="s">
        <v>362</v>
      </c>
      <c r="B27" s="306">
        <v>0</v>
      </c>
      <c r="C27" s="306">
        <v>0</v>
      </c>
      <c r="D27" s="306">
        <v>0</v>
      </c>
    </row>
    <row r="28" spans="1:4" s="110" customFormat="1" x14ac:dyDescent="0.2">
      <c r="A28" s="313" t="s">
        <v>363</v>
      </c>
      <c r="B28" s="306">
        <v>0</v>
      </c>
      <c r="C28" s="306">
        <v>0</v>
      </c>
      <c r="D28" s="306">
        <v>0</v>
      </c>
    </row>
    <row r="29" spans="1:4" s="110" customFormat="1" x14ac:dyDescent="0.2">
      <c r="A29" s="314" t="s">
        <v>509</v>
      </c>
      <c r="B29" s="308">
        <v>18533945</v>
      </c>
      <c r="C29" s="308">
        <v>12194727</v>
      </c>
      <c r="D29" s="306">
        <v>0</v>
      </c>
    </row>
    <row r="30" spans="1:4" s="110" customFormat="1" x14ac:dyDescent="0.2">
      <c r="A30" s="313" t="s">
        <v>510</v>
      </c>
      <c r="B30" s="308">
        <v>8573261</v>
      </c>
      <c r="C30" s="308">
        <v>9075450</v>
      </c>
      <c r="D30" s="306">
        <v>5651838</v>
      </c>
    </row>
    <row r="31" spans="1:4" s="110" customFormat="1" x14ac:dyDescent="0.2">
      <c r="A31" s="314" t="s">
        <v>511</v>
      </c>
      <c r="B31" s="308">
        <v>28205</v>
      </c>
      <c r="C31" s="308">
        <v>28205</v>
      </c>
      <c r="D31" s="308">
        <v>28205</v>
      </c>
    </row>
    <row r="32" spans="1:4" s="110" customFormat="1" x14ac:dyDescent="0.2">
      <c r="A32" s="313" t="s">
        <v>364</v>
      </c>
      <c r="B32" s="306">
        <v>0</v>
      </c>
      <c r="C32" s="306">
        <v>0</v>
      </c>
      <c r="D32" s="306">
        <v>0</v>
      </c>
    </row>
    <row r="33" spans="1:8" s="110" customFormat="1" x14ac:dyDescent="0.2">
      <c r="A33" s="313" t="s">
        <v>365</v>
      </c>
      <c r="B33" s="306">
        <v>0</v>
      </c>
      <c r="C33" s="306">
        <v>0</v>
      </c>
      <c r="D33" s="306">
        <v>0</v>
      </c>
    </row>
    <row r="34" spans="1:8" s="110" customFormat="1" x14ac:dyDescent="0.2">
      <c r="A34" s="313" t="s">
        <v>366</v>
      </c>
      <c r="B34" s="306">
        <v>0</v>
      </c>
      <c r="C34" s="306">
        <v>0</v>
      </c>
      <c r="D34" s="306">
        <v>0</v>
      </c>
    </row>
    <row r="35" spans="1:8" s="110" customFormat="1" x14ac:dyDescent="0.2">
      <c r="A35" s="313" t="s">
        <v>367</v>
      </c>
      <c r="B35" s="307">
        <v>4422333</v>
      </c>
      <c r="C35" s="308">
        <v>21921293</v>
      </c>
      <c r="D35" s="306">
        <v>0</v>
      </c>
    </row>
    <row r="36" spans="1:8" s="110" customFormat="1" x14ac:dyDescent="0.2">
      <c r="A36" s="313" t="s">
        <v>368</v>
      </c>
      <c r="B36" s="306">
        <v>0</v>
      </c>
      <c r="C36" s="306">
        <v>0</v>
      </c>
      <c r="D36" s="306">
        <v>0</v>
      </c>
    </row>
    <row r="37" spans="1:8" s="112" customFormat="1" ht="22.5" customHeight="1" x14ac:dyDescent="0.2">
      <c r="A37" s="310" t="s">
        <v>345</v>
      </c>
      <c r="B37" s="309">
        <f>SUM(B22:B36)</f>
        <v>31557744</v>
      </c>
      <c r="C37" s="309">
        <f t="shared" ref="C37:D37" si="1">SUM(C22:C36)</f>
        <v>43219675</v>
      </c>
      <c r="D37" s="309">
        <f t="shared" si="1"/>
        <v>5680043</v>
      </c>
    </row>
    <row r="39" spans="1:8" s="107" customFormat="1" ht="28.35" customHeight="1" x14ac:dyDescent="0.2">
      <c r="A39" s="339" t="s">
        <v>371</v>
      </c>
      <c r="B39" s="114">
        <v>2020</v>
      </c>
      <c r="C39" s="114" t="s">
        <v>416</v>
      </c>
      <c r="D39" s="114" t="s">
        <v>417</v>
      </c>
    </row>
    <row r="40" spans="1:8" x14ac:dyDescent="0.2">
      <c r="A40" s="313" t="s">
        <v>357</v>
      </c>
      <c r="B40" s="305">
        <v>0</v>
      </c>
      <c r="C40" s="305">
        <v>0</v>
      </c>
      <c r="D40" s="305">
        <v>0</v>
      </c>
    </row>
    <row r="41" spans="1:8" s="110" customFormat="1" x14ac:dyDescent="0.2">
      <c r="A41" s="313" t="s">
        <v>358</v>
      </c>
      <c r="B41" s="306">
        <v>0</v>
      </c>
      <c r="C41" s="306">
        <v>0</v>
      </c>
      <c r="D41" s="306">
        <v>0</v>
      </c>
    </row>
    <row r="42" spans="1:8" s="110" customFormat="1" x14ac:dyDescent="0.2">
      <c r="A42" s="313" t="s">
        <v>359</v>
      </c>
      <c r="B42" s="306">
        <v>0</v>
      </c>
      <c r="C42" s="306">
        <v>0</v>
      </c>
      <c r="D42" s="306">
        <v>0</v>
      </c>
    </row>
    <row r="43" spans="1:8" s="110" customFormat="1" x14ac:dyDescent="0.2">
      <c r="A43" s="313" t="s">
        <v>360</v>
      </c>
      <c r="B43" s="306">
        <v>0</v>
      </c>
      <c r="C43" s="306">
        <v>0</v>
      </c>
      <c r="D43" s="306">
        <v>0</v>
      </c>
    </row>
    <row r="44" spans="1:8" s="110" customFormat="1" x14ac:dyDescent="0.2">
      <c r="A44" s="313" t="s">
        <v>361</v>
      </c>
      <c r="B44" s="306">
        <v>0</v>
      </c>
      <c r="C44" s="306">
        <v>0</v>
      </c>
      <c r="D44" s="306">
        <v>0</v>
      </c>
    </row>
    <row r="45" spans="1:8" s="110" customFormat="1" x14ac:dyDescent="0.2">
      <c r="A45" s="313" t="s">
        <v>362</v>
      </c>
      <c r="B45" s="306">
        <v>0</v>
      </c>
      <c r="C45" s="306">
        <v>0</v>
      </c>
      <c r="D45" s="306">
        <v>0</v>
      </c>
    </row>
    <row r="46" spans="1:8" s="110" customFormat="1" x14ac:dyDescent="0.2">
      <c r="A46" s="313" t="s">
        <v>363</v>
      </c>
      <c r="B46" s="306">
        <v>0</v>
      </c>
      <c r="C46" s="306">
        <v>0</v>
      </c>
      <c r="D46" s="306">
        <v>0</v>
      </c>
    </row>
    <row r="47" spans="1:8" s="110" customFormat="1" x14ac:dyDescent="0.2">
      <c r="A47" s="314" t="s">
        <v>509</v>
      </c>
      <c r="B47" s="308">
        <v>5640977.9400000004</v>
      </c>
      <c r="C47" s="308">
        <v>11802480.16</v>
      </c>
      <c r="D47" s="306">
        <v>0</v>
      </c>
    </row>
    <row r="48" spans="1:8" s="110" customFormat="1" x14ac:dyDescent="0.2">
      <c r="A48" s="313" t="s">
        <v>510</v>
      </c>
      <c r="B48" s="308">
        <v>5443976.5899999999</v>
      </c>
      <c r="C48" s="308">
        <v>8183210.6600000001</v>
      </c>
      <c r="D48" s="306">
        <v>5651838</v>
      </c>
      <c r="F48" s="317"/>
      <c r="G48" s="318"/>
      <c r="H48" s="317"/>
    </row>
    <row r="49" spans="1:8" s="110" customFormat="1" x14ac:dyDescent="0.2">
      <c r="A49" s="314" t="s">
        <v>511</v>
      </c>
      <c r="B49" s="308">
        <v>3500</v>
      </c>
      <c r="C49" s="306">
        <v>6100</v>
      </c>
      <c r="D49" s="308">
        <v>28205</v>
      </c>
      <c r="F49" s="317"/>
      <c r="G49" s="316"/>
      <c r="H49" s="317"/>
    </row>
    <row r="50" spans="1:8" s="110" customFormat="1" x14ac:dyDescent="0.2">
      <c r="A50" s="313" t="s">
        <v>364</v>
      </c>
      <c r="B50" s="306">
        <v>0</v>
      </c>
      <c r="C50" s="306">
        <v>0</v>
      </c>
      <c r="D50" s="306">
        <v>0</v>
      </c>
      <c r="F50" s="317"/>
      <c r="G50" s="317"/>
      <c r="H50" s="317"/>
    </row>
    <row r="51" spans="1:8" s="110" customFormat="1" x14ac:dyDescent="0.2">
      <c r="A51" s="313" t="s">
        <v>365</v>
      </c>
      <c r="B51" s="306">
        <v>0</v>
      </c>
      <c r="C51" s="306">
        <v>0</v>
      </c>
      <c r="D51" s="306">
        <v>0</v>
      </c>
    </row>
    <row r="52" spans="1:8" s="110" customFormat="1" x14ac:dyDescent="0.2">
      <c r="A52" s="313" t="s">
        <v>366</v>
      </c>
      <c r="B52" s="306">
        <v>0</v>
      </c>
      <c r="C52" s="306">
        <v>0</v>
      </c>
      <c r="D52" s="306">
        <v>0</v>
      </c>
    </row>
    <row r="53" spans="1:8" s="110" customFormat="1" x14ac:dyDescent="0.2">
      <c r="A53" s="313" t="s">
        <v>367</v>
      </c>
      <c r="B53" s="307">
        <v>3982335.52</v>
      </c>
      <c r="C53" s="306">
        <v>10903646.390000001</v>
      </c>
      <c r="D53" s="306">
        <v>0</v>
      </c>
    </row>
    <row r="54" spans="1:8" s="110" customFormat="1" x14ac:dyDescent="0.2">
      <c r="A54" s="313" t="s">
        <v>368</v>
      </c>
      <c r="B54" s="306">
        <v>0</v>
      </c>
      <c r="C54" s="306">
        <v>0</v>
      </c>
      <c r="D54" s="306">
        <v>0</v>
      </c>
    </row>
    <row r="55" spans="1:8" s="112" customFormat="1" ht="22.5" customHeight="1" x14ac:dyDescent="0.2">
      <c r="A55" s="310" t="s">
        <v>345</v>
      </c>
      <c r="B55" s="309">
        <f>SUM(B40:B54)</f>
        <v>15070790.050000001</v>
      </c>
      <c r="C55" s="309">
        <f t="shared" ref="C55:D55" si="2">SUM(C40:C54)</f>
        <v>30895437.210000001</v>
      </c>
      <c r="D55" s="309">
        <f t="shared" si="2"/>
        <v>5680043</v>
      </c>
    </row>
    <row r="56" spans="1:8" x14ac:dyDescent="0.2">
      <c r="A56" s="219" t="s">
        <v>418</v>
      </c>
    </row>
    <row r="57" spans="1:8" x14ac:dyDescent="0.2">
      <c r="A57" s="220" t="s">
        <v>419</v>
      </c>
    </row>
  </sheetData>
  <pageMargins left="0.86614173228346458" right="0.51181102362204722" top="0.74803149606299213" bottom="0.74803149606299213" header="0.31496062992125984" footer="0.31496062992125984"/>
  <pageSetup paperSize="9" scale="90" orientation="portrait" r:id="rId1"/>
  <headerFooter>
    <oddHeader>&amp;C&amp;"Arial,Negrita"&amp;18PROYECTO DE PRESUPUESTO 2022</oddHeader>
    <oddFooter>&amp;L&amp;"Arial,Negrita"&amp;8PROYECTO DE PRESUPUESTO PARA EL AÑO FISCAL 2022
INFORMACIÓN PARA LA COMISIÓN DE PRESUPUESTO Y CUENTA GENERAL DE LA REPÚBLICA DEL CONGRESO DE LA REPÚBLICA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2">
    <tabColor rgb="FFFFC000"/>
  </sheetPr>
  <dimension ref="A1:N52"/>
  <sheetViews>
    <sheetView showGridLines="0" view="pageBreakPreview" topLeftCell="A7" zoomScaleNormal="100" zoomScaleSheetLayoutView="100" zoomScalePageLayoutView="90" workbookViewId="0"/>
  </sheetViews>
  <sheetFormatPr baseColWidth="10" defaultColWidth="11.28515625" defaultRowHeight="11.25" x14ac:dyDescent="0.2"/>
  <cols>
    <col min="1" max="1" width="30.7109375" style="92" customWidth="1"/>
    <col min="2" max="3" width="8.7109375" style="92" customWidth="1"/>
    <col min="4" max="5" width="8.7109375" style="113" customWidth="1"/>
    <col min="6" max="14" width="8.7109375" style="92" customWidth="1"/>
    <col min="15" max="16384" width="11.28515625" style="92"/>
  </cols>
  <sheetData>
    <row r="1" spans="1:14" s="331" customFormat="1" ht="15.95" customHeight="1" x14ac:dyDescent="0.2">
      <c r="A1" s="329" t="s">
        <v>423</v>
      </c>
      <c r="B1" s="330"/>
      <c r="C1" s="330"/>
      <c r="D1" s="330"/>
      <c r="E1" s="330"/>
      <c r="F1" s="330"/>
      <c r="G1" s="330"/>
      <c r="H1" s="330"/>
      <c r="I1" s="330"/>
      <c r="J1" s="330"/>
      <c r="K1" s="330"/>
      <c r="L1" s="330"/>
      <c r="M1" s="330"/>
      <c r="N1" s="330"/>
    </row>
    <row r="2" spans="1:14" s="328" customFormat="1" ht="15.95" customHeight="1" thickBot="1" x14ac:dyDescent="0.25">
      <c r="A2" s="84" t="s">
        <v>513</v>
      </c>
      <c r="B2" s="84"/>
      <c r="C2" s="84"/>
      <c r="D2" s="84"/>
      <c r="E2" s="84"/>
      <c r="F2" s="84"/>
      <c r="G2" s="84"/>
      <c r="H2" s="84"/>
      <c r="I2" s="84"/>
      <c r="J2" s="84"/>
      <c r="K2" s="84"/>
      <c r="L2" s="84"/>
      <c r="M2" s="84"/>
      <c r="N2" s="84"/>
    </row>
    <row r="3" spans="1:14" s="93" customFormat="1" ht="12.75" customHeight="1" thickBot="1" x14ac:dyDescent="0.25">
      <c r="A3" s="687" t="s">
        <v>208</v>
      </c>
      <c r="B3" s="685" t="s">
        <v>241</v>
      </c>
      <c r="C3" s="686"/>
      <c r="D3" s="686"/>
      <c r="E3" s="686"/>
      <c r="F3" s="682" t="s">
        <v>242</v>
      </c>
      <c r="G3" s="683"/>
      <c r="H3" s="684"/>
      <c r="I3" s="682" t="s">
        <v>240</v>
      </c>
      <c r="J3" s="683"/>
      <c r="K3" s="683"/>
      <c r="L3" s="683"/>
      <c r="M3" s="683"/>
      <c r="N3" s="684"/>
    </row>
    <row r="4" spans="1:14" s="100" customFormat="1" ht="84.95" customHeight="1" thickBot="1" x14ac:dyDescent="0.25">
      <c r="A4" s="688"/>
      <c r="B4" s="152">
        <v>2020</v>
      </c>
      <c r="C4" s="153">
        <v>2021</v>
      </c>
      <c r="D4" s="153" t="s">
        <v>409</v>
      </c>
      <c r="E4" s="155" t="s">
        <v>424</v>
      </c>
      <c r="F4" s="152">
        <v>2020</v>
      </c>
      <c r="G4" s="153">
        <v>2021</v>
      </c>
      <c r="H4" s="153" t="s">
        <v>409</v>
      </c>
      <c r="I4" s="152">
        <v>2020</v>
      </c>
      <c r="J4" s="153" t="s">
        <v>416</v>
      </c>
      <c r="K4" s="153" t="s">
        <v>409</v>
      </c>
      <c r="L4" s="154" t="s">
        <v>425</v>
      </c>
      <c r="M4" s="154" t="s">
        <v>424</v>
      </c>
      <c r="N4" s="155" t="s">
        <v>426</v>
      </c>
    </row>
    <row r="5" spans="1:14" hidden="1" x14ac:dyDescent="0.2">
      <c r="A5" s="156"/>
      <c r="B5" s="157"/>
      <c r="C5" s="158"/>
      <c r="D5" s="158"/>
      <c r="E5" s="159"/>
      <c r="F5" s="157"/>
      <c r="G5" s="158"/>
      <c r="H5" s="160"/>
      <c r="I5" s="157"/>
      <c r="J5" s="158"/>
      <c r="K5" s="160"/>
      <c r="L5" s="159"/>
      <c r="M5" s="159"/>
      <c r="N5" s="160"/>
    </row>
    <row r="6" spans="1:14" ht="22.5" x14ac:dyDescent="0.2">
      <c r="A6" s="161" t="s">
        <v>239</v>
      </c>
      <c r="B6" s="162"/>
      <c r="C6" s="163"/>
      <c r="D6" s="163"/>
      <c r="E6" s="164"/>
      <c r="F6" s="162"/>
      <c r="G6" s="163"/>
      <c r="H6" s="165"/>
      <c r="I6" s="162"/>
      <c r="J6" s="163"/>
      <c r="K6" s="165"/>
      <c r="L6" s="164"/>
      <c r="M6" s="164"/>
      <c r="N6" s="165"/>
    </row>
    <row r="7" spans="1:14" x14ac:dyDescent="0.2">
      <c r="A7" s="166" t="s">
        <v>209</v>
      </c>
      <c r="B7" s="167"/>
      <c r="C7" s="168"/>
      <c r="D7" s="168"/>
      <c r="E7" s="169"/>
      <c r="F7" s="167"/>
      <c r="G7" s="168"/>
      <c r="H7" s="170"/>
      <c r="I7" s="167"/>
      <c r="J7" s="168"/>
      <c r="K7" s="170"/>
      <c r="L7" s="169"/>
      <c r="M7" s="169"/>
      <c r="N7" s="170"/>
    </row>
    <row r="8" spans="1:14" s="93" customFormat="1" hidden="1" x14ac:dyDescent="0.2">
      <c r="A8" s="171"/>
      <c r="B8" s="167"/>
      <c r="C8" s="168"/>
      <c r="D8" s="168"/>
      <c r="E8" s="169"/>
      <c r="F8" s="167"/>
      <c r="G8" s="168"/>
      <c r="H8" s="170"/>
      <c r="I8" s="167"/>
      <c r="J8" s="168"/>
      <c r="K8" s="170"/>
      <c r="L8" s="169"/>
      <c r="M8" s="169"/>
      <c r="N8" s="170"/>
    </row>
    <row r="9" spans="1:14" x14ac:dyDescent="0.2">
      <c r="A9" s="161" t="s">
        <v>214</v>
      </c>
      <c r="B9" s="167"/>
      <c r="C9" s="168"/>
      <c r="D9" s="168"/>
      <c r="E9" s="169"/>
      <c r="F9" s="167"/>
      <c r="G9" s="168"/>
      <c r="H9" s="170"/>
      <c r="I9" s="167"/>
      <c r="J9" s="168"/>
      <c r="K9" s="170"/>
      <c r="L9" s="169"/>
      <c r="M9" s="169"/>
      <c r="N9" s="170"/>
    </row>
    <row r="10" spans="1:14" x14ac:dyDescent="0.2">
      <c r="A10" s="172" t="s">
        <v>210</v>
      </c>
      <c r="B10" s="167"/>
      <c r="C10" s="168"/>
      <c r="D10" s="168"/>
      <c r="E10" s="169"/>
      <c r="F10" s="167"/>
      <c r="G10" s="168"/>
      <c r="H10" s="170"/>
      <c r="I10" s="167"/>
      <c r="J10" s="168"/>
      <c r="K10" s="170"/>
      <c r="L10" s="169"/>
      <c r="M10" s="169"/>
      <c r="N10" s="170"/>
    </row>
    <row r="11" spans="1:14" x14ac:dyDescent="0.2">
      <c r="A11" s="172" t="s">
        <v>211</v>
      </c>
      <c r="B11" s="167"/>
      <c r="C11" s="168"/>
      <c r="D11" s="168"/>
      <c r="E11" s="169"/>
      <c r="F11" s="167"/>
      <c r="G11" s="168"/>
      <c r="H11" s="170"/>
      <c r="I11" s="167"/>
      <c r="J11" s="168"/>
      <c r="K11" s="170"/>
      <c r="L11" s="169"/>
      <c r="M11" s="169"/>
      <c r="N11" s="170"/>
    </row>
    <row r="12" spans="1:14" x14ac:dyDescent="0.2">
      <c r="A12" s="172" t="s">
        <v>212</v>
      </c>
      <c r="B12" s="167"/>
      <c r="C12" s="168"/>
      <c r="D12" s="168"/>
      <c r="E12" s="169"/>
      <c r="F12" s="167"/>
      <c r="G12" s="168"/>
      <c r="H12" s="170"/>
      <c r="I12" s="167"/>
      <c r="J12" s="168"/>
      <c r="K12" s="170"/>
      <c r="L12" s="169"/>
      <c r="M12" s="169"/>
      <c r="N12" s="170"/>
    </row>
    <row r="13" spans="1:14" x14ac:dyDescent="0.2">
      <c r="A13" s="172" t="s">
        <v>213</v>
      </c>
      <c r="B13" s="167"/>
      <c r="C13" s="168"/>
      <c r="D13" s="168"/>
      <c r="E13" s="169"/>
      <c r="F13" s="167"/>
      <c r="G13" s="168"/>
      <c r="H13" s="170"/>
      <c r="I13" s="167"/>
      <c r="J13" s="168"/>
      <c r="K13" s="170"/>
      <c r="L13" s="169"/>
      <c r="M13" s="169"/>
      <c r="N13" s="170"/>
    </row>
    <row r="14" spans="1:14" hidden="1" x14ac:dyDescent="0.2">
      <c r="A14" s="172"/>
      <c r="B14" s="162"/>
      <c r="C14" s="163"/>
      <c r="D14" s="163"/>
      <c r="E14" s="164"/>
      <c r="F14" s="162"/>
      <c r="G14" s="163"/>
      <c r="H14" s="165"/>
      <c r="I14" s="162"/>
      <c r="J14" s="163"/>
      <c r="K14" s="165"/>
      <c r="L14" s="164"/>
      <c r="M14" s="164"/>
      <c r="N14" s="165"/>
    </row>
    <row r="15" spans="1:14" x14ac:dyDescent="0.2">
      <c r="A15" s="161" t="s">
        <v>233</v>
      </c>
      <c r="B15" s="167"/>
      <c r="C15" s="168"/>
      <c r="D15" s="168"/>
      <c r="E15" s="169"/>
      <c r="F15" s="167"/>
      <c r="G15" s="168"/>
      <c r="H15" s="170"/>
      <c r="I15" s="167"/>
      <c r="J15" s="168"/>
      <c r="K15" s="170"/>
      <c r="L15" s="169"/>
      <c r="M15" s="169"/>
      <c r="N15" s="170"/>
    </row>
    <row r="16" spans="1:14" x14ac:dyDescent="0.2">
      <c r="A16" s="172" t="s">
        <v>215</v>
      </c>
      <c r="B16" s="167"/>
      <c r="C16" s="168"/>
      <c r="D16" s="168"/>
      <c r="E16" s="169"/>
      <c r="F16" s="167"/>
      <c r="G16" s="168"/>
      <c r="H16" s="170"/>
      <c r="I16" s="167"/>
      <c r="J16" s="168"/>
      <c r="K16" s="170"/>
      <c r="L16" s="169"/>
      <c r="M16" s="169"/>
      <c r="N16" s="170"/>
    </row>
    <row r="17" spans="1:14" x14ac:dyDescent="0.2">
      <c r="A17" s="172" t="s">
        <v>216</v>
      </c>
      <c r="B17" s="167"/>
      <c r="C17" s="168"/>
      <c r="D17" s="168"/>
      <c r="E17" s="169"/>
      <c r="F17" s="167"/>
      <c r="G17" s="168"/>
      <c r="H17" s="170"/>
      <c r="I17" s="167"/>
      <c r="J17" s="168"/>
      <c r="K17" s="170"/>
      <c r="L17" s="169"/>
      <c r="M17" s="169"/>
      <c r="N17" s="170"/>
    </row>
    <row r="18" spans="1:14" x14ac:dyDescent="0.2">
      <c r="A18" s="172" t="s">
        <v>217</v>
      </c>
      <c r="B18" s="167"/>
      <c r="C18" s="168"/>
      <c r="D18" s="168"/>
      <c r="E18" s="169"/>
      <c r="F18" s="167"/>
      <c r="G18" s="168"/>
      <c r="H18" s="170"/>
      <c r="I18" s="167"/>
      <c r="J18" s="168"/>
      <c r="K18" s="170"/>
      <c r="L18" s="169"/>
      <c r="M18" s="169"/>
      <c r="N18" s="170"/>
    </row>
    <row r="19" spans="1:14" x14ac:dyDescent="0.2">
      <c r="A19" s="172" t="s">
        <v>218</v>
      </c>
      <c r="B19" s="167"/>
      <c r="C19" s="168"/>
      <c r="D19" s="168"/>
      <c r="E19" s="169"/>
      <c r="F19" s="167"/>
      <c r="G19" s="168"/>
      <c r="H19" s="170"/>
      <c r="I19" s="167"/>
      <c r="J19" s="168"/>
      <c r="K19" s="170"/>
      <c r="L19" s="169"/>
      <c r="M19" s="169"/>
      <c r="N19" s="170"/>
    </row>
    <row r="20" spans="1:14" ht="22.5" x14ac:dyDescent="0.2">
      <c r="A20" s="172" t="s">
        <v>219</v>
      </c>
      <c r="B20" s="167"/>
      <c r="C20" s="168"/>
      <c r="D20" s="168"/>
      <c r="E20" s="169"/>
      <c r="F20" s="167"/>
      <c r="G20" s="168"/>
      <c r="H20" s="170"/>
      <c r="I20" s="167"/>
      <c r="J20" s="168"/>
      <c r="K20" s="170"/>
      <c r="L20" s="169"/>
      <c r="M20" s="169"/>
      <c r="N20" s="170"/>
    </row>
    <row r="21" spans="1:14" hidden="1" x14ac:dyDescent="0.2">
      <c r="A21" s="173"/>
      <c r="B21" s="167"/>
      <c r="C21" s="168"/>
      <c r="D21" s="168"/>
      <c r="E21" s="169"/>
      <c r="F21" s="167"/>
      <c r="G21" s="168"/>
      <c r="H21" s="170"/>
      <c r="I21" s="167"/>
      <c r="J21" s="168"/>
      <c r="K21" s="170"/>
      <c r="L21" s="169"/>
      <c r="M21" s="169"/>
      <c r="N21" s="170"/>
    </row>
    <row r="22" spans="1:14" x14ac:dyDescent="0.2">
      <c r="A22" s="174" t="s">
        <v>234</v>
      </c>
      <c r="B22" s="167"/>
      <c r="C22" s="168"/>
      <c r="D22" s="168"/>
      <c r="E22" s="169"/>
      <c r="F22" s="167"/>
      <c r="G22" s="168"/>
      <c r="H22" s="170"/>
      <c r="I22" s="167"/>
      <c r="J22" s="168"/>
      <c r="K22" s="170"/>
      <c r="L22" s="169"/>
      <c r="M22" s="169"/>
      <c r="N22" s="170"/>
    </row>
    <row r="23" spans="1:14" x14ac:dyDescent="0.2">
      <c r="A23" s="172" t="s">
        <v>220</v>
      </c>
      <c r="B23" s="167"/>
      <c r="C23" s="168"/>
      <c r="D23" s="168"/>
      <c r="E23" s="169"/>
      <c r="F23" s="167"/>
      <c r="G23" s="168"/>
      <c r="H23" s="170"/>
      <c r="I23" s="167"/>
      <c r="J23" s="168"/>
      <c r="K23" s="170"/>
      <c r="L23" s="169"/>
      <c r="M23" s="169"/>
      <c r="N23" s="170"/>
    </row>
    <row r="24" spans="1:14" x14ac:dyDescent="0.2">
      <c r="A24" s="172" t="s">
        <v>221</v>
      </c>
      <c r="B24" s="167"/>
      <c r="C24" s="168"/>
      <c r="D24" s="168"/>
      <c r="E24" s="169"/>
      <c r="F24" s="167"/>
      <c r="G24" s="168"/>
      <c r="H24" s="170"/>
      <c r="I24" s="167"/>
      <c r="J24" s="168"/>
      <c r="K24" s="170"/>
      <c r="L24" s="169"/>
      <c r="M24" s="169"/>
      <c r="N24" s="170"/>
    </row>
    <row r="25" spans="1:14" x14ac:dyDescent="0.2">
      <c r="A25" s="172" t="s">
        <v>222</v>
      </c>
      <c r="B25" s="167"/>
      <c r="C25" s="168"/>
      <c r="D25" s="168"/>
      <c r="E25" s="169"/>
      <c r="F25" s="167"/>
      <c r="G25" s="168"/>
      <c r="H25" s="170"/>
      <c r="I25" s="167"/>
      <c r="J25" s="168"/>
      <c r="K25" s="170"/>
      <c r="L25" s="169"/>
      <c r="M25" s="169"/>
      <c r="N25" s="170"/>
    </row>
    <row r="26" spans="1:14" hidden="1" x14ac:dyDescent="0.2">
      <c r="A26" s="172"/>
      <c r="B26" s="167"/>
      <c r="C26" s="168"/>
      <c r="D26" s="168"/>
      <c r="E26" s="169"/>
      <c r="F26" s="167"/>
      <c r="G26" s="168"/>
      <c r="H26" s="170"/>
      <c r="I26" s="167"/>
      <c r="J26" s="168"/>
      <c r="K26" s="170"/>
      <c r="L26" s="169"/>
      <c r="M26" s="169"/>
      <c r="N26" s="170"/>
    </row>
    <row r="27" spans="1:14" x14ac:dyDescent="0.2">
      <c r="A27" s="174" t="s">
        <v>235</v>
      </c>
      <c r="B27" s="167"/>
      <c r="C27" s="168"/>
      <c r="D27" s="168"/>
      <c r="E27" s="169"/>
      <c r="F27" s="167"/>
      <c r="G27" s="168"/>
      <c r="H27" s="170"/>
      <c r="I27" s="167"/>
      <c r="J27" s="168"/>
      <c r="K27" s="170"/>
      <c r="L27" s="169"/>
      <c r="M27" s="169"/>
      <c r="N27" s="170"/>
    </row>
    <row r="28" spans="1:14" x14ac:dyDescent="0.2">
      <c r="A28" s="172" t="s">
        <v>223</v>
      </c>
      <c r="B28" s="167"/>
      <c r="C28" s="168"/>
      <c r="D28" s="168"/>
      <c r="E28" s="169"/>
      <c r="F28" s="167"/>
      <c r="G28" s="168"/>
      <c r="H28" s="170"/>
      <c r="I28" s="167"/>
      <c r="J28" s="168"/>
      <c r="K28" s="170"/>
      <c r="L28" s="169"/>
      <c r="M28" s="169"/>
      <c r="N28" s="170"/>
    </row>
    <row r="29" spans="1:14" x14ac:dyDescent="0.2">
      <c r="A29" s="172" t="s">
        <v>221</v>
      </c>
      <c r="B29" s="167"/>
      <c r="C29" s="168"/>
      <c r="D29" s="168"/>
      <c r="E29" s="169"/>
      <c r="F29" s="167"/>
      <c r="G29" s="168"/>
      <c r="H29" s="170"/>
      <c r="I29" s="167"/>
      <c r="J29" s="168"/>
      <c r="K29" s="170"/>
      <c r="L29" s="169"/>
      <c r="M29" s="169"/>
      <c r="N29" s="170"/>
    </row>
    <row r="30" spans="1:14" hidden="1" x14ac:dyDescent="0.2">
      <c r="A30" s="172"/>
      <c r="B30" s="167"/>
      <c r="C30" s="168"/>
      <c r="D30" s="168"/>
      <c r="E30" s="169"/>
      <c r="F30" s="167"/>
      <c r="G30" s="168"/>
      <c r="H30" s="170"/>
      <c r="I30" s="167"/>
      <c r="J30" s="168"/>
      <c r="K30" s="170"/>
      <c r="L30" s="169"/>
      <c r="M30" s="169"/>
      <c r="N30" s="170"/>
    </row>
    <row r="31" spans="1:14" x14ac:dyDescent="0.2">
      <c r="A31" s="174" t="s">
        <v>236</v>
      </c>
      <c r="B31" s="167"/>
      <c r="C31" s="168"/>
      <c r="D31" s="168"/>
      <c r="E31" s="169"/>
      <c r="F31" s="167"/>
      <c r="G31" s="168"/>
      <c r="H31" s="170"/>
      <c r="I31" s="167"/>
      <c r="J31" s="168"/>
      <c r="K31" s="170"/>
      <c r="L31" s="169"/>
      <c r="M31" s="169"/>
      <c r="N31" s="170"/>
    </row>
    <row r="32" spans="1:14" x14ac:dyDescent="0.2">
      <c r="A32" s="172" t="s">
        <v>224</v>
      </c>
      <c r="B32" s="167"/>
      <c r="C32" s="168"/>
      <c r="D32" s="168"/>
      <c r="E32" s="169"/>
      <c r="F32" s="167"/>
      <c r="G32" s="168"/>
      <c r="H32" s="170"/>
      <c r="I32" s="167"/>
      <c r="J32" s="168"/>
      <c r="K32" s="170"/>
      <c r="L32" s="169"/>
      <c r="M32" s="169"/>
      <c r="N32" s="170"/>
    </row>
    <row r="33" spans="1:14" x14ac:dyDescent="0.2">
      <c r="A33" s="172" t="s">
        <v>222</v>
      </c>
      <c r="B33" s="167"/>
      <c r="C33" s="168"/>
      <c r="D33" s="168"/>
      <c r="E33" s="169"/>
      <c r="F33" s="167"/>
      <c r="G33" s="168"/>
      <c r="H33" s="170"/>
      <c r="I33" s="167"/>
      <c r="J33" s="168"/>
      <c r="K33" s="170"/>
      <c r="L33" s="169"/>
      <c r="M33" s="169"/>
      <c r="N33" s="170"/>
    </row>
    <row r="34" spans="1:14" x14ac:dyDescent="0.2">
      <c r="A34" s="172" t="s">
        <v>225</v>
      </c>
      <c r="B34" s="167"/>
      <c r="C34" s="168"/>
      <c r="D34" s="168"/>
      <c r="E34" s="169"/>
      <c r="F34" s="167"/>
      <c r="G34" s="168"/>
      <c r="H34" s="170"/>
      <c r="I34" s="167"/>
      <c r="J34" s="168"/>
      <c r="K34" s="170"/>
      <c r="L34" s="169"/>
      <c r="M34" s="169"/>
      <c r="N34" s="170"/>
    </row>
    <row r="35" spans="1:14" x14ac:dyDescent="0.2">
      <c r="A35" s="172" t="s">
        <v>226</v>
      </c>
      <c r="B35" s="167"/>
      <c r="C35" s="168"/>
      <c r="D35" s="168"/>
      <c r="E35" s="169"/>
      <c r="F35" s="167"/>
      <c r="G35" s="168"/>
      <c r="H35" s="170"/>
      <c r="I35" s="167"/>
      <c r="J35" s="168"/>
      <c r="K35" s="170"/>
      <c r="L35" s="169"/>
      <c r="M35" s="169"/>
      <c r="N35" s="170"/>
    </row>
    <row r="36" spans="1:14" hidden="1" x14ac:dyDescent="0.2">
      <c r="A36" s="172"/>
      <c r="B36" s="167"/>
      <c r="C36" s="168"/>
      <c r="D36" s="168"/>
      <c r="E36" s="169"/>
      <c r="F36" s="167"/>
      <c r="G36" s="168"/>
      <c r="H36" s="170"/>
      <c r="I36" s="167"/>
      <c r="J36" s="168"/>
      <c r="K36" s="170"/>
      <c r="L36" s="169"/>
      <c r="M36" s="169"/>
      <c r="N36" s="170"/>
    </row>
    <row r="37" spans="1:14" x14ac:dyDescent="0.2">
      <c r="A37" s="174" t="s">
        <v>237</v>
      </c>
      <c r="B37" s="167"/>
      <c r="C37" s="168"/>
      <c r="D37" s="168"/>
      <c r="E37" s="169"/>
      <c r="F37" s="167"/>
      <c r="G37" s="168"/>
      <c r="H37" s="170"/>
      <c r="I37" s="167"/>
      <c r="J37" s="168"/>
      <c r="K37" s="170"/>
      <c r="L37" s="169"/>
      <c r="M37" s="169"/>
      <c r="N37" s="170"/>
    </row>
    <row r="38" spans="1:14" x14ac:dyDescent="0.2">
      <c r="A38" s="172" t="s">
        <v>227</v>
      </c>
      <c r="B38" s="167"/>
      <c r="C38" s="168"/>
      <c r="D38" s="168"/>
      <c r="E38" s="169"/>
      <c r="F38" s="167"/>
      <c r="G38" s="168"/>
      <c r="H38" s="170"/>
      <c r="I38" s="167"/>
      <c r="J38" s="168"/>
      <c r="K38" s="170"/>
      <c r="L38" s="169"/>
      <c r="M38" s="169"/>
      <c r="N38" s="170"/>
    </row>
    <row r="39" spans="1:14" x14ac:dyDescent="0.2">
      <c r="A39" s="172" t="s">
        <v>228</v>
      </c>
      <c r="B39" s="167"/>
      <c r="C39" s="168"/>
      <c r="D39" s="168"/>
      <c r="E39" s="169"/>
      <c r="F39" s="167"/>
      <c r="G39" s="168"/>
      <c r="H39" s="170"/>
      <c r="I39" s="167"/>
      <c r="J39" s="168"/>
      <c r="K39" s="170"/>
      <c r="L39" s="169"/>
      <c r="M39" s="169"/>
      <c r="N39" s="170"/>
    </row>
    <row r="40" spans="1:14" ht="22.5" x14ac:dyDescent="0.2">
      <c r="A40" s="172" t="s">
        <v>229</v>
      </c>
      <c r="B40" s="167"/>
      <c r="C40" s="168"/>
      <c r="D40" s="168"/>
      <c r="E40" s="169"/>
      <c r="F40" s="167"/>
      <c r="G40" s="168"/>
      <c r="H40" s="170"/>
      <c r="I40" s="167"/>
      <c r="J40" s="168"/>
      <c r="K40" s="170"/>
      <c r="L40" s="169"/>
      <c r="M40" s="169"/>
      <c r="N40" s="170"/>
    </row>
    <row r="41" spans="1:14" ht="22.5" x14ac:dyDescent="0.2">
      <c r="A41" s="172" t="s">
        <v>230</v>
      </c>
      <c r="B41" s="167"/>
      <c r="C41" s="168"/>
      <c r="D41" s="168"/>
      <c r="E41" s="169"/>
      <c r="F41" s="167"/>
      <c r="G41" s="168"/>
      <c r="H41" s="170"/>
      <c r="I41" s="167"/>
      <c r="J41" s="168"/>
      <c r="K41" s="170"/>
      <c r="L41" s="169"/>
      <c r="M41" s="169"/>
      <c r="N41" s="170"/>
    </row>
    <row r="42" spans="1:14" hidden="1" x14ac:dyDescent="0.2">
      <c r="A42" s="172"/>
      <c r="B42" s="167"/>
      <c r="C42" s="168"/>
      <c r="D42" s="168"/>
      <c r="E42" s="169"/>
      <c r="F42" s="167"/>
      <c r="G42" s="168"/>
      <c r="H42" s="170"/>
      <c r="I42" s="167"/>
      <c r="J42" s="168"/>
      <c r="K42" s="170"/>
      <c r="L42" s="169"/>
      <c r="M42" s="169"/>
      <c r="N42" s="170"/>
    </row>
    <row r="43" spans="1:14" x14ac:dyDescent="0.2">
      <c r="A43" s="174" t="s">
        <v>238</v>
      </c>
      <c r="B43" s="167"/>
      <c r="C43" s="168"/>
      <c r="D43" s="168"/>
      <c r="E43" s="169"/>
      <c r="F43" s="167"/>
      <c r="G43" s="168"/>
      <c r="H43" s="170"/>
      <c r="I43" s="167"/>
      <c r="J43" s="168"/>
      <c r="K43" s="170"/>
      <c r="L43" s="169"/>
      <c r="M43" s="169"/>
      <c r="N43" s="170"/>
    </row>
    <row r="44" spans="1:14" x14ac:dyDescent="0.2">
      <c r="A44" s="172" t="s">
        <v>231</v>
      </c>
      <c r="B44" s="167"/>
      <c r="C44" s="168"/>
      <c r="D44" s="168"/>
      <c r="E44" s="169"/>
      <c r="F44" s="167"/>
      <c r="G44" s="168"/>
      <c r="H44" s="170"/>
      <c r="I44" s="167"/>
      <c r="J44" s="168"/>
      <c r="K44" s="170"/>
      <c r="L44" s="169"/>
      <c r="M44" s="169"/>
      <c r="N44" s="170"/>
    </row>
    <row r="45" spans="1:14" s="93" customFormat="1" ht="22.5" x14ac:dyDescent="0.2">
      <c r="A45" s="172" t="s">
        <v>232</v>
      </c>
      <c r="B45" s="167"/>
      <c r="C45" s="168"/>
      <c r="D45" s="168"/>
      <c r="E45" s="169"/>
      <c r="F45" s="167"/>
      <c r="G45" s="168"/>
      <c r="H45" s="170"/>
      <c r="I45" s="167"/>
      <c r="J45" s="168"/>
      <c r="K45" s="170"/>
      <c r="L45" s="169"/>
      <c r="M45" s="169"/>
      <c r="N45" s="170"/>
    </row>
    <row r="46" spans="1:14" ht="12" hidden="1" thickBot="1" x14ac:dyDescent="0.25">
      <c r="A46" s="175"/>
      <c r="B46" s="167"/>
      <c r="C46" s="168"/>
      <c r="D46" s="168"/>
      <c r="E46" s="169"/>
      <c r="F46" s="167"/>
      <c r="G46" s="168"/>
      <c r="H46" s="170"/>
      <c r="I46" s="167"/>
      <c r="J46" s="168"/>
      <c r="K46" s="170"/>
      <c r="L46" s="169"/>
      <c r="M46" s="169"/>
      <c r="N46" s="170"/>
    </row>
    <row r="47" spans="1:14" s="91" customFormat="1" hidden="1" x14ac:dyDescent="0.2">
      <c r="A47" s="176"/>
      <c r="B47" s="188"/>
      <c r="C47" s="189"/>
      <c r="D47" s="195"/>
      <c r="E47" s="192"/>
      <c r="F47" s="188"/>
      <c r="G47" s="191"/>
      <c r="H47" s="192"/>
      <c r="I47" s="188"/>
      <c r="J47" s="189"/>
      <c r="K47" s="190"/>
      <c r="L47" s="191"/>
      <c r="M47" s="191"/>
      <c r="N47" s="192"/>
    </row>
    <row r="48" spans="1:14" s="91" customFormat="1" ht="12" thickBot="1" x14ac:dyDescent="0.25">
      <c r="A48" s="177" t="s">
        <v>0</v>
      </c>
      <c r="B48" s="178"/>
      <c r="C48" s="179"/>
      <c r="D48" s="194"/>
      <c r="E48" s="181"/>
      <c r="F48" s="178"/>
      <c r="G48" s="180"/>
      <c r="H48" s="181"/>
      <c r="I48" s="178"/>
      <c r="J48" s="179"/>
      <c r="K48" s="187"/>
      <c r="L48" s="180"/>
      <c r="M48" s="180"/>
      <c r="N48" s="181"/>
    </row>
    <row r="49" spans="1:14" s="91" customFormat="1" ht="12.75" thickTop="1" thickBot="1" x14ac:dyDescent="0.25">
      <c r="A49" s="182" t="s">
        <v>16</v>
      </c>
      <c r="B49" s="183"/>
      <c r="C49" s="184"/>
      <c r="D49" s="196"/>
      <c r="E49" s="186"/>
      <c r="F49" s="183"/>
      <c r="G49" s="185"/>
      <c r="H49" s="186"/>
      <c r="I49" s="183"/>
      <c r="J49" s="184"/>
      <c r="K49" s="193"/>
      <c r="L49" s="185"/>
      <c r="M49" s="185"/>
      <c r="N49" s="186"/>
    </row>
    <row r="50" spans="1:14" x14ac:dyDescent="0.2">
      <c r="A50" s="48" t="s">
        <v>452</v>
      </c>
      <c r="B50" s="48"/>
      <c r="C50" s="48"/>
      <c r="D50" s="48"/>
      <c r="E50" s="48"/>
      <c r="F50" s="48"/>
      <c r="G50" s="48"/>
      <c r="H50" s="48"/>
      <c r="I50" s="48"/>
      <c r="J50" s="48"/>
      <c r="K50" s="48"/>
      <c r="L50" s="48"/>
      <c r="M50" s="48"/>
      <c r="N50" s="48"/>
    </row>
    <row r="51" spans="1:14" x14ac:dyDescent="0.2">
      <c r="A51" s="48" t="s">
        <v>481</v>
      </c>
      <c r="B51" s="48"/>
      <c r="C51" s="48"/>
      <c r="D51" s="48"/>
      <c r="E51" s="48"/>
      <c r="F51" s="48"/>
      <c r="G51" s="48"/>
      <c r="H51" s="48"/>
      <c r="I51" s="48"/>
      <c r="J51" s="48"/>
      <c r="K51" s="48"/>
      <c r="L51" s="48"/>
      <c r="M51" s="48"/>
      <c r="N51" s="48"/>
    </row>
    <row r="52" spans="1:14" ht="15.75" x14ac:dyDescent="0.25">
      <c r="A52" s="241" t="s">
        <v>491</v>
      </c>
    </row>
  </sheetData>
  <mergeCells count="4">
    <mergeCell ref="I3:N3"/>
    <mergeCell ref="B3:E3"/>
    <mergeCell ref="F3:H3"/>
    <mergeCell ref="A3:A4"/>
  </mergeCells>
  <pageMargins left="0.23622047244094491" right="0.23622047244094491" top="0.74803149606299213" bottom="0.74803149606299213" header="0.31496062992125984" footer="0.31496062992125984"/>
  <pageSetup paperSize="9" scale="80" orientation="landscape" r:id="rId1"/>
  <headerFooter alignWithMargins="0">
    <oddHeader xml:space="preserve">&amp;C&amp;"Arial,Negrita"&amp;18PROYECTO DE PRESUPUESTO 2022
</oddHeader>
    <oddFooter>&amp;L&amp;"Arial,Negrita"&amp;8PROYECTO DE PRESUPUESTO PARA EL AÑO FISCAL 2022
INFORMACIÓN PARA LA COMISIÓN DE PRESUPUESTO Y CUENTA GENERAL DE LA REPÚBLICA DEL CONGRESO DE LA REPÚBLICA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3">
    <tabColor theme="9" tint="-0.249977111117893"/>
  </sheetPr>
  <dimension ref="A1:V25"/>
  <sheetViews>
    <sheetView showGridLines="0" view="pageBreakPreview" zoomScaleNormal="100" zoomScaleSheetLayoutView="100" workbookViewId="0"/>
  </sheetViews>
  <sheetFormatPr baseColWidth="10" defaultColWidth="11.28515625" defaultRowHeight="11.25" x14ac:dyDescent="0.2"/>
  <cols>
    <col min="1" max="1" width="27.28515625" style="92" customWidth="1"/>
    <col min="2" max="2" width="7" style="92" customWidth="1"/>
    <col min="3" max="3" width="8.42578125" style="92" customWidth="1"/>
    <col min="4" max="4" width="8.140625" style="92" customWidth="1"/>
    <col min="5" max="5" width="7.85546875" style="92" customWidth="1"/>
    <col min="6" max="7" width="7" style="92" customWidth="1"/>
    <col min="8" max="8" width="9" style="92" customWidth="1"/>
    <col min="9" max="10" width="7" style="92" customWidth="1"/>
    <col min="11" max="11" width="9.140625" style="92" customWidth="1"/>
    <col min="12" max="12" width="7" style="92" customWidth="1"/>
    <col min="13" max="13" width="8.5703125" style="92" customWidth="1"/>
    <col min="14" max="14" width="7" style="92" customWidth="1"/>
    <col min="15" max="15" width="11" style="92" customWidth="1"/>
    <col min="16" max="16" width="9.42578125" style="92" customWidth="1"/>
    <col min="17" max="17" width="7" style="92" customWidth="1"/>
    <col min="18" max="16384" width="11.28515625" style="92"/>
  </cols>
  <sheetData>
    <row r="1" spans="1:22" s="328" customFormat="1" ht="15.95" customHeight="1" x14ac:dyDescent="0.2">
      <c r="A1" s="522" t="s">
        <v>427</v>
      </c>
      <c r="B1" s="332"/>
      <c r="C1" s="332"/>
      <c r="D1" s="332"/>
      <c r="E1" s="332"/>
    </row>
    <row r="2" spans="1:22" s="328" customFormat="1" ht="15.95" customHeight="1" thickBot="1" x14ac:dyDescent="0.25">
      <c r="A2" s="523" t="s">
        <v>513</v>
      </c>
      <c r="B2" s="90"/>
      <c r="C2" s="90"/>
      <c r="D2" s="90"/>
      <c r="E2" s="90"/>
      <c r="F2" s="90"/>
      <c r="G2" s="90"/>
      <c r="H2" s="90"/>
      <c r="I2" s="90"/>
      <c r="J2" s="90"/>
      <c r="K2" s="90"/>
      <c r="L2" s="90"/>
      <c r="M2" s="90"/>
      <c r="N2" s="90"/>
      <c r="O2" s="90"/>
      <c r="P2" s="90"/>
      <c r="Q2" s="90"/>
      <c r="R2" s="90"/>
      <c r="S2" s="90"/>
      <c r="T2" s="90"/>
      <c r="U2" s="90"/>
      <c r="V2" s="90"/>
    </row>
    <row r="3" spans="1:22" ht="12" thickBot="1" x14ac:dyDescent="0.25">
      <c r="A3" s="691" t="s">
        <v>1</v>
      </c>
      <c r="B3" s="689" t="s">
        <v>428</v>
      </c>
      <c r="C3" s="689"/>
      <c r="D3" s="689"/>
      <c r="E3" s="689"/>
      <c r="F3" s="689"/>
      <c r="G3" s="689"/>
      <c r="H3" s="689"/>
      <c r="I3" s="689" t="s">
        <v>429</v>
      </c>
      <c r="J3" s="689"/>
      <c r="K3" s="689"/>
      <c r="L3" s="689"/>
      <c r="M3" s="689"/>
      <c r="N3" s="689" t="s">
        <v>430</v>
      </c>
      <c r="O3" s="689"/>
      <c r="P3" s="689" t="s">
        <v>0</v>
      </c>
      <c r="Q3" s="690"/>
    </row>
    <row r="4" spans="1:22" s="101" customFormat="1" ht="80.25" customHeight="1" thickBot="1" x14ac:dyDescent="0.25">
      <c r="A4" s="692"/>
      <c r="B4" s="266" t="s">
        <v>300</v>
      </c>
      <c r="C4" s="266" t="s">
        <v>301</v>
      </c>
      <c r="D4" s="266" t="s">
        <v>302</v>
      </c>
      <c r="E4" s="266" t="s">
        <v>303</v>
      </c>
      <c r="F4" s="266" t="s">
        <v>304</v>
      </c>
      <c r="G4" s="266" t="s">
        <v>305</v>
      </c>
      <c r="H4" s="266" t="s">
        <v>306</v>
      </c>
      <c r="I4" s="266" t="s">
        <v>307</v>
      </c>
      <c r="J4" s="266" t="s">
        <v>305</v>
      </c>
      <c r="K4" s="266" t="s">
        <v>308</v>
      </c>
      <c r="L4" s="266" t="s">
        <v>309</v>
      </c>
      <c r="M4" s="266" t="s">
        <v>310</v>
      </c>
      <c r="N4" s="266" t="s">
        <v>311</v>
      </c>
      <c r="O4" s="266" t="s">
        <v>312</v>
      </c>
      <c r="P4" s="266" t="s">
        <v>15</v>
      </c>
      <c r="Q4" s="267" t="s">
        <v>17</v>
      </c>
    </row>
    <row r="5" spans="1:22" x14ac:dyDescent="0.2">
      <c r="A5" s="252"/>
      <c r="B5" s="253"/>
      <c r="C5" s="253"/>
      <c r="D5" s="253"/>
      <c r="E5" s="253"/>
      <c r="F5" s="253"/>
      <c r="G5" s="253"/>
      <c r="H5" s="253"/>
      <c r="I5" s="253"/>
      <c r="J5" s="253"/>
      <c r="K5" s="253"/>
      <c r="L5" s="253"/>
      <c r="M5" s="253"/>
      <c r="N5" s="253"/>
      <c r="O5" s="253"/>
      <c r="P5" s="253"/>
      <c r="Q5" s="254"/>
    </row>
    <row r="6" spans="1:22" x14ac:dyDescent="0.2">
      <c r="A6" s="255" t="s">
        <v>42</v>
      </c>
      <c r="B6" s="256">
        <v>0</v>
      </c>
      <c r="C6" s="251">
        <v>7014873</v>
      </c>
      <c r="D6" s="256">
        <v>2192457</v>
      </c>
      <c r="E6" s="256">
        <v>7484748</v>
      </c>
      <c r="F6" s="256">
        <v>0</v>
      </c>
      <c r="G6" s="256">
        <v>0</v>
      </c>
      <c r="H6" s="256">
        <f>SUM(B6:G6)</f>
        <v>16692078</v>
      </c>
      <c r="I6" s="256">
        <v>0</v>
      </c>
      <c r="J6" s="256">
        <v>0</v>
      </c>
      <c r="K6" s="256">
        <v>76699705</v>
      </c>
      <c r="L6" s="256">
        <v>0</v>
      </c>
      <c r="M6" s="256">
        <f>SUM(I6:L6)</f>
        <v>76699705</v>
      </c>
      <c r="N6" s="256">
        <v>0</v>
      </c>
      <c r="O6" s="256">
        <v>0</v>
      </c>
      <c r="P6" s="256">
        <f>SUM(O6,M6,H6)</f>
        <v>93391783</v>
      </c>
      <c r="Q6" s="257">
        <f>P6/P24%</f>
        <v>85.177656139341678</v>
      </c>
    </row>
    <row r="7" spans="1:22" x14ac:dyDescent="0.2">
      <c r="A7" s="255"/>
      <c r="B7" s="256"/>
      <c r="C7" s="256"/>
      <c r="D7" s="256"/>
      <c r="E7" s="256"/>
      <c r="F7" s="256"/>
      <c r="G7" s="256"/>
      <c r="H7" s="256"/>
      <c r="I7" s="256"/>
      <c r="J7" s="256"/>
      <c r="K7" s="256"/>
      <c r="L7" s="256"/>
      <c r="M7" s="256"/>
      <c r="N7" s="256"/>
      <c r="O7" s="256"/>
      <c r="P7" s="256"/>
      <c r="Q7" s="257"/>
    </row>
    <row r="8" spans="1:22" x14ac:dyDescent="0.2">
      <c r="A8" s="255" t="s">
        <v>512</v>
      </c>
      <c r="B8" s="256">
        <v>0</v>
      </c>
      <c r="C8" s="256">
        <v>0</v>
      </c>
      <c r="D8" s="256">
        <v>0</v>
      </c>
      <c r="E8" s="256">
        <v>19641</v>
      </c>
      <c r="F8" s="256">
        <v>0</v>
      </c>
      <c r="G8" s="256">
        <v>0</v>
      </c>
      <c r="H8" s="256">
        <f>SUM(B8:G8)</f>
        <v>19641</v>
      </c>
      <c r="I8" s="256">
        <v>0</v>
      </c>
      <c r="J8" s="256">
        <v>0</v>
      </c>
      <c r="K8" s="256">
        <v>0</v>
      </c>
      <c r="L8" s="256">
        <v>0</v>
      </c>
      <c r="M8" s="256">
        <f>SUM(I8:L8)</f>
        <v>0</v>
      </c>
      <c r="N8" s="256">
        <v>0</v>
      </c>
      <c r="O8" s="256">
        <v>0</v>
      </c>
      <c r="P8" s="256">
        <f>SUM(O8,M8,H8)</f>
        <v>19641</v>
      </c>
      <c r="Q8" s="257">
        <f>P8/P24%</f>
        <v>1.7913506847093922E-2</v>
      </c>
    </row>
    <row r="9" spans="1:22" x14ac:dyDescent="0.2">
      <c r="A9" s="255"/>
      <c r="B9" s="256"/>
      <c r="C9" s="256"/>
      <c r="D9" s="256"/>
      <c r="E9" s="256"/>
      <c r="F9" s="256"/>
      <c r="G9" s="256"/>
      <c r="H9" s="256"/>
      <c r="I9" s="256"/>
      <c r="J9" s="256"/>
      <c r="K9" s="256"/>
      <c r="L9" s="256"/>
      <c r="M9" s="256"/>
      <c r="N9" s="256"/>
      <c r="O9" s="256"/>
      <c r="P9" s="256"/>
      <c r="Q9" s="257"/>
    </row>
    <row r="10" spans="1:22" x14ac:dyDescent="0.2">
      <c r="A10" s="255" t="s">
        <v>44</v>
      </c>
      <c r="B10" s="256">
        <v>0</v>
      </c>
      <c r="C10" s="256">
        <v>0</v>
      </c>
      <c r="D10" s="256">
        <v>0</v>
      </c>
      <c r="E10" s="256">
        <v>0</v>
      </c>
      <c r="F10" s="256">
        <v>0</v>
      </c>
      <c r="G10" s="256">
        <v>0</v>
      </c>
      <c r="H10" s="256">
        <f>SUM(B10:G10)</f>
        <v>0</v>
      </c>
      <c r="I10" s="256">
        <v>0</v>
      </c>
      <c r="J10" s="256">
        <v>0</v>
      </c>
      <c r="K10" s="256">
        <v>9792656</v>
      </c>
      <c r="L10" s="256">
        <v>0</v>
      </c>
      <c r="M10" s="256">
        <f>SUM(I10:L10)</f>
        <v>9792656</v>
      </c>
      <c r="N10" s="256">
        <v>0</v>
      </c>
      <c r="O10" s="256">
        <v>0</v>
      </c>
      <c r="P10" s="256">
        <f>SUM(O10,M10,H10)</f>
        <v>9792656</v>
      </c>
      <c r="Q10" s="257">
        <f>P10/P24%</f>
        <v>8.9313583986169434</v>
      </c>
    </row>
    <row r="11" spans="1:22" x14ac:dyDescent="0.2">
      <c r="A11" s="255" t="s">
        <v>90</v>
      </c>
      <c r="B11" s="256"/>
      <c r="C11" s="256"/>
      <c r="D11" s="256"/>
      <c r="E11" s="256"/>
      <c r="F11" s="256"/>
      <c r="G11" s="256"/>
      <c r="H11" s="256"/>
      <c r="I11" s="256"/>
      <c r="J11" s="256"/>
      <c r="K11" s="256"/>
      <c r="L11" s="256"/>
      <c r="M11" s="256"/>
      <c r="N11" s="256"/>
      <c r="O11" s="256"/>
      <c r="P11" s="256"/>
      <c r="Q11" s="257"/>
    </row>
    <row r="12" spans="1:22" x14ac:dyDescent="0.2">
      <c r="A12" s="258"/>
      <c r="B12" s="256"/>
      <c r="C12" s="259"/>
      <c r="D12" s="259"/>
      <c r="E12" s="259"/>
      <c r="F12" s="256"/>
      <c r="G12" s="256"/>
      <c r="H12" s="256"/>
      <c r="I12" s="256"/>
      <c r="J12" s="256"/>
      <c r="K12" s="256"/>
      <c r="L12" s="256"/>
      <c r="M12" s="256"/>
      <c r="N12" s="256"/>
      <c r="O12" s="256"/>
      <c r="P12" s="256"/>
      <c r="Q12" s="257"/>
    </row>
    <row r="13" spans="1:22" x14ac:dyDescent="0.2">
      <c r="A13" s="255" t="s">
        <v>45</v>
      </c>
      <c r="B13" s="256">
        <v>0</v>
      </c>
      <c r="C13" s="256">
        <v>0</v>
      </c>
      <c r="D13" s="256">
        <v>0</v>
      </c>
      <c r="E13" s="256">
        <v>0</v>
      </c>
      <c r="F13" s="256">
        <v>0</v>
      </c>
      <c r="G13" s="256">
        <v>0</v>
      </c>
      <c r="H13" s="256">
        <v>0</v>
      </c>
      <c r="I13" s="256">
        <v>0</v>
      </c>
      <c r="J13" s="256">
        <v>0</v>
      </c>
      <c r="K13" s="256">
        <v>0</v>
      </c>
      <c r="L13" s="256">
        <v>0</v>
      </c>
      <c r="M13" s="256">
        <v>0</v>
      </c>
      <c r="N13" s="256">
        <v>0</v>
      </c>
      <c r="O13" s="256">
        <v>0</v>
      </c>
      <c r="P13" s="256">
        <v>0</v>
      </c>
      <c r="Q13" s="257"/>
    </row>
    <row r="14" spans="1:22" x14ac:dyDescent="0.2">
      <c r="A14" s="255"/>
      <c r="B14" s="256"/>
      <c r="C14" s="256"/>
      <c r="D14" s="256"/>
      <c r="E14" s="256"/>
      <c r="F14" s="256"/>
      <c r="G14" s="256"/>
      <c r="H14" s="256"/>
      <c r="I14" s="256"/>
      <c r="J14" s="256"/>
      <c r="K14" s="256"/>
      <c r="L14" s="256"/>
      <c r="M14" s="256"/>
      <c r="N14" s="256"/>
      <c r="O14" s="256"/>
      <c r="P14" s="256"/>
      <c r="Q14" s="257"/>
    </row>
    <row r="15" spans="1:22" x14ac:dyDescent="0.2">
      <c r="A15" s="255" t="s">
        <v>46</v>
      </c>
      <c r="B15" s="256">
        <v>0</v>
      </c>
      <c r="C15" s="256">
        <f t="shared" ref="C15:D15" si="0">SUM(C17)</f>
        <v>0</v>
      </c>
      <c r="D15" s="256">
        <f t="shared" si="0"/>
        <v>0</v>
      </c>
      <c r="E15" s="256">
        <f>SUM(E17)</f>
        <v>139148</v>
      </c>
      <c r="F15" s="256">
        <f t="shared" ref="F15:G15" si="1">SUM(F17)</f>
        <v>0</v>
      </c>
      <c r="G15" s="256">
        <f t="shared" si="1"/>
        <v>0</v>
      </c>
      <c r="H15" s="256">
        <f>SUM(B15:G15)</f>
        <v>139148</v>
      </c>
      <c r="I15" s="256">
        <v>0</v>
      </c>
      <c r="J15" s="256">
        <v>0</v>
      </c>
      <c r="K15" s="256">
        <f t="shared" ref="K15:M15" si="2">SUM(K17)</f>
        <v>6300295</v>
      </c>
      <c r="L15" s="256">
        <f t="shared" si="2"/>
        <v>0</v>
      </c>
      <c r="M15" s="256">
        <f t="shared" si="2"/>
        <v>6300295</v>
      </c>
      <c r="N15" s="256">
        <v>0</v>
      </c>
      <c r="O15" s="256">
        <v>0</v>
      </c>
      <c r="P15" s="256">
        <f>SUM(O15,M15,H15)</f>
        <v>6439443</v>
      </c>
      <c r="Q15" s="257">
        <f>P15/P24%</f>
        <v>5.8730719551942894</v>
      </c>
    </row>
    <row r="16" spans="1:22" x14ac:dyDescent="0.2">
      <c r="A16" s="255"/>
      <c r="B16" s="256"/>
      <c r="C16" s="256"/>
      <c r="D16" s="256"/>
      <c r="E16" s="256"/>
      <c r="F16" s="256"/>
      <c r="G16" s="256"/>
      <c r="H16" s="256"/>
      <c r="I16" s="256"/>
      <c r="J16" s="256"/>
      <c r="K16" s="256"/>
      <c r="L16" s="256"/>
      <c r="M16" s="256"/>
      <c r="N16" s="256"/>
      <c r="O16" s="256"/>
      <c r="P16" s="256"/>
      <c r="Q16" s="257"/>
    </row>
    <row r="17" spans="1:17" x14ac:dyDescent="0.2">
      <c r="A17" s="255" t="s">
        <v>50</v>
      </c>
      <c r="B17" s="256">
        <v>0</v>
      </c>
      <c r="C17" s="256">
        <v>0</v>
      </c>
      <c r="D17" s="256">
        <v>0</v>
      </c>
      <c r="E17" s="256">
        <v>139148</v>
      </c>
      <c r="F17" s="256">
        <v>0</v>
      </c>
      <c r="G17" s="256">
        <v>0</v>
      </c>
      <c r="H17" s="256">
        <f>SUM(B17:G17)</f>
        <v>139148</v>
      </c>
      <c r="I17" s="256">
        <v>0</v>
      </c>
      <c r="J17" s="256">
        <v>0</v>
      </c>
      <c r="K17" s="256">
        <v>6300295</v>
      </c>
      <c r="L17" s="256">
        <v>0</v>
      </c>
      <c r="M17" s="256">
        <f>SUM(I17:L17)</f>
        <v>6300295</v>
      </c>
      <c r="N17" s="256">
        <v>0</v>
      </c>
      <c r="O17" s="256">
        <v>0</v>
      </c>
      <c r="P17" s="256">
        <f>SUM(O17,M17,H17)</f>
        <v>6439443</v>
      </c>
      <c r="Q17" s="257">
        <f>P17/P24%</f>
        <v>5.8730719551942894</v>
      </c>
    </row>
    <row r="18" spans="1:17" x14ac:dyDescent="0.2">
      <c r="A18" s="252" t="s">
        <v>51</v>
      </c>
      <c r="B18" s="253">
        <v>0</v>
      </c>
      <c r="C18" s="253"/>
      <c r="D18" s="253"/>
      <c r="E18" s="253"/>
      <c r="F18" s="253">
        <v>0</v>
      </c>
      <c r="G18" s="253">
        <v>0</v>
      </c>
      <c r="H18" s="253"/>
      <c r="I18" s="253">
        <v>0</v>
      </c>
      <c r="J18" s="253">
        <v>0</v>
      </c>
      <c r="K18" s="253"/>
      <c r="L18" s="253">
        <v>0</v>
      </c>
      <c r="M18" s="253"/>
      <c r="N18" s="253">
        <v>0</v>
      </c>
      <c r="O18" s="253">
        <v>0</v>
      </c>
      <c r="P18" s="253"/>
      <c r="Q18" s="254"/>
    </row>
    <row r="19" spans="1:17" x14ac:dyDescent="0.2">
      <c r="A19" s="252" t="s">
        <v>47</v>
      </c>
      <c r="B19" s="253">
        <v>0</v>
      </c>
      <c r="C19" s="253"/>
      <c r="D19" s="253"/>
      <c r="E19" s="253"/>
      <c r="F19" s="253">
        <v>0</v>
      </c>
      <c r="G19" s="253">
        <v>0</v>
      </c>
      <c r="H19" s="253"/>
      <c r="I19" s="253">
        <v>0</v>
      </c>
      <c r="J19" s="253">
        <v>0</v>
      </c>
      <c r="K19" s="253"/>
      <c r="L19" s="253">
        <v>0</v>
      </c>
      <c r="M19" s="253"/>
      <c r="N19" s="253">
        <v>0</v>
      </c>
      <c r="O19" s="253">
        <v>0</v>
      </c>
      <c r="P19" s="253"/>
      <c r="Q19" s="254"/>
    </row>
    <row r="20" spans="1:17" x14ac:dyDescent="0.2">
      <c r="A20" s="252" t="s">
        <v>48</v>
      </c>
      <c r="B20" s="253">
        <v>0</v>
      </c>
      <c r="C20" s="253"/>
      <c r="D20" s="253"/>
      <c r="E20" s="253"/>
      <c r="F20" s="253">
        <v>0</v>
      </c>
      <c r="G20" s="253">
        <v>0</v>
      </c>
      <c r="H20" s="253"/>
      <c r="I20" s="253">
        <v>0</v>
      </c>
      <c r="J20" s="253">
        <v>0</v>
      </c>
      <c r="K20" s="253"/>
      <c r="L20" s="253">
        <v>0</v>
      </c>
      <c r="M20" s="253"/>
      <c r="N20" s="253">
        <v>0</v>
      </c>
      <c r="O20" s="253">
        <v>0</v>
      </c>
      <c r="P20" s="253"/>
      <c r="Q20" s="254"/>
    </row>
    <row r="21" spans="1:17" x14ac:dyDescent="0.2">
      <c r="A21" s="252" t="s">
        <v>49</v>
      </c>
      <c r="B21" s="253">
        <v>0</v>
      </c>
      <c r="C21" s="253"/>
      <c r="D21" s="253"/>
      <c r="E21" s="253"/>
      <c r="F21" s="253">
        <v>0</v>
      </c>
      <c r="G21" s="253">
        <v>0</v>
      </c>
      <c r="H21" s="253"/>
      <c r="I21" s="253">
        <v>0</v>
      </c>
      <c r="J21" s="253">
        <v>0</v>
      </c>
      <c r="K21" s="253"/>
      <c r="L21" s="253">
        <v>0</v>
      </c>
      <c r="M21" s="253"/>
      <c r="N21" s="253">
        <v>0</v>
      </c>
      <c r="O21" s="253">
        <v>0</v>
      </c>
      <c r="P21" s="253"/>
      <c r="Q21" s="254"/>
    </row>
    <row r="22" spans="1:17" x14ac:dyDescent="0.2">
      <c r="A22" s="252" t="s">
        <v>81</v>
      </c>
      <c r="B22" s="253">
        <v>0</v>
      </c>
      <c r="C22" s="253"/>
      <c r="D22" s="253"/>
      <c r="E22" s="253"/>
      <c r="F22" s="253">
        <v>0</v>
      </c>
      <c r="G22" s="253">
        <v>0</v>
      </c>
      <c r="H22" s="253"/>
      <c r="I22" s="253">
        <v>0</v>
      </c>
      <c r="J22" s="253">
        <v>0</v>
      </c>
      <c r="K22" s="253"/>
      <c r="L22" s="253">
        <v>0</v>
      </c>
      <c r="M22" s="253"/>
      <c r="N22" s="253">
        <v>0</v>
      </c>
      <c r="O22" s="253">
        <v>0</v>
      </c>
      <c r="P22" s="253"/>
      <c r="Q22" s="254"/>
    </row>
    <row r="23" spans="1:17" ht="12" thickBot="1" x14ac:dyDescent="0.25">
      <c r="A23" s="260"/>
      <c r="B23" s="261"/>
      <c r="C23" s="262"/>
      <c r="D23" s="262"/>
      <c r="E23" s="262"/>
      <c r="F23" s="262"/>
      <c r="G23" s="262"/>
      <c r="H23" s="262"/>
      <c r="I23" s="262"/>
      <c r="J23" s="262"/>
      <c r="K23" s="262"/>
      <c r="L23" s="262"/>
      <c r="M23" s="262"/>
      <c r="N23" s="262"/>
      <c r="O23" s="262"/>
      <c r="P23" s="262"/>
      <c r="Q23" s="254"/>
    </row>
    <row r="24" spans="1:17" ht="12" thickBot="1" x14ac:dyDescent="0.25">
      <c r="A24" s="263" t="s">
        <v>0</v>
      </c>
      <c r="B24" s="264">
        <f>SUM(B15,B13,B10,B8,B6)</f>
        <v>0</v>
      </c>
      <c r="C24" s="264">
        <f t="shared" ref="C24:O24" si="3">SUM(C15,C13,C10,C8,C6)</f>
        <v>7014873</v>
      </c>
      <c r="D24" s="264">
        <f t="shared" si="3"/>
        <v>2192457</v>
      </c>
      <c r="E24" s="264">
        <f t="shared" si="3"/>
        <v>7643537</v>
      </c>
      <c r="F24" s="264">
        <f t="shared" si="3"/>
        <v>0</v>
      </c>
      <c r="G24" s="264">
        <f t="shared" si="3"/>
        <v>0</v>
      </c>
      <c r="H24" s="264">
        <f t="shared" si="3"/>
        <v>16850867</v>
      </c>
      <c r="I24" s="264">
        <f t="shared" si="3"/>
        <v>0</v>
      </c>
      <c r="J24" s="264">
        <f t="shared" si="3"/>
        <v>0</v>
      </c>
      <c r="K24" s="264">
        <f t="shared" si="3"/>
        <v>92792656</v>
      </c>
      <c r="L24" s="264">
        <f t="shared" si="3"/>
        <v>0</v>
      </c>
      <c r="M24" s="264">
        <f t="shared" si="3"/>
        <v>92792656</v>
      </c>
      <c r="N24" s="264">
        <f t="shared" si="3"/>
        <v>0</v>
      </c>
      <c r="O24" s="264">
        <f t="shared" si="3"/>
        <v>0</v>
      </c>
      <c r="P24" s="264">
        <f>SUM(P15,P13,P10,P8,P6)</f>
        <v>109643523</v>
      </c>
      <c r="Q24" s="265">
        <f>SUM(Q15,Q10,Q8,Q6)</f>
        <v>100</v>
      </c>
    </row>
    <row r="25" spans="1:17" x14ac:dyDescent="0.2">
      <c r="A25" s="96"/>
      <c r="B25" s="102"/>
      <c r="C25" s="102"/>
      <c r="D25" s="102"/>
      <c r="E25" s="102"/>
      <c r="F25" s="102"/>
      <c r="G25" s="102"/>
      <c r="H25" s="102"/>
      <c r="I25" s="102"/>
      <c r="J25" s="102"/>
      <c r="K25" s="102"/>
      <c r="L25" s="102"/>
      <c r="M25" s="102"/>
      <c r="N25" s="102"/>
      <c r="O25" s="102"/>
      <c r="P25" s="102"/>
      <c r="Q25" s="102"/>
    </row>
  </sheetData>
  <mergeCells count="5">
    <mergeCell ref="P3:Q3"/>
    <mergeCell ref="B3:H3"/>
    <mergeCell ref="I3:M3"/>
    <mergeCell ref="A3:A4"/>
    <mergeCell ref="N3:O3"/>
  </mergeCells>
  <phoneticPr fontId="0" type="noConversion"/>
  <pageMargins left="0.23622047244094491" right="0.23622047244094491" top="0.74803149606299213" bottom="0.74803149606299213" header="0.31496062992125984" footer="0.31496062992125984"/>
  <pageSetup paperSize="9" scale="94" orientation="landscape" r:id="rId1"/>
  <headerFooter alignWithMargins="0">
    <oddHeader xml:space="preserve">&amp;C&amp;"Arial,Negrita"&amp;18PROYECTO DEL PRESUPUESTO 2022
</oddHeader>
    <oddFooter>&amp;L&amp;"Arial,Negrita"&amp;8PROYECTO DE PRESUPUESTO PARA EL AÑO FISCAL 2022
INFORMACIÓN PARA LA COMISIÓN DE PRESUPUESTO Y CUENTA GENERAL DE LA REPÚBLICA DEL CONGRESO DE LA REPÚBLICA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6">
    <tabColor theme="9" tint="-0.249977111117893"/>
    <pageSetUpPr fitToPage="1"/>
  </sheetPr>
  <dimension ref="A1:V111"/>
  <sheetViews>
    <sheetView showGridLines="0" view="pageBreakPreview" zoomScale="70" zoomScaleNormal="100" zoomScaleSheetLayoutView="70" zoomScalePageLayoutView="90" workbookViewId="0"/>
  </sheetViews>
  <sheetFormatPr baseColWidth="10" defaultColWidth="11.42578125" defaultRowHeight="12" x14ac:dyDescent="0.2"/>
  <cols>
    <col min="1" max="1" width="25" style="61" customWidth="1"/>
    <col min="2" max="2" width="16.28515625" style="61" bestFit="1" customWidth="1"/>
    <col min="3" max="4" width="8.7109375" style="61" customWidth="1"/>
    <col min="5" max="5" width="9.42578125" style="61" customWidth="1"/>
    <col min="6" max="6" width="9.5703125" style="61" customWidth="1"/>
    <col min="7" max="8" width="8.7109375" style="61" customWidth="1"/>
    <col min="9" max="9" width="11.140625" style="61" customWidth="1"/>
    <col min="10" max="11" width="8.7109375" style="61" customWidth="1"/>
    <col min="12" max="12" width="10.85546875" style="61" customWidth="1"/>
    <col min="13" max="13" width="8.7109375" style="61" customWidth="1"/>
    <col min="14" max="14" width="10.7109375" style="61" customWidth="1"/>
    <col min="15" max="16" width="8.7109375" style="61" customWidth="1"/>
    <col min="17" max="17" width="10.7109375" style="61" customWidth="1"/>
    <col min="18" max="18" width="8.7109375" style="61" customWidth="1"/>
    <col min="19" max="16384" width="11.42578125" style="61"/>
  </cols>
  <sheetData>
    <row r="1" spans="1:22" s="334" customFormat="1" ht="15.95" customHeight="1" x14ac:dyDescent="0.2">
      <c r="A1" s="521" t="s">
        <v>431</v>
      </c>
      <c r="B1" s="333"/>
      <c r="C1" s="333"/>
      <c r="D1" s="333"/>
      <c r="E1" s="333"/>
      <c r="F1" s="333"/>
      <c r="G1" s="333"/>
      <c r="H1" s="333"/>
      <c r="I1" s="333"/>
      <c r="J1" s="333"/>
      <c r="K1" s="333"/>
      <c r="L1" s="333"/>
      <c r="M1" s="333"/>
      <c r="N1" s="333"/>
      <c r="O1" s="333"/>
      <c r="P1" s="333"/>
      <c r="Q1" s="333"/>
      <c r="R1" s="333"/>
    </row>
    <row r="2" spans="1:22" s="334" customFormat="1" ht="15.95" customHeight="1" thickBot="1" x14ac:dyDescent="0.25">
      <c r="A2" s="77" t="s">
        <v>515</v>
      </c>
      <c r="B2" s="77"/>
      <c r="C2" s="77"/>
      <c r="D2" s="77"/>
      <c r="E2" s="77"/>
      <c r="F2" s="77"/>
      <c r="G2" s="77"/>
      <c r="H2" s="77"/>
      <c r="I2" s="77"/>
      <c r="J2" s="77"/>
      <c r="K2" s="77"/>
      <c r="L2" s="77"/>
      <c r="M2" s="77"/>
      <c r="N2" s="77"/>
      <c r="O2" s="77"/>
      <c r="P2" s="77"/>
      <c r="Q2" s="77"/>
      <c r="R2" s="77"/>
      <c r="S2" s="77"/>
      <c r="T2" s="77"/>
      <c r="U2" s="77"/>
      <c r="V2" s="77"/>
    </row>
    <row r="3" spans="1:22" ht="27" customHeight="1" x14ac:dyDescent="0.2">
      <c r="A3" s="695" t="s">
        <v>126</v>
      </c>
      <c r="B3" s="702" t="s">
        <v>127</v>
      </c>
      <c r="C3" s="697" t="s">
        <v>18</v>
      </c>
      <c r="D3" s="698"/>
      <c r="E3" s="698"/>
      <c r="F3" s="698"/>
      <c r="G3" s="698"/>
      <c r="H3" s="698"/>
      <c r="I3" s="699"/>
      <c r="J3" s="700" t="s">
        <v>107</v>
      </c>
      <c r="K3" s="693"/>
      <c r="L3" s="693"/>
      <c r="M3" s="693"/>
      <c r="N3" s="694"/>
      <c r="O3" s="701" t="s">
        <v>91</v>
      </c>
      <c r="P3" s="693"/>
      <c r="Q3" s="693" t="s">
        <v>0</v>
      </c>
      <c r="R3" s="694"/>
    </row>
    <row r="4" spans="1:22" ht="112.5" customHeight="1" thickBot="1" x14ac:dyDescent="0.25">
      <c r="A4" s="696"/>
      <c r="B4" s="703"/>
      <c r="C4" s="117" t="s">
        <v>244</v>
      </c>
      <c r="D4" s="118" t="s">
        <v>245</v>
      </c>
      <c r="E4" s="118" t="s">
        <v>246</v>
      </c>
      <c r="F4" s="118" t="s">
        <v>247</v>
      </c>
      <c r="G4" s="118" t="s">
        <v>248</v>
      </c>
      <c r="H4" s="118" t="s">
        <v>249</v>
      </c>
      <c r="I4" s="119" t="s">
        <v>104</v>
      </c>
      <c r="J4" s="117" t="s">
        <v>248</v>
      </c>
      <c r="K4" s="118" t="s">
        <v>249</v>
      </c>
      <c r="L4" s="118" t="s">
        <v>250</v>
      </c>
      <c r="M4" s="118" t="s">
        <v>251</v>
      </c>
      <c r="N4" s="119" t="s">
        <v>105</v>
      </c>
      <c r="O4" s="120" t="s">
        <v>252</v>
      </c>
      <c r="P4" s="118" t="s">
        <v>106</v>
      </c>
      <c r="Q4" s="121" t="s">
        <v>39</v>
      </c>
      <c r="R4" s="122" t="s">
        <v>89</v>
      </c>
    </row>
    <row r="5" spans="1:22" x14ac:dyDescent="0.2">
      <c r="A5" s="16" t="s">
        <v>128</v>
      </c>
      <c r="B5" s="32">
        <v>2020</v>
      </c>
      <c r="C5" s="268">
        <v>0</v>
      </c>
      <c r="D5" s="269">
        <v>0</v>
      </c>
      <c r="E5" s="269">
        <v>0</v>
      </c>
      <c r="F5" s="269">
        <v>0</v>
      </c>
      <c r="G5" s="269">
        <v>0</v>
      </c>
      <c r="H5" s="269">
        <v>0</v>
      </c>
      <c r="I5" s="270">
        <v>0</v>
      </c>
      <c r="J5" s="268">
        <v>0</v>
      </c>
      <c r="K5" s="269">
        <v>0</v>
      </c>
      <c r="L5" s="269">
        <v>0</v>
      </c>
      <c r="M5" s="269">
        <v>0</v>
      </c>
      <c r="N5" s="270">
        <v>0</v>
      </c>
      <c r="O5" s="269">
        <v>0</v>
      </c>
      <c r="P5" s="269">
        <v>0</v>
      </c>
      <c r="Q5" s="269"/>
      <c r="R5" s="270"/>
    </row>
    <row r="6" spans="1:22" x14ac:dyDescent="0.2">
      <c r="A6" s="17"/>
      <c r="B6" s="10">
        <v>2021</v>
      </c>
      <c r="C6" s="271">
        <v>0</v>
      </c>
      <c r="D6" s="272">
        <v>0</v>
      </c>
      <c r="E6" s="272">
        <v>0</v>
      </c>
      <c r="F6" s="272">
        <v>0</v>
      </c>
      <c r="G6" s="272">
        <v>0</v>
      </c>
      <c r="H6" s="272">
        <v>0</v>
      </c>
      <c r="I6" s="273">
        <v>0</v>
      </c>
      <c r="J6" s="271">
        <v>0</v>
      </c>
      <c r="K6" s="272">
        <v>0</v>
      </c>
      <c r="L6" s="272">
        <v>0</v>
      </c>
      <c r="M6" s="272">
        <v>0</v>
      </c>
      <c r="N6" s="273">
        <v>0</v>
      </c>
      <c r="O6" s="272">
        <v>0</v>
      </c>
      <c r="P6" s="272">
        <v>0</v>
      </c>
      <c r="Q6" s="272"/>
      <c r="R6" s="273"/>
    </row>
    <row r="7" spans="1:22" x14ac:dyDescent="0.2">
      <c r="A7" s="17"/>
      <c r="B7" s="10">
        <v>2022</v>
      </c>
      <c r="C7" s="274">
        <v>0</v>
      </c>
      <c r="D7" s="275">
        <v>0</v>
      </c>
      <c r="E7" s="275">
        <v>0</v>
      </c>
      <c r="F7" s="275">
        <v>0</v>
      </c>
      <c r="G7" s="275">
        <v>0</v>
      </c>
      <c r="H7" s="275">
        <v>0</v>
      </c>
      <c r="I7" s="276">
        <v>0</v>
      </c>
      <c r="J7" s="274">
        <v>0</v>
      </c>
      <c r="K7" s="275">
        <v>0</v>
      </c>
      <c r="L7" s="275">
        <v>0</v>
      </c>
      <c r="M7" s="275">
        <v>0</v>
      </c>
      <c r="N7" s="276">
        <v>0</v>
      </c>
      <c r="O7" s="275">
        <v>0</v>
      </c>
      <c r="P7" s="275">
        <v>0</v>
      </c>
      <c r="Q7" s="275"/>
      <c r="R7" s="276"/>
    </row>
    <row r="8" spans="1:22" ht="12.75" thickBot="1" x14ac:dyDescent="0.25">
      <c r="A8" s="41"/>
      <c r="B8" s="51" t="s">
        <v>432</v>
      </c>
      <c r="C8" s="277"/>
      <c r="D8" s="278"/>
      <c r="E8" s="278"/>
      <c r="F8" s="278"/>
      <c r="G8" s="278"/>
      <c r="H8" s="278"/>
      <c r="I8" s="279"/>
      <c r="J8" s="277"/>
      <c r="K8" s="278"/>
      <c r="L8" s="278"/>
      <c r="M8" s="278"/>
      <c r="N8" s="279"/>
      <c r="O8" s="280"/>
      <c r="P8" s="278"/>
      <c r="Q8" s="278"/>
      <c r="R8" s="279"/>
    </row>
    <row r="9" spans="1:22" x14ac:dyDescent="0.2">
      <c r="A9" s="4" t="s">
        <v>129</v>
      </c>
      <c r="B9" s="32">
        <v>2020</v>
      </c>
      <c r="C9" s="268">
        <v>0</v>
      </c>
      <c r="D9" s="269">
        <v>0</v>
      </c>
      <c r="E9" s="269">
        <v>0</v>
      </c>
      <c r="F9" s="269">
        <v>0</v>
      </c>
      <c r="G9" s="269">
        <v>0</v>
      </c>
      <c r="H9" s="269">
        <v>0</v>
      </c>
      <c r="I9" s="270">
        <v>0</v>
      </c>
      <c r="J9" s="268">
        <v>0</v>
      </c>
      <c r="K9" s="269">
        <v>0</v>
      </c>
      <c r="L9" s="269">
        <v>0</v>
      </c>
      <c r="M9" s="269">
        <v>0</v>
      </c>
      <c r="N9" s="270">
        <v>0</v>
      </c>
      <c r="O9" s="269">
        <v>0</v>
      </c>
      <c r="P9" s="269">
        <v>0</v>
      </c>
      <c r="Q9" s="281"/>
      <c r="R9" s="282"/>
    </row>
    <row r="10" spans="1:22" x14ac:dyDescent="0.2">
      <c r="A10" s="17"/>
      <c r="B10" s="10">
        <v>2021</v>
      </c>
      <c r="C10" s="271">
        <v>0</v>
      </c>
      <c r="D10" s="272">
        <v>0</v>
      </c>
      <c r="E10" s="272">
        <v>0</v>
      </c>
      <c r="F10" s="272">
        <v>0</v>
      </c>
      <c r="G10" s="272">
        <v>0</v>
      </c>
      <c r="H10" s="272">
        <v>0</v>
      </c>
      <c r="I10" s="273">
        <v>0</v>
      </c>
      <c r="J10" s="271">
        <v>0</v>
      </c>
      <c r="K10" s="272">
        <v>0</v>
      </c>
      <c r="L10" s="272">
        <v>0</v>
      </c>
      <c r="M10" s="272">
        <v>0</v>
      </c>
      <c r="N10" s="273">
        <v>0</v>
      </c>
      <c r="O10" s="272">
        <v>0</v>
      </c>
      <c r="P10" s="272">
        <v>0</v>
      </c>
      <c r="Q10" s="272"/>
      <c r="R10" s="273"/>
    </row>
    <row r="11" spans="1:22" x14ac:dyDescent="0.2">
      <c r="A11" s="17"/>
      <c r="B11" s="10">
        <v>2022</v>
      </c>
      <c r="C11" s="274">
        <v>0</v>
      </c>
      <c r="D11" s="275">
        <v>0</v>
      </c>
      <c r="E11" s="275">
        <v>0</v>
      </c>
      <c r="F11" s="275">
        <v>0</v>
      </c>
      <c r="G11" s="275">
        <v>0</v>
      </c>
      <c r="H11" s="275">
        <v>0</v>
      </c>
      <c r="I11" s="276">
        <v>0</v>
      </c>
      <c r="J11" s="274">
        <v>0</v>
      </c>
      <c r="K11" s="275">
        <v>0</v>
      </c>
      <c r="L11" s="275">
        <v>0</v>
      </c>
      <c r="M11" s="275">
        <v>0</v>
      </c>
      <c r="N11" s="276">
        <v>0</v>
      </c>
      <c r="O11" s="275">
        <v>0</v>
      </c>
      <c r="P11" s="275">
        <v>0</v>
      </c>
      <c r="Q11" s="272"/>
      <c r="R11" s="273"/>
    </row>
    <row r="12" spans="1:22" ht="12.75" thickBot="1" x14ac:dyDescent="0.25">
      <c r="A12" s="18"/>
      <c r="B12" s="51" t="s">
        <v>432</v>
      </c>
      <c r="C12" s="277"/>
      <c r="D12" s="283"/>
      <c r="E12" s="283"/>
      <c r="F12" s="283" t="s">
        <v>93</v>
      </c>
      <c r="G12" s="283"/>
      <c r="H12" s="278"/>
      <c r="I12" s="279"/>
      <c r="J12" s="277"/>
      <c r="K12" s="278"/>
      <c r="L12" s="278"/>
      <c r="M12" s="278"/>
      <c r="N12" s="279"/>
      <c r="O12" s="280"/>
      <c r="P12" s="278"/>
      <c r="Q12" s="278"/>
      <c r="R12" s="279"/>
    </row>
    <row r="13" spans="1:22" x14ac:dyDescent="0.2">
      <c r="A13" s="16" t="s">
        <v>130</v>
      </c>
      <c r="B13" s="32">
        <v>2020</v>
      </c>
      <c r="C13" s="268">
        <v>0</v>
      </c>
      <c r="D13" s="284">
        <v>6084166</v>
      </c>
      <c r="E13" s="250">
        <v>11140</v>
      </c>
      <c r="F13" s="250">
        <v>4600369</v>
      </c>
      <c r="G13" s="269">
        <v>0</v>
      </c>
      <c r="H13" s="250">
        <v>19600</v>
      </c>
      <c r="I13" s="250">
        <f t="shared" ref="I13:I14" si="0">SUM(C13:H13)</f>
        <v>10715275</v>
      </c>
      <c r="J13" s="268">
        <v>0</v>
      </c>
      <c r="K13" s="269">
        <v>0</v>
      </c>
      <c r="L13" s="250">
        <v>560138</v>
      </c>
      <c r="M13" s="269">
        <v>0</v>
      </c>
      <c r="N13" s="285">
        <f t="shared" ref="N13" si="1">SUM(J13:M13)</f>
        <v>560138</v>
      </c>
      <c r="O13" s="269">
        <v>0</v>
      </c>
      <c r="P13" s="269">
        <v>0</v>
      </c>
      <c r="Q13" s="250">
        <f t="shared" ref="Q13:Q14" si="2">SUM(P13,N13,I13)</f>
        <v>11275413</v>
      </c>
      <c r="R13" s="301">
        <v>20.297408152821877</v>
      </c>
    </row>
    <row r="14" spans="1:22" x14ac:dyDescent="0.2">
      <c r="A14" s="17"/>
      <c r="B14" s="10">
        <v>2021</v>
      </c>
      <c r="C14" s="271">
        <v>0</v>
      </c>
      <c r="D14" s="284">
        <v>6084167</v>
      </c>
      <c r="E14" s="250">
        <v>18009</v>
      </c>
      <c r="F14" s="250">
        <v>4344061</v>
      </c>
      <c r="G14" s="272">
        <v>0</v>
      </c>
      <c r="H14" s="250">
        <v>19600</v>
      </c>
      <c r="I14" s="250">
        <f t="shared" si="0"/>
        <v>10465837</v>
      </c>
      <c r="J14" s="271">
        <v>0</v>
      </c>
      <c r="K14" s="272">
        <v>0</v>
      </c>
      <c r="L14" s="272">
        <v>0</v>
      </c>
      <c r="M14" s="272">
        <v>0</v>
      </c>
      <c r="N14" s="273">
        <v>0</v>
      </c>
      <c r="O14" s="272">
        <v>0</v>
      </c>
      <c r="P14" s="272">
        <v>0</v>
      </c>
      <c r="Q14" s="250">
        <f t="shared" si="2"/>
        <v>10465837</v>
      </c>
      <c r="R14" s="302">
        <v>18.840051823370448</v>
      </c>
    </row>
    <row r="15" spans="1:22" x14ac:dyDescent="0.2">
      <c r="A15" s="17"/>
      <c r="B15" s="10">
        <v>2022</v>
      </c>
      <c r="C15" s="274">
        <v>0</v>
      </c>
      <c r="D15" s="284">
        <v>6121609</v>
      </c>
      <c r="E15" s="250">
        <v>18009</v>
      </c>
      <c r="F15" s="250">
        <v>4022338</v>
      </c>
      <c r="G15" s="275">
        <v>0</v>
      </c>
      <c r="H15" s="275">
        <v>0</v>
      </c>
      <c r="I15" s="250">
        <f>SUM(C15:H15)</f>
        <v>10161956</v>
      </c>
      <c r="J15" s="274">
        <v>0</v>
      </c>
      <c r="K15" s="275">
        <v>0</v>
      </c>
      <c r="L15" s="250">
        <v>23647793</v>
      </c>
      <c r="M15" s="272">
        <v>0</v>
      </c>
      <c r="N15" s="285">
        <f>SUM(J15:M15)</f>
        <v>23647793</v>
      </c>
      <c r="O15" s="275">
        <v>0</v>
      </c>
      <c r="P15" s="275">
        <v>0</v>
      </c>
      <c r="Q15" s="250">
        <f>SUM(P15,N15,I15)</f>
        <v>33809749</v>
      </c>
      <c r="R15" s="302">
        <v>60.862540023807675</v>
      </c>
      <c r="S15" s="243"/>
    </row>
    <row r="16" spans="1:22" ht="12.75" thickBot="1" x14ac:dyDescent="0.25">
      <c r="A16" s="18"/>
      <c r="B16" s="51" t="s">
        <v>432</v>
      </c>
      <c r="C16" s="286">
        <v>0</v>
      </c>
      <c r="D16" s="287">
        <f>((D15/D14)-1)*100</f>
        <v>0.61540059633471422</v>
      </c>
      <c r="E16" s="287">
        <f t="shared" ref="E16:I16" si="3">((E15/E14)-1)*100</f>
        <v>0</v>
      </c>
      <c r="F16" s="287">
        <f t="shared" si="3"/>
        <v>-7.4060424105462648</v>
      </c>
      <c r="G16" s="287">
        <v>0</v>
      </c>
      <c r="H16" s="287">
        <f t="shared" si="3"/>
        <v>-100</v>
      </c>
      <c r="I16" s="288">
        <f t="shared" si="3"/>
        <v>-2.9035518133905591</v>
      </c>
      <c r="J16" s="286">
        <v>0</v>
      </c>
      <c r="K16" s="287">
        <v>0</v>
      </c>
      <c r="L16" s="287">
        <v>0</v>
      </c>
      <c r="M16" s="287">
        <v>0</v>
      </c>
      <c r="N16" s="288">
        <v>0</v>
      </c>
      <c r="O16" s="286">
        <v>0</v>
      </c>
      <c r="P16" s="287">
        <v>0</v>
      </c>
      <c r="Q16" s="287">
        <f>((Q15/Q14)-1)*100</f>
        <v>223.04868688476614</v>
      </c>
      <c r="R16" s="289"/>
    </row>
    <row r="17" spans="1:19" x14ac:dyDescent="0.2">
      <c r="A17" s="16" t="s">
        <v>253</v>
      </c>
      <c r="B17" s="32">
        <v>2020</v>
      </c>
      <c r="C17" s="268">
        <v>0</v>
      </c>
      <c r="D17" s="269">
        <v>0</v>
      </c>
      <c r="E17" s="269">
        <v>0</v>
      </c>
      <c r="F17" s="269">
        <v>0</v>
      </c>
      <c r="G17" s="269">
        <v>0</v>
      </c>
      <c r="H17" s="269">
        <v>0</v>
      </c>
      <c r="I17" s="270">
        <v>0</v>
      </c>
      <c r="J17" s="268">
        <v>0</v>
      </c>
      <c r="K17" s="269">
        <v>0</v>
      </c>
      <c r="L17" s="269">
        <v>0</v>
      </c>
      <c r="M17" s="269">
        <v>0</v>
      </c>
      <c r="N17" s="270">
        <v>0</v>
      </c>
      <c r="O17" s="269">
        <v>0</v>
      </c>
      <c r="P17" s="269">
        <v>0</v>
      </c>
      <c r="Q17" s="269"/>
      <c r="R17" s="270"/>
    </row>
    <row r="18" spans="1:19" x14ac:dyDescent="0.2">
      <c r="A18" s="17"/>
      <c r="B18" s="10">
        <v>2021</v>
      </c>
      <c r="C18" s="271">
        <v>0</v>
      </c>
      <c r="D18" s="272">
        <v>0</v>
      </c>
      <c r="E18" s="272">
        <v>0</v>
      </c>
      <c r="F18" s="272">
        <v>0</v>
      </c>
      <c r="G18" s="272">
        <v>0</v>
      </c>
      <c r="H18" s="272">
        <v>0</v>
      </c>
      <c r="I18" s="273">
        <v>0</v>
      </c>
      <c r="J18" s="271">
        <v>0</v>
      </c>
      <c r="K18" s="272">
        <v>0</v>
      </c>
      <c r="L18" s="272">
        <v>0</v>
      </c>
      <c r="M18" s="272">
        <v>0</v>
      </c>
      <c r="N18" s="273">
        <v>0</v>
      </c>
      <c r="O18" s="272">
        <v>0</v>
      </c>
      <c r="P18" s="272">
        <v>0</v>
      </c>
      <c r="Q18" s="272"/>
      <c r="R18" s="273"/>
    </row>
    <row r="19" spans="1:19" x14ac:dyDescent="0.2">
      <c r="A19" s="17"/>
      <c r="B19" s="10">
        <v>2022</v>
      </c>
      <c r="C19" s="274">
        <v>0</v>
      </c>
      <c r="D19" s="275">
        <v>0</v>
      </c>
      <c r="E19" s="275">
        <v>0</v>
      </c>
      <c r="F19" s="275">
        <v>0</v>
      </c>
      <c r="G19" s="275">
        <v>0</v>
      </c>
      <c r="H19" s="275">
        <v>0</v>
      </c>
      <c r="I19" s="276">
        <v>0</v>
      </c>
      <c r="J19" s="274">
        <v>0</v>
      </c>
      <c r="K19" s="275">
        <v>0</v>
      </c>
      <c r="L19" s="275">
        <v>0</v>
      </c>
      <c r="M19" s="275">
        <v>0</v>
      </c>
      <c r="N19" s="276">
        <v>0</v>
      </c>
      <c r="O19" s="275">
        <v>0</v>
      </c>
      <c r="P19" s="275">
        <v>0</v>
      </c>
      <c r="Q19" s="272"/>
      <c r="R19" s="273"/>
    </row>
    <row r="20" spans="1:19" ht="12.75" thickBot="1" x14ac:dyDescent="0.25">
      <c r="A20" s="18"/>
      <c r="B20" s="51" t="s">
        <v>432</v>
      </c>
      <c r="C20" s="277"/>
      <c r="D20" s="278"/>
      <c r="E20" s="278"/>
      <c r="F20" s="278"/>
      <c r="G20" s="278"/>
      <c r="H20" s="278"/>
      <c r="I20" s="279"/>
      <c r="J20" s="277"/>
      <c r="K20" s="278"/>
      <c r="L20" s="278"/>
      <c r="M20" s="278"/>
      <c r="N20" s="279"/>
      <c r="O20" s="280"/>
      <c r="P20" s="278"/>
      <c r="Q20" s="278"/>
      <c r="R20" s="279"/>
    </row>
    <row r="21" spans="1:19" x14ac:dyDescent="0.2">
      <c r="A21" s="16" t="s">
        <v>254</v>
      </c>
      <c r="B21" s="32">
        <v>2020</v>
      </c>
      <c r="C21" s="268">
        <v>0</v>
      </c>
      <c r="D21" s="269">
        <v>0</v>
      </c>
      <c r="E21" s="250">
        <v>4630000</v>
      </c>
      <c r="F21" s="284">
        <v>2621957</v>
      </c>
      <c r="G21" s="269">
        <v>0</v>
      </c>
      <c r="H21" s="269">
        <v>0</v>
      </c>
      <c r="I21" s="250">
        <f t="shared" ref="I21:I22" si="4">SUM(C21:H21)</f>
        <v>7251957</v>
      </c>
      <c r="J21" s="268">
        <v>0</v>
      </c>
      <c r="K21" s="269">
        <v>0</v>
      </c>
      <c r="L21" s="250">
        <v>4940832</v>
      </c>
      <c r="M21" s="269">
        <v>0</v>
      </c>
      <c r="N21" s="285">
        <f t="shared" ref="N21" si="5">SUM(J21:M21)</f>
        <v>4940832</v>
      </c>
      <c r="O21" s="290">
        <v>0</v>
      </c>
      <c r="P21" s="269">
        <v>0</v>
      </c>
      <c r="Q21" s="250">
        <f t="shared" ref="Q21:Q22" si="6">SUM(P21,N21,I21)</f>
        <v>12192789</v>
      </c>
      <c r="R21" s="301">
        <v>56.291811867320767</v>
      </c>
    </row>
    <row r="22" spans="1:19" x14ac:dyDescent="0.2">
      <c r="A22" s="17"/>
      <c r="B22" s="10">
        <v>2021</v>
      </c>
      <c r="C22" s="271">
        <v>0</v>
      </c>
      <c r="D22" s="272">
        <v>0</v>
      </c>
      <c r="E22" s="250">
        <v>2174448</v>
      </c>
      <c r="F22" s="250">
        <v>2522242</v>
      </c>
      <c r="G22" s="272">
        <v>0</v>
      </c>
      <c r="H22" s="272">
        <v>0</v>
      </c>
      <c r="I22" s="250">
        <f t="shared" si="4"/>
        <v>4696690</v>
      </c>
      <c r="J22" s="271">
        <v>0</v>
      </c>
      <c r="K22" s="272">
        <v>0</v>
      </c>
      <c r="L22" s="272">
        <v>0</v>
      </c>
      <c r="M22" s="272">
        <v>0</v>
      </c>
      <c r="N22" s="273">
        <v>0</v>
      </c>
      <c r="O22" s="291">
        <v>0</v>
      </c>
      <c r="P22" s="272">
        <v>0</v>
      </c>
      <c r="Q22" s="250">
        <f t="shared" si="6"/>
        <v>4696690</v>
      </c>
      <c r="R22" s="302">
        <v>21.683733711714915</v>
      </c>
    </row>
    <row r="23" spans="1:19" x14ac:dyDescent="0.2">
      <c r="A23" s="17"/>
      <c r="B23" s="10">
        <v>2022</v>
      </c>
      <c r="C23" s="274">
        <v>0</v>
      </c>
      <c r="D23" s="272">
        <v>0</v>
      </c>
      <c r="E23" s="250">
        <v>2174448</v>
      </c>
      <c r="F23" s="250">
        <v>2476042</v>
      </c>
      <c r="G23" s="272">
        <v>0</v>
      </c>
      <c r="H23" s="272">
        <v>0</v>
      </c>
      <c r="I23" s="250">
        <f>SUM(C23:H23)</f>
        <v>4650490</v>
      </c>
      <c r="J23" s="274">
        <v>0</v>
      </c>
      <c r="K23" s="275">
        <v>0</v>
      </c>
      <c r="L23" s="250">
        <v>120000</v>
      </c>
      <c r="M23" s="272">
        <v>0</v>
      </c>
      <c r="N23" s="285">
        <f>SUM(J23:M23)</f>
        <v>120000</v>
      </c>
      <c r="O23" s="291">
        <v>0</v>
      </c>
      <c r="P23" s="272">
        <v>0</v>
      </c>
      <c r="Q23" s="250">
        <f>SUM(P23,N23,I23)</f>
        <v>4770490</v>
      </c>
      <c r="R23" s="302">
        <v>22.024454420964314</v>
      </c>
      <c r="S23" s="243"/>
    </row>
    <row r="24" spans="1:19" ht="12.75" thickBot="1" x14ac:dyDescent="0.25">
      <c r="A24" s="18"/>
      <c r="B24" s="51" t="s">
        <v>432</v>
      </c>
      <c r="C24" s="286">
        <v>0</v>
      </c>
      <c r="D24" s="287">
        <v>0</v>
      </c>
      <c r="E24" s="287">
        <f>((E23/E22)-1)*100</f>
        <v>0</v>
      </c>
      <c r="F24" s="287">
        <f t="shared" ref="F24:Q24" si="7">((F23/F22)-1)*100</f>
        <v>-1.83170369853487</v>
      </c>
      <c r="G24" s="287">
        <v>0</v>
      </c>
      <c r="H24" s="287">
        <v>0</v>
      </c>
      <c r="I24" s="288">
        <f t="shared" si="7"/>
        <v>-0.98367147927582721</v>
      </c>
      <c r="J24" s="286">
        <v>0</v>
      </c>
      <c r="K24" s="287">
        <v>0</v>
      </c>
      <c r="L24" s="287">
        <v>0</v>
      </c>
      <c r="M24" s="287">
        <v>0</v>
      </c>
      <c r="N24" s="288">
        <v>0</v>
      </c>
      <c r="O24" s="286">
        <v>0</v>
      </c>
      <c r="P24" s="287">
        <v>0</v>
      </c>
      <c r="Q24" s="287">
        <f t="shared" si="7"/>
        <v>1.5713193759860689</v>
      </c>
      <c r="R24" s="289"/>
    </row>
    <row r="25" spans="1:19" x14ac:dyDescent="0.2">
      <c r="A25" s="16" t="s">
        <v>255</v>
      </c>
      <c r="B25" s="32">
        <v>2020</v>
      </c>
      <c r="C25" s="268">
        <v>0</v>
      </c>
      <c r="D25" s="269">
        <v>0</v>
      </c>
      <c r="E25" s="269">
        <v>0</v>
      </c>
      <c r="F25" s="269">
        <v>0</v>
      </c>
      <c r="G25" s="269">
        <v>0</v>
      </c>
      <c r="H25" s="269">
        <v>0</v>
      </c>
      <c r="I25" s="270">
        <v>0</v>
      </c>
      <c r="J25" s="268">
        <v>0</v>
      </c>
      <c r="K25" s="269">
        <v>0</v>
      </c>
      <c r="L25" s="269">
        <v>0</v>
      </c>
      <c r="M25" s="269">
        <v>0</v>
      </c>
      <c r="N25" s="270">
        <v>0</v>
      </c>
      <c r="O25" s="290">
        <v>0</v>
      </c>
      <c r="P25" s="269">
        <v>0</v>
      </c>
      <c r="Q25" s="269">
        <v>0</v>
      </c>
      <c r="R25" s="270">
        <v>0</v>
      </c>
    </row>
    <row r="26" spans="1:19" x14ac:dyDescent="0.2">
      <c r="A26" s="17"/>
      <c r="B26" s="10">
        <v>2021</v>
      </c>
      <c r="C26" s="271">
        <v>0</v>
      </c>
      <c r="D26" s="272">
        <v>0</v>
      </c>
      <c r="E26" s="272">
        <v>0</v>
      </c>
      <c r="F26" s="272">
        <v>0</v>
      </c>
      <c r="G26" s="272">
        <v>0</v>
      </c>
      <c r="H26" s="272">
        <v>0</v>
      </c>
      <c r="I26" s="273">
        <v>0</v>
      </c>
      <c r="J26" s="271">
        <v>0</v>
      </c>
      <c r="K26" s="272">
        <v>0</v>
      </c>
      <c r="L26" s="272">
        <v>0</v>
      </c>
      <c r="M26" s="272">
        <v>0</v>
      </c>
      <c r="N26" s="273">
        <v>0</v>
      </c>
      <c r="O26" s="291">
        <v>0</v>
      </c>
      <c r="P26" s="272">
        <v>0</v>
      </c>
      <c r="Q26" s="272">
        <v>0</v>
      </c>
      <c r="R26" s="273">
        <v>0</v>
      </c>
    </row>
    <row r="27" spans="1:19" x14ac:dyDescent="0.2">
      <c r="A27" s="17"/>
      <c r="B27" s="10">
        <v>2022</v>
      </c>
      <c r="C27" s="274">
        <v>0</v>
      </c>
      <c r="D27" s="275">
        <v>0</v>
      </c>
      <c r="E27" s="275">
        <v>0</v>
      </c>
      <c r="F27" s="275">
        <v>0</v>
      </c>
      <c r="G27" s="275">
        <v>0</v>
      </c>
      <c r="H27" s="275">
        <v>0</v>
      </c>
      <c r="I27" s="276">
        <v>0</v>
      </c>
      <c r="J27" s="274">
        <v>0</v>
      </c>
      <c r="K27" s="275">
        <v>0</v>
      </c>
      <c r="L27" s="275">
        <v>0</v>
      </c>
      <c r="M27" s="275">
        <v>0</v>
      </c>
      <c r="N27" s="276">
        <v>0</v>
      </c>
      <c r="O27" s="291">
        <v>0</v>
      </c>
      <c r="P27" s="272">
        <v>0</v>
      </c>
      <c r="Q27" s="272">
        <v>0</v>
      </c>
      <c r="R27" s="273">
        <v>0</v>
      </c>
    </row>
    <row r="28" spans="1:19" ht="12.75" thickBot="1" x14ac:dyDescent="0.25">
      <c r="A28" s="18"/>
      <c r="B28" s="51" t="s">
        <v>432</v>
      </c>
      <c r="C28" s="277"/>
      <c r="D28" s="278"/>
      <c r="E28" s="278"/>
      <c r="F28" s="278"/>
      <c r="G28" s="278"/>
      <c r="H28" s="278"/>
      <c r="I28" s="279"/>
      <c r="J28" s="277"/>
      <c r="K28" s="278"/>
      <c r="L28" s="278"/>
      <c r="M28" s="278"/>
      <c r="N28" s="279"/>
      <c r="O28" s="280"/>
      <c r="P28" s="278"/>
      <c r="Q28" s="278"/>
      <c r="R28" s="279"/>
    </row>
    <row r="29" spans="1:19" x14ac:dyDescent="0.2">
      <c r="A29" s="16" t="s">
        <v>256</v>
      </c>
      <c r="B29" s="32">
        <v>2020</v>
      </c>
      <c r="C29" s="268">
        <v>0</v>
      </c>
      <c r="D29" s="269">
        <v>0</v>
      </c>
      <c r="E29" s="269">
        <v>0</v>
      </c>
      <c r="F29" s="269">
        <v>0</v>
      </c>
      <c r="G29" s="269">
        <v>0</v>
      </c>
      <c r="H29" s="269">
        <v>0</v>
      </c>
      <c r="I29" s="270">
        <v>0</v>
      </c>
      <c r="J29" s="268">
        <v>0</v>
      </c>
      <c r="K29" s="269">
        <v>0</v>
      </c>
      <c r="L29" s="269">
        <v>0</v>
      </c>
      <c r="M29" s="269">
        <v>0</v>
      </c>
      <c r="N29" s="270">
        <v>0</v>
      </c>
      <c r="O29" s="290">
        <v>0</v>
      </c>
      <c r="P29" s="269">
        <v>0</v>
      </c>
      <c r="Q29" s="269">
        <v>0</v>
      </c>
      <c r="R29" s="270">
        <v>0</v>
      </c>
    </row>
    <row r="30" spans="1:19" x14ac:dyDescent="0.2">
      <c r="A30" s="17"/>
      <c r="B30" s="10">
        <v>2021</v>
      </c>
      <c r="C30" s="271">
        <v>0</v>
      </c>
      <c r="D30" s="272">
        <v>0</v>
      </c>
      <c r="E30" s="272">
        <v>0</v>
      </c>
      <c r="F30" s="272">
        <v>0</v>
      </c>
      <c r="G30" s="272">
        <v>0</v>
      </c>
      <c r="H30" s="272">
        <v>0</v>
      </c>
      <c r="I30" s="273">
        <v>0</v>
      </c>
      <c r="J30" s="271">
        <v>0</v>
      </c>
      <c r="K30" s="272">
        <v>0</v>
      </c>
      <c r="L30" s="272">
        <v>0</v>
      </c>
      <c r="M30" s="272">
        <v>0</v>
      </c>
      <c r="N30" s="273">
        <v>0</v>
      </c>
      <c r="O30" s="291">
        <v>0</v>
      </c>
      <c r="P30" s="272">
        <v>0</v>
      </c>
      <c r="Q30" s="272">
        <v>0</v>
      </c>
      <c r="R30" s="273">
        <v>0</v>
      </c>
    </row>
    <row r="31" spans="1:19" x14ac:dyDescent="0.2">
      <c r="A31" s="17"/>
      <c r="B31" s="10">
        <v>2022</v>
      </c>
      <c r="C31" s="274">
        <v>0</v>
      </c>
      <c r="D31" s="275">
        <v>0</v>
      </c>
      <c r="E31" s="275">
        <v>0</v>
      </c>
      <c r="F31" s="275">
        <v>0</v>
      </c>
      <c r="G31" s="275">
        <v>0</v>
      </c>
      <c r="H31" s="275">
        <v>0</v>
      </c>
      <c r="I31" s="276">
        <v>0</v>
      </c>
      <c r="J31" s="274">
        <v>0</v>
      </c>
      <c r="K31" s="275">
        <v>0</v>
      </c>
      <c r="L31" s="275">
        <v>0</v>
      </c>
      <c r="M31" s="275">
        <v>0</v>
      </c>
      <c r="N31" s="276">
        <v>0</v>
      </c>
      <c r="O31" s="291">
        <v>0</v>
      </c>
      <c r="P31" s="272">
        <v>0</v>
      </c>
      <c r="Q31" s="272">
        <v>0</v>
      </c>
      <c r="R31" s="273">
        <v>0</v>
      </c>
    </row>
    <row r="32" spans="1:19" ht="12.75" thickBot="1" x14ac:dyDescent="0.25">
      <c r="A32" s="18"/>
      <c r="B32" s="51" t="s">
        <v>432</v>
      </c>
      <c r="C32" s="277"/>
      <c r="D32" s="278"/>
      <c r="E32" s="278"/>
      <c r="F32" s="278"/>
      <c r="G32" s="278"/>
      <c r="H32" s="278"/>
      <c r="I32" s="279"/>
      <c r="J32" s="277"/>
      <c r="K32" s="278"/>
      <c r="L32" s="278"/>
      <c r="M32" s="278"/>
      <c r="N32" s="279"/>
      <c r="O32" s="280"/>
      <c r="P32" s="278"/>
      <c r="Q32" s="278"/>
      <c r="R32" s="279"/>
    </row>
    <row r="33" spans="1:19" x14ac:dyDescent="0.2">
      <c r="A33" s="16" t="s">
        <v>257</v>
      </c>
      <c r="B33" s="32">
        <v>2020</v>
      </c>
      <c r="C33" s="268">
        <v>0</v>
      </c>
      <c r="D33" s="269">
        <v>0</v>
      </c>
      <c r="E33" s="269">
        <v>0</v>
      </c>
      <c r="F33" s="269">
        <v>0</v>
      </c>
      <c r="G33" s="269">
        <v>0</v>
      </c>
      <c r="H33" s="269">
        <v>0</v>
      </c>
      <c r="I33" s="270">
        <v>0</v>
      </c>
      <c r="J33" s="268">
        <v>0</v>
      </c>
      <c r="K33" s="269">
        <v>0</v>
      </c>
      <c r="L33" s="269">
        <v>0</v>
      </c>
      <c r="M33" s="269">
        <v>0</v>
      </c>
      <c r="N33" s="270">
        <v>0</v>
      </c>
      <c r="O33" s="290">
        <v>0</v>
      </c>
      <c r="P33" s="269">
        <v>0</v>
      </c>
      <c r="Q33" s="269">
        <v>0</v>
      </c>
      <c r="R33" s="270">
        <v>0</v>
      </c>
    </row>
    <row r="34" spans="1:19" x14ac:dyDescent="0.2">
      <c r="A34" s="17"/>
      <c r="B34" s="10">
        <v>2021</v>
      </c>
      <c r="C34" s="271">
        <v>0</v>
      </c>
      <c r="D34" s="272">
        <v>0</v>
      </c>
      <c r="E34" s="272">
        <v>0</v>
      </c>
      <c r="F34" s="272">
        <v>0</v>
      </c>
      <c r="G34" s="272">
        <v>0</v>
      </c>
      <c r="H34" s="272">
        <v>0</v>
      </c>
      <c r="I34" s="273">
        <v>0</v>
      </c>
      <c r="J34" s="271">
        <v>0</v>
      </c>
      <c r="K34" s="272">
        <v>0</v>
      </c>
      <c r="L34" s="272">
        <v>0</v>
      </c>
      <c r="M34" s="272">
        <v>0</v>
      </c>
      <c r="N34" s="273">
        <v>0</v>
      </c>
      <c r="O34" s="291">
        <v>0</v>
      </c>
      <c r="P34" s="272">
        <v>0</v>
      </c>
      <c r="Q34" s="272">
        <v>0</v>
      </c>
      <c r="R34" s="273">
        <v>0</v>
      </c>
    </row>
    <row r="35" spans="1:19" x14ac:dyDescent="0.2">
      <c r="A35" s="17"/>
      <c r="B35" s="10">
        <v>2022</v>
      </c>
      <c r="C35" s="274">
        <v>0</v>
      </c>
      <c r="D35" s="275">
        <v>0</v>
      </c>
      <c r="E35" s="275">
        <v>0</v>
      </c>
      <c r="F35" s="275">
        <v>0</v>
      </c>
      <c r="G35" s="275">
        <v>0</v>
      </c>
      <c r="H35" s="275">
        <v>0</v>
      </c>
      <c r="I35" s="276">
        <v>0</v>
      </c>
      <c r="J35" s="274">
        <v>0</v>
      </c>
      <c r="K35" s="275">
        <v>0</v>
      </c>
      <c r="L35" s="275">
        <v>0</v>
      </c>
      <c r="M35" s="275">
        <v>0</v>
      </c>
      <c r="N35" s="276">
        <v>0</v>
      </c>
      <c r="O35" s="291">
        <v>0</v>
      </c>
      <c r="P35" s="272">
        <v>0</v>
      </c>
      <c r="Q35" s="272">
        <v>0</v>
      </c>
      <c r="R35" s="273">
        <v>0</v>
      </c>
    </row>
    <row r="36" spans="1:19" ht="12.75" thickBot="1" x14ac:dyDescent="0.25">
      <c r="A36" s="18"/>
      <c r="B36" s="51" t="s">
        <v>432</v>
      </c>
      <c r="C36" s="277"/>
      <c r="D36" s="278"/>
      <c r="E36" s="278"/>
      <c r="F36" s="278"/>
      <c r="G36" s="278"/>
      <c r="H36" s="278"/>
      <c r="I36" s="279"/>
      <c r="J36" s="277"/>
      <c r="K36" s="278"/>
      <c r="L36" s="278"/>
      <c r="M36" s="278"/>
      <c r="N36" s="279"/>
      <c r="O36" s="280"/>
      <c r="P36" s="278"/>
      <c r="Q36" s="278"/>
      <c r="R36" s="279"/>
    </row>
    <row r="37" spans="1:19" x14ac:dyDescent="0.2">
      <c r="A37" s="16" t="s">
        <v>258</v>
      </c>
      <c r="B37" s="32">
        <v>2020</v>
      </c>
      <c r="C37" s="268">
        <v>0</v>
      </c>
      <c r="D37" s="269">
        <v>0</v>
      </c>
      <c r="E37" s="269">
        <v>0</v>
      </c>
      <c r="F37" s="269">
        <v>0</v>
      </c>
      <c r="G37" s="269">
        <v>0</v>
      </c>
      <c r="H37" s="269">
        <v>0</v>
      </c>
      <c r="I37" s="270">
        <v>0</v>
      </c>
      <c r="J37" s="268">
        <v>0</v>
      </c>
      <c r="K37" s="269">
        <v>0</v>
      </c>
      <c r="L37" s="269">
        <v>0</v>
      </c>
      <c r="M37" s="269">
        <v>0</v>
      </c>
      <c r="N37" s="270">
        <v>0</v>
      </c>
      <c r="O37" s="290">
        <v>0</v>
      </c>
      <c r="P37" s="269">
        <v>0</v>
      </c>
      <c r="Q37" s="269">
        <v>0</v>
      </c>
      <c r="R37" s="270">
        <v>0</v>
      </c>
    </row>
    <row r="38" spans="1:19" x14ac:dyDescent="0.2">
      <c r="A38" s="17"/>
      <c r="B38" s="10">
        <v>2021</v>
      </c>
      <c r="C38" s="271">
        <v>0</v>
      </c>
      <c r="D38" s="272">
        <v>0</v>
      </c>
      <c r="E38" s="272">
        <v>0</v>
      </c>
      <c r="F38" s="272">
        <v>0</v>
      </c>
      <c r="G38" s="272">
        <v>0</v>
      </c>
      <c r="H38" s="272">
        <v>0</v>
      </c>
      <c r="I38" s="273">
        <v>0</v>
      </c>
      <c r="J38" s="271">
        <v>0</v>
      </c>
      <c r="K38" s="272">
        <v>0</v>
      </c>
      <c r="L38" s="272">
        <v>0</v>
      </c>
      <c r="M38" s="272">
        <v>0</v>
      </c>
      <c r="N38" s="273">
        <v>0</v>
      </c>
      <c r="O38" s="291">
        <v>0</v>
      </c>
      <c r="P38" s="272">
        <v>0</v>
      </c>
      <c r="Q38" s="272">
        <v>0</v>
      </c>
      <c r="R38" s="273">
        <v>0</v>
      </c>
    </row>
    <row r="39" spans="1:19" x14ac:dyDescent="0.2">
      <c r="A39" s="17"/>
      <c r="B39" s="10">
        <v>2022</v>
      </c>
      <c r="C39" s="274">
        <v>0</v>
      </c>
      <c r="D39" s="275">
        <v>0</v>
      </c>
      <c r="E39" s="275">
        <v>0</v>
      </c>
      <c r="F39" s="275">
        <v>0</v>
      </c>
      <c r="G39" s="275">
        <v>0</v>
      </c>
      <c r="H39" s="275">
        <v>0</v>
      </c>
      <c r="I39" s="276">
        <v>0</v>
      </c>
      <c r="J39" s="274">
        <v>0</v>
      </c>
      <c r="K39" s="275">
        <v>0</v>
      </c>
      <c r="L39" s="275">
        <v>0</v>
      </c>
      <c r="M39" s="275">
        <v>0</v>
      </c>
      <c r="N39" s="276">
        <v>0</v>
      </c>
      <c r="O39" s="291">
        <v>0</v>
      </c>
      <c r="P39" s="272">
        <v>0</v>
      </c>
      <c r="Q39" s="272">
        <v>0</v>
      </c>
      <c r="R39" s="273">
        <v>0</v>
      </c>
    </row>
    <row r="40" spans="1:19" ht="12.75" thickBot="1" x14ac:dyDescent="0.25">
      <c r="A40" s="18"/>
      <c r="B40" s="51" t="s">
        <v>432</v>
      </c>
      <c r="C40" s="277"/>
      <c r="D40" s="278"/>
      <c r="E40" s="278"/>
      <c r="F40" s="278"/>
      <c r="G40" s="278"/>
      <c r="H40" s="278"/>
      <c r="I40" s="279"/>
      <c r="J40" s="277"/>
      <c r="K40" s="278"/>
      <c r="L40" s="278"/>
      <c r="M40" s="278"/>
      <c r="N40" s="279"/>
      <c r="O40" s="280"/>
      <c r="P40" s="278"/>
      <c r="Q40" s="278"/>
      <c r="R40" s="279"/>
    </row>
    <row r="41" spans="1:19" x14ac:dyDescent="0.2">
      <c r="A41" s="16" t="s">
        <v>259</v>
      </c>
      <c r="B41" s="32">
        <v>2020</v>
      </c>
      <c r="C41" s="268">
        <v>0</v>
      </c>
      <c r="D41" s="250">
        <v>887135</v>
      </c>
      <c r="E41" s="284">
        <v>0</v>
      </c>
      <c r="F41" s="250">
        <v>1001800</v>
      </c>
      <c r="G41" s="269">
        <v>0</v>
      </c>
      <c r="H41" s="250">
        <v>2000</v>
      </c>
      <c r="I41" s="250">
        <f t="shared" ref="I41:I42" si="8">SUM(C41:H41)</f>
        <v>1890935</v>
      </c>
      <c r="J41" s="268">
        <v>0</v>
      </c>
      <c r="K41" s="269">
        <v>0</v>
      </c>
      <c r="L41" s="269">
        <v>0</v>
      </c>
      <c r="M41" s="269">
        <v>0</v>
      </c>
      <c r="N41" s="270">
        <v>0</v>
      </c>
      <c r="O41" s="290">
        <v>0</v>
      </c>
      <c r="P41" s="269">
        <v>0</v>
      </c>
      <c r="Q41" s="250">
        <f t="shared" ref="Q41:Q42" si="9">SUM(P41,N41,I41)</f>
        <v>1890935</v>
      </c>
      <c r="R41" s="301">
        <v>8.990246934581748</v>
      </c>
    </row>
    <row r="42" spans="1:19" x14ac:dyDescent="0.2">
      <c r="A42" s="17"/>
      <c r="B42" s="10">
        <v>2021</v>
      </c>
      <c r="C42" s="271">
        <v>0</v>
      </c>
      <c r="D42" s="250">
        <v>887135</v>
      </c>
      <c r="E42" s="284">
        <v>0</v>
      </c>
      <c r="F42" s="250">
        <v>1111673</v>
      </c>
      <c r="G42" s="272">
        <v>0</v>
      </c>
      <c r="H42" s="250">
        <v>2000</v>
      </c>
      <c r="I42" s="250">
        <f t="shared" si="8"/>
        <v>2000808</v>
      </c>
      <c r="J42" s="271">
        <v>0</v>
      </c>
      <c r="K42" s="272">
        <v>0</v>
      </c>
      <c r="L42" s="250">
        <v>15192246</v>
      </c>
      <c r="M42" s="272">
        <v>0</v>
      </c>
      <c r="N42" s="285">
        <f t="shared" ref="N42" si="10">SUM(J42:M42)</f>
        <v>15192246</v>
      </c>
      <c r="O42" s="291">
        <v>0</v>
      </c>
      <c r="P42" s="272">
        <v>0</v>
      </c>
      <c r="Q42" s="250">
        <f t="shared" si="9"/>
        <v>17193054</v>
      </c>
      <c r="R42" s="302">
        <v>81.742524740193844</v>
      </c>
    </row>
    <row r="43" spans="1:19" x14ac:dyDescent="0.2">
      <c r="A43" s="17"/>
      <c r="B43" s="10">
        <v>2022</v>
      </c>
      <c r="C43" s="274">
        <v>0</v>
      </c>
      <c r="D43" s="250">
        <v>893264</v>
      </c>
      <c r="E43" s="272">
        <v>0</v>
      </c>
      <c r="F43" s="250">
        <v>1055929</v>
      </c>
      <c r="G43" s="272">
        <v>0</v>
      </c>
      <c r="H43" s="272">
        <v>0</v>
      </c>
      <c r="I43" s="250">
        <f>SUM(C43:H43)</f>
        <v>1949193</v>
      </c>
      <c r="J43" s="274">
        <v>0</v>
      </c>
      <c r="K43" s="275">
        <v>0</v>
      </c>
      <c r="L43" s="275">
        <v>0</v>
      </c>
      <c r="M43" s="275">
        <v>0</v>
      </c>
      <c r="N43" s="276">
        <v>0</v>
      </c>
      <c r="O43" s="291">
        <v>0</v>
      </c>
      <c r="P43" s="272">
        <v>0</v>
      </c>
      <c r="Q43" s="250">
        <f>SUM(P43,N43,I43)</f>
        <v>1949193</v>
      </c>
      <c r="R43" s="302">
        <v>9.2672283252243997</v>
      </c>
      <c r="S43" s="243"/>
    </row>
    <row r="44" spans="1:19" ht="12.75" thickBot="1" x14ac:dyDescent="0.25">
      <c r="A44" s="18"/>
      <c r="B44" s="51" t="s">
        <v>432</v>
      </c>
      <c r="C44" s="286">
        <v>0</v>
      </c>
      <c r="D44" s="292">
        <f>((D43/D42)-1)*100</f>
        <v>0.690875684084169</v>
      </c>
      <c r="E44" s="292">
        <v>0</v>
      </c>
      <c r="F44" s="292">
        <f t="shared" ref="F44" si="11">((F43/F42)-1)*100</f>
        <v>-5.014424205679191</v>
      </c>
      <c r="G44" s="292">
        <v>0</v>
      </c>
      <c r="H44" s="292">
        <f t="shared" ref="H44" si="12">((H43/H42)-1)*100</f>
        <v>-100</v>
      </c>
      <c r="I44" s="293">
        <f t="shared" ref="I44" si="13">((I43/I42)-1)*100</f>
        <v>-2.5797077980495908</v>
      </c>
      <c r="J44" s="294">
        <v>0</v>
      </c>
      <c r="K44" s="292">
        <v>0</v>
      </c>
      <c r="L44" s="292">
        <f t="shared" ref="L44" si="14">((L43/L42)-1)*100</f>
        <v>-100</v>
      </c>
      <c r="M44" s="292">
        <v>0</v>
      </c>
      <c r="N44" s="293">
        <v>0</v>
      </c>
      <c r="O44" s="294">
        <v>0</v>
      </c>
      <c r="P44" s="292">
        <v>0</v>
      </c>
      <c r="Q44" s="292">
        <f t="shared" ref="Q44" si="15">((Q43/Q42)-1)*100</f>
        <v>-88.662904217016944</v>
      </c>
      <c r="R44" s="289"/>
    </row>
    <row r="45" spans="1:19" x14ac:dyDescent="0.2">
      <c r="A45" s="16" t="s">
        <v>260</v>
      </c>
      <c r="B45" s="32">
        <v>2020</v>
      </c>
      <c r="C45" s="268">
        <v>0</v>
      </c>
      <c r="D45" s="269">
        <v>0</v>
      </c>
      <c r="E45" s="269">
        <v>0</v>
      </c>
      <c r="F45" s="269">
        <v>0</v>
      </c>
      <c r="G45" s="269">
        <v>0</v>
      </c>
      <c r="H45" s="269">
        <v>0</v>
      </c>
      <c r="I45" s="270">
        <v>0</v>
      </c>
      <c r="J45" s="268">
        <v>0</v>
      </c>
      <c r="K45" s="269">
        <v>0</v>
      </c>
      <c r="L45" s="269">
        <v>0</v>
      </c>
      <c r="M45" s="269">
        <v>0</v>
      </c>
      <c r="N45" s="270">
        <v>0</v>
      </c>
      <c r="O45" s="290">
        <v>0</v>
      </c>
      <c r="P45" s="269">
        <v>0</v>
      </c>
      <c r="Q45" s="269">
        <v>0</v>
      </c>
      <c r="R45" s="270">
        <v>0</v>
      </c>
    </row>
    <row r="46" spans="1:19" x14ac:dyDescent="0.2">
      <c r="A46" s="17"/>
      <c r="B46" s="10">
        <v>2021</v>
      </c>
      <c r="C46" s="271">
        <v>0</v>
      </c>
      <c r="D46" s="272">
        <v>0</v>
      </c>
      <c r="E46" s="272">
        <v>0</v>
      </c>
      <c r="F46" s="272">
        <v>0</v>
      </c>
      <c r="G46" s="272">
        <v>0</v>
      </c>
      <c r="H46" s="272">
        <v>0</v>
      </c>
      <c r="I46" s="273">
        <v>0</v>
      </c>
      <c r="J46" s="271">
        <v>0</v>
      </c>
      <c r="K46" s="272">
        <v>0</v>
      </c>
      <c r="L46" s="272">
        <v>0</v>
      </c>
      <c r="M46" s="272">
        <v>0</v>
      </c>
      <c r="N46" s="273">
        <v>0</v>
      </c>
      <c r="O46" s="291">
        <v>0</v>
      </c>
      <c r="P46" s="272">
        <v>0</v>
      </c>
      <c r="Q46" s="272">
        <v>0</v>
      </c>
      <c r="R46" s="273">
        <v>0</v>
      </c>
    </row>
    <row r="47" spans="1:19" x14ac:dyDescent="0.2">
      <c r="A47" s="17"/>
      <c r="B47" s="10">
        <v>2022</v>
      </c>
      <c r="C47" s="274">
        <v>0</v>
      </c>
      <c r="D47" s="275">
        <v>0</v>
      </c>
      <c r="E47" s="275">
        <v>0</v>
      </c>
      <c r="F47" s="275">
        <v>0</v>
      </c>
      <c r="G47" s="275">
        <v>0</v>
      </c>
      <c r="H47" s="275">
        <v>0</v>
      </c>
      <c r="I47" s="276">
        <v>0</v>
      </c>
      <c r="J47" s="274">
        <v>0</v>
      </c>
      <c r="K47" s="275">
        <v>0</v>
      </c>
      <c r="L47" s="275">
        <v>0</v>
      </c>
      <c r="M47" s="275">
        <v>0</v>
      </c>
      <c r="N47" s="276">
        <v>0</v>
      </c>
      <c r="O47" s="291">
        <v>0</v>
      </c>
      <c r="P47" s="272">
        <v>0</v>
      </c>
      <c r="Q47" s="272">
        <v>0</v>
      </c>
      <c r="R47" s="273">
        <v>0</v>
      </c>
    </row>
    <row r="48" spans="1:19" ht="12.75" thickBot="1" x14ac:dyDescent="0.25">
      <c r="A48" s="18"/>
      <c r="B48" s="51" t="s">
        <v>432</v>
      </c>
      <c r="C48" s="277"/>
      <c r="D48" s="278"/>
      <c r="E48" s="278"/>
      <c r="F48" s="278"/>
      <c r="G48" s="278"/>
      <c r="H48" s="278"/>
      <c r="I48" s="279"/>
      <c r="J48" s="277"/>
      <c r="K48" s="278"/>
      <c r="L48" s="278"/>
      <c r="M48" s="278"/>
      <c r="N48" s="279"/>
      <c r="O48" s="280"/>
      <c r="P48" s="278"/>
      <c r="Q48" s="278"/>
      <c r="R48" s="279"/>
    </row>
    <row r="49" spans="1:19" x14ac:dyDescent="0.2">
      <c r="A49" s="16" t="s">
        <v>261</v>
      </c>
      <c r="B49" s="32">
        <v>2020</v>
      </c>
      <c r="C49" s="268">
        <v>0</v>
      </c>
      <c r="D49" s="269">
        <v>0</v>
      </c>
      <c r="E49" s="269">
        <v>0</v>
      </c>
      <c r="F49" s="269">
        <v>0</v>
      </c>
      <c r="G49" s="269">
        <v>0</v>
      </c>
      <c r="H49" s="269">
        <v>0</v>
      </c>
      <c r="I49" s="270">
        <v>0</v>
      </c>
      <c r="J49" s="268">
        <v>0</v>
      </c>
      <c r="K49" s="269">
        <v>0</v>
      </c>
      <c r="L49" s="269">
        <v>0</v>
      </c>
      <c r="M49" s="269">
        <v>0</v>
      </c>
      <c r="N49" s="270">
        <v>0</v>
      </c>
      <c r="O49" s="290">
        <v>0</v>
      </c>
      <c r="P49" s="269">
        <v>0</v>
      </c>
      <c r="Q49" s="269">
        <v>0</v>
      </c>
      <c r="R49" s="270">
        <v>0</v>
      </c>
    </row>
    <row r="50" spans="1:19" x14ac:dyDescent="0.2">
      <c r="A50" s="17"/>
      <c r="B50" s="10">
        <v>2021</v>
      </c>
      <c r="C50" s="271">
        <v>0</v>
      </c>
      <c r="D50" s="272">
        <v>0</v>
      </c>
      <c r="E50" s="272">
        <v>0</v>
      </c>
      <c r="F50" s="272">
        <v>0</v>
      </c>
      <c r="G50" s="272">
        <v>0</v>
      </c>
      <c r="H50" s="272">
        <v>0</v>
      </c>
      <c r="I50" s="273">
        <v>0</v>
      </c>
      <c r="J50" s="271">
        <v>0</v>
      </c>
      <c r="K50" s="272">
        <v>0</v>
      </c>
      <c r="L50" s="272">
        <v>0</v>
      </c>
      <c r="M50" s="272">
        <v>0</v>
      </c>
      <c r="N50" s="273">
        <v>0</v>
      </c>
      <c r="O50" s="291">
        <v>0</v>
      </c>
      <c r="P50" s="272">
        <v>0</v>
      </c>
      <c r="Q50" s="272">
        <v>0</v>
      </c>
      <c r="R50" s="273">
        <v>0</v>
      </c>
    </row>
    <row r="51" spans="1:19" x14ac:dyDescent="0.2">
      <c r="A51" s="17"/>
      <c r="B51" s="10">
        <v>2022</v>
      </c>
      <c r="C51" s="274">
        <v>0</v>
      </c>
      <c r="D51" s="275">
        <v>0</v>
      </c>
      <c r="E51" s="275">
        <v>0</v>
      </c>
      <c r="F51" s="275">
        <v>0</v>
      </c>
      <c r="G51" s="275">
        <v>0</v>
      </c>
      <c r="H51" s="275">
        <v>0</v>
      </c>
      <c r="I51" s="276">
        <v>0</v>
      </c>
      <c r="J51" s="274">
        <v>0</v>
      </c>
      <c r="K51" s="275">
        <v>0</v>
      </c>
      <c r="L51" s="275">
        <v>0</v>
      </c>
      <c r="M51" s="275">
        <v>0</v>
      </c>
      <c r="N51" s="276">
        <v>0</v>
      </c>
      <c r="O51" s="291">
        <v>0</v>
      </c>
      <c r="P51" s="272">
        <v>0</v>
      </c>
      <c r="Q51" s="272">
        <v>0</v>
      </c>
      <c r="R51" s="273">
        <v>0</v>
      </c>
    </row>
    <row r="52" spans="1:19" ht="12.75" thickBot="1" x14ac:dyDescent="0.25">
      <c r="A52" s="18"/>
      <c r="B52" s="51" t="s">
        <v>432</v>
      </c>
      <c r="C52" s="277"/>
      <c r="D52" s="278"/>
      <c r="E52" s="278"/>
      <c r="F52" s="278"/>
      <c r="G52" s="278"/>
      <c r="H52" s="278"/>
      <c r="I52" s="279"/>
      <c r="J52" s="277"/>
      <c r="K52" s="278"/>
      <c r="L52" s="278"/>
      <c r="M52" s="278"/>
      <c r="N52" s="279"/>
      <c r="O52" s="280"/>
      <c r="P52" s="278"/>
      <c r="Q52" s="278"/>
      <c r="R52" s="279"/>
    </row>
    <row r="53" spans="1:19" x14ac:dyDescent="0.2">
      <c r="A53" s="16" t="s">
        <v>262</v>
      </c>
      <c r="B53" s="32">
        <v>2020</v>
      </c>
      <c r="C53" s="268">
        <v>0</v>
      </c>
      <c r="D53" s="269">
        <v>0</v>
      </c>
      <c r="E53" s="269">
        <v>0</v>
      </c>
      <c r="F53" s="269">
        <v>0</v>
      </c>
      <c r="G53" s="269">
        <v>0</v>
      </c>
      <c r="H53" s="269">
        <v>0</v>
      </c>
      <c r="I53" s="270">
        <v>0</v>
      </c>
      <c r="J53" s="268">
        <v>0</v>
      </c>
      <c r="K53" s="269">
        <v>0</v>
      </c>
      <c r="L53" s="269">
        <v>0</v>
      </c>
      <c r="M53" s="269">
        <v>0</v>
      </c>
      <c r="N53" s="270">
        <v>0</v>
      </c>
      <c r="O53" s="290">
        <v>0</v>
      </c>
      <c r="P53" s="269">
        <v>0</v>
      </c>
      <c r="Q53" s="269">
        <v>0</v>
      </c>
      <c r="R53" s="270">
        <v>0</v>
      </c>
    </row>
    <row r="54" spans="1:19" x14ac:dyDescent="0.2">
      <c r="A54" s="17"/>
      <c r="B54" s="10">
        <v>2021</v>
      </c>
      <c r="C54" s="271">
        <v>0</v>
      </c>
      <c r="D54" s="272">
        <v>0</v>
      </c>
      <c r="E54" s="272">
        <v>0</v>
      </c>
      <c r="F54" s="272">
        <v>0</v>
      </c>
      <c r="G54" s="272">
        <v>0</v>
      </c>
      <c r="H54" s="272">
        <v>0</v>
      </c>
      <c r="I54" s="273">
        <v>0</v>
      </c>
      <c r="J54" s="271">
        <v>0</v>
      </c>
      <c r="K54" s="272">
        <v>0</v>
      </c>
      <c r="L54" s="272">
        <v>0</v>
      </c>
      <c r="M54" s="272">
        <v>0</v>
      </c>
      <c r="N54" s="273">
        <v>0</v>
      </c>
      <c r="O54" s="291">
        <v>0</v>
      </c>
      <c r="P54" s="272">
        <v>0</v>
      </c>
      <c r="Q54" s="272">
        <v>0</v>
      </c>
      <c r="R54" s="273">
        <v>0</v>
      </c>
    </row>
    <row r="55" spans="1:19" x14ac:dyDescent="0.2">
      <c r="A55" s="17"/>
      <c r="B55" s="10">
        <v>2022</v>
      </c>
      <c r="C55" s="274">
        <v>0</v>
      </c>
      <c r="D55" s="275">
        <v>0</v>
      </c>
      <c r="E55" s="275">
        <v>0</v>
      </c>
      <c r="F55" s="275">
        <v>0</v>
      </c>
      <c r="G55" s="275">
        <v>0</v>
      </c>
      <c r="H55" s="275">
        <v>0</v>
      </c>
      <c r="I55" s="276">
        <v>0</v>
      </c>
      <c r="J55" s="274">
        <v>0</v>
      </c>
      <c r="K55" s="275">
        <v>0</v>
      </c>
      <c r="L55" s="275">
        <v>0</v>
      </c>
      <c r="M55" s="275">
        <v>0</v>
      </c>
      <c r="N55" s="276">
        <v>0</v>
      </c>
      <c r="O55" s="291">
        <v>0</v>
      </c>
      <c r="P55" s="272">
        <v>0</v>
      </c>
      <c r="Q55" s="272">
        <v>0</v>
      </c>
      <c r="R55" s="273">
        <v>0</v>
      </c>
    </row>
    <row r="56" spans="1:19" ht="12.75" thickBot="1" x14ac:dyDescent="0.25">
      <c r="A56" s="18"/>
      <c r="B56" s="51" t="s">
        <v>432</v>
      </c>
      <c r="C56" s="277"/>
      <c r="D56" s="278"/>
      <c r="E56" s="278"/>
      <c r="F56" s="278"/>
      <c r="G56" s="278"/>
      <c r="H56" s="278"/>
      <c r="I56" s="279"/>
      <c r="J56" s="277"/>
      <c r="K56" s="278"/>
      <c r="L56" s="278"/>
      <c r="M56" s="278"/>
      <c r="N56" s="279"/>
      <c r="O56" s="280"/>
      <c r="P56" s="278"/>
      <c r="Q56" s="278"/>
      <c r="R56" s="279"/>
    </row>
    <row r="57" spans="1:19" x14ac:dyDescent="0.2">
      <c r="A57" s="16" t="s">
        <v>263</v>
      </c>
      <c r="B57" s="32">
        <v>2020</v>
      </c>
      <c r="C57" s="268">
        <v>0</v>
      </c>
      <c r="D57" s="269">
        <v>0</v>
      </c>
      <c r="E57" s="269">
        <v>0</v>
      </c>
      <c r="F57" s="269">
        <v>0</v>
      </c>
      <c r="G57" s="269">
        <v>0</v>
      </c>
      <c r="H57" s="269">
        <v>0</v>
      </c>
      <c r="I57" s="270">
        <v>0</v>
      </c>
      <c r="J57" s="268">
        <v>0</v>
      </c>
      <c r="K57" s="269">
        <v>0</v>
      </c>
      <c r="L57" s="269">
        <v>0</v>
      </c>
      <c r="M57" s="269">
        <v>0</v>
      </c>
      <c r="N57" s="270">
        <v>0</v>
      </c>
      <c r="O57" s="290">
        <v>0</v>
      </c>
      <c r="P57" s="269">
        <v>0</v>
      </c>
      <c r="Q57" s="269">
        <v>0</v>
      </c>
      <c r="R57" s="270">
        <v>0</v>
      </c>
    </row>
    <row r="58" spans="1:19" x14ac:dyDescent="0.2">
      <c r="A58" s="17"/>
      <c r="B58" s="10">
        <v>2021</v>
      </c>
      <c r="C58" s="271">
        <v>0</v>
      </c>
      <c r="D58" s="272">
        <v>0</v>
      </c>
      <c r="E58" s="272">
        <v>0</v>
      </c>
      <c r="F58" s="272">
        <v>0</v>
      </c>
      <c r="G58" s="272">
        <v>0</v>
      </c>
      <c r="H58" s="272">
        <v>0</v>
      </c>
      <c r="I58" s="273">
        <v>0</v>
      </c>
      <c r="J58" s="271">
        <v>0</v>
      </c>
      <c r="K58" s="272">
        <v>0</v>
      </c>
      <c r="L58" s="272">
        <v>0</v>
      </c>
      <c r="M58" s="272">
        <v>0</v>
      </c>
      <c r="N58" s="273">
        <v>0</v>
      </c>
      <c r="O58" s="291">
        <v>0</v>
      </c>
      <c r="P58" s="272">
        <v>0</v>
      </c>
      <c r="Q58" s="272">
        <v>0</v>
      </c>
      <c r="R58" s="273">
        <v>0</v>
      </c>
    </row>
    <row r="59" spans="1:19" x14ac:dyDescent="0.2">
      <c r="A59" s="17"/>
      <c r="B59" s="10">
        <v>2022</v>
      </c>
      <c r="C59" s="274">
        <v>0</v>
      </c>
      <c r="D59" s="275">
        <v>0</v>
      </c>
      <c r="E59" s="275">
        <v>0</v>
      </c>
      <c r="F59" s="275">
        <v>0</v>
      </c>
      <c r="G59" s="275">
        <v>0</v>
      </c>
      <c r="H59" s="275">
        <v>0</v>
      </c>
      <c r="I59" s="276">
        <v>0</v>
      </c>
      <c r="J59" s="274">
        <v>0</v>
      </c>
      <c r="K59" s="275">
        <v>0</v>
      </c>
      <c r="L59" s="275">
        <v>0</v>
      </c>
      <c r="M59" s="275">
        <v>0</v>
      </c>
      <c r="N59" s="276">
        <v>0</v>
      </c>
      <c r="O59" s="291">
        <v>0</v>
      </c>
      <c r="P59" s="272">
        <v>0</v>
      </c>
      <c r="Q59" s="272">
        <v>0</v>
      </c>
      <c r="R59" s="273">
        <v>0</v>
      </c>
    </row>
    <row r="60" spans="1:19" ht="12.75" thickBot="1" x14ac:dyDescent="0.25">
      <c r="A60" s="18"/>
      <c r="B60" s="51" t="s">
        <v>432</v>
      </c>
      <c r="C60" s="277"/>
      <c r="D60" s="278"/>
      <c r="E60" s="278"/>
      <c r="F60" s="278"/>
      <c r="G60" s="278"/>
      <c r="H60" s="278"/>
      <c r="I60" s="279"/>
      <c r="J60" s="277"/>
      <c r="K60" s="278"/>
      <c r="L60" s="278"/>
      <c r="M60" s="278"/>
      <c r="N60" s="279"/>
      <c r="O60" s="280"/>
      <c r="P60" s="278"/>
      <c r="Q60" s="278"/>
      <c r="R60" s="279"/>
    </row>
    <row r="61" spans="1:19" x14ac:dyDescent="0.2">
      <c r="A61" s="16" t="s">
        <v>264</v>
      </c>
      <c r="B61" s="32">
        <v>2020</v>
      </c>
      <c r="C61" s="268">
        <v>0</v>
      </c>
      <c r="D61" s="269">
        <v>0</v>
      </c>
      <c r="E61" s="269">
        <v>0</v>
      </c>
      <c r="F61" s="269">
        <v>0</v>
      </c>
      <c r="G61" s="269">
        <v>0</v>
      </c>
      <c r="H61" s="269">
        <v>0</v>
      </c>
      <c r="I61" s="270">
        <v>0</v>
      </c>
      <c r="J61" s="268">
        <v>0</v>
      </c>
      <c r="K61" s="269">
        <v>0</v>
      </c>
      <c r="L61" s="250">
        <v>18346135</v>
      </c>
      <c r="M61" s="269">
        <v>0</v>
      </c>
      <c r="N61" s="285">
        <f t="shared" ref="N61:N62" si="16">SUM(J61:M61)</f>
        <v>18346135</v>
      </c>
      <c r="O61" s="290">
        <v>0</v>
      </c>
      <c r="P61" s="269">
        <v>0</v>
      </c>
      <c r="Q61" s="250">
        <f t="shared" ref="Q61:Q62" si="17">SUM(P61,N61,I61)</f>
        <v>18346135</v>
      </c>
      <c r="R61" s="301">
        <v>19.945808162028612</v>
      </c>
    </row>
    <row r="62" spans="1:19" x14ac:dyDescent="0.2">
      <c r="A62" s="17"/>
      <c r="B62" s="10">
        <v>2021</v>
      </c>
      <c r="C62" s="271">
        <v>0</v>
      </c>
      <c r="D62" s="272">
        <v>0</v>
      </c>
      <c r="E62" s="272">
        <v>0</v>
      </c>
      <c r="F62" s="272">
        <v>0</v>
      </c>
      <c r="G62" s="272">
        <v>0</v>
      </c>
      <c r="H62" s="272">
        <v>0</v>
      </c>
      <c r="I62" s="273">
        <v>0</v>
      </c>
      <c r="J62" s="271">
        <v>0</v>
      </c>
      <c r="K62" s="272">
        <v>0</v>
      </c>
      <c r="L62" s="250">
        <v>12300486</v>
      </c>
      <c r="M62" s="272">
        <v>0</v>
      </c>
      <c r="N62" s="285">
        <f t="shared" si="16"/>
        <v>12300486</v>
      </c>
      <c r="O62" s="291">
        <v>0</v>
      </c>
      <c r="P62" s="272">
        <v>0</v>
      </c>
      <c r="Q62" s="250">
        <f t="shared" si="17"/>
        <v>12300486</v>
      </c>
      <c r="R62" s="302">
        <v>13.373014755190598</v>
      </c>
    </row>
    <row r="63" spans="1:19" x14ac:dyDescent="0.2">
      <c r="A63" s="17"/>
      <c r="B63" s="10">
        <v>2022</v>
      </c>
      <c r="C63" s="274">
        <v>0</v>
      </c>
      <c r="D63" s="275">
        <v>0</v>
      </c>
      <c r="E63" s="275">
        <v>0</v>
      </c>
      <c r="F63" s="275">
        <v>0</v>
      </c>
      <c r="G63" s="275">
        <v>0</v>
      </c>
      <c r="H63" s="275">
        <v>0</v>
      </c>
      <c r="I63" s="276">
        <v>0</v>
      </c>
      <c r="J63" s="274">
        <v>0</v>
      </c>
      <c r="K63" s="275">
        <v>0</v>
      </c>
      <c r="L63" s="250">
        <v>61333282</v>
      </c>
      <c r="M63" s="275">
        <v>0</v>
      </c>
      <c r="N63" s="285">
        <f>SUM(J63:M63)</f>
        <v>61333282</v>
      </c>
      <c r="O63" s="291">
        <v>0</v>
      </c>
      <c r="P63" s="272">
        <v>0</v>
      </c>
      <c r="Q63" s="250">
        <f>SUM(P63,N63,I63)</f>
        <v>61333282</v>
      </c>
      <c r="R63" s="302">
        <v>66.681177082780792</v>
      </c>
      <c r="S63" s="243"/>
    </row>
    <row r="64" spans="1:19" ht="12.75" thickBot="1" x14ac:dyDescent="0.25">
      <c r="A64" s="18"/>
      <c r="B64" s="51" t="s">
        <v>432</v>
      </c>
      <c r="C64" s="286">
        <v>0</v>
      </c>
      <c r="D64" s="292">
        <v>0</v>
      </c>
      <c r="E64" s="292">
        <v>0</v>
      </c>
      <c r="F64" s="292">
        <v>0</v>
      </c>
      <c r="G64" s="292">
        <v>0</v>
      </c>
      <c r="H64" s="292">
        <v>0</v>
      </c>
      <c r="I64" s="293">
        <v>0</v>
      </c>
      <c r="J64" s="294">
        <v>0</v>
      </c>
      <c r="K64" s="292">
        <v>0</v>
      </c>
      <c r="L64" s="292">
        <f>((L63/L62)-1)*100</f>
        <v>398.62486734263996</v>
      </c>
      <c r="M64" s="292">
        <v>0</v>
      </c>
      <c r="N64" s="292">
        <f t="shared" ref="N64:Q64" si="18">((N63/N62)-1)*100</f>
        <v>398.62486734263996</v>
      </c>
      <c r="O64" s="292">
        <v>0</v>
      </c>
      <c r="P64" s="292">
        <v>0</v>
      </c>
      <c r="Q64" s="292">
        <f t="shared" si="18"/>
        <v>398.62486734263996</v>
      </c>
      <c r="R64" s="289"/>
    </row>
    <row r="65" spans="1:19" x14ac:dyDescent="0.2">
      <c r="A65" s="16" t="s">
        <v>265</v>
      </c>
      <c r="B65" s="32">
        <v>2020</v>
      </c>
      <c r="C65" s="268">
        <v>0</v>
      </c>
      <c r="D65" s="269">
        <v>0</v>
      </c>
      <c r="E65" s="269">
        <v>0</v>
      </c>
      <c r="F65" s="269">
        <v>0</v>
      </c>
      <c r="G65" s="269">
        <v>0</v>
      </c>
      <c r="H65" s="269">
        <v>0</v>
      </c>
      <c r="I65" s="270">
        <v>0</v>
      </c>
      <c r="J65" s="268">
        <v>0</v>
      </c>
      <c r="K65" s="269">
        <v>0</v>
      </c>
      <c r="L65" s="269">
        <v>0</v>
      </c>
      <c r="M65" s="269">
        <v>0</v>
      </c>
      <c r="N65" s="270">
        <v>0</v>
      </c>
      <c r="O65" s="290">
        <v>0</v>
      </c>
      <c r="P65" s="269">
        <v>0</v>
      </c>
      <c r="Q65" s="269">
        <v>0</v>
      </c>
      <c r="R65" s="270">
        <v>0</v>
      </c>
    </row>
    <row r="66" spans="1:19" x14ac:dyDescent="0.2">
      <c r="A66" s="17"/>
      <c r="B66" s="10">
        <v>2021</v>
      </c>
      <c r="C66" s="271">
        <v>0</v>
      </c>
      <c r="D66" s="272">
        <v>0</v>
      </c>
      <c r="E66" s="272">
        <v>0</v>
      </c>
      <c r="F66" s="272">
        <v>0</v>
      </c>
      <c r="G66" s="272">
        <v>0</v>
      </c>
      <c r="H66" s="272">
        <v>0</v>
      </c>
      <c r="I66" s="273">
        <v>0</v>
      </c>
      <c r="J66" s="271">
        <v>0</v>
      </c>
      <c r="K66" s="272">
        <v>0</v>
      </c>
      <c r="L66" s="272">
        <v>0</v>
      </c>
      <c r="M66" s="272">
        <v>0</v>
      </c>
      <c r="N66" s="273">
        <v>0</v>
      </c>
      <c r="O66" s="291">
        <v>0</v>
      </c>
      <c r="P66" s="272">
        <v>0</v>
      </c>
      <c r="Q66" s="272">
        <v>0</v>
      </c>
      <c r="R66" s="273">
        <v>0</v>
      </c>
    </row>
    <row r="67" spans="1:19" x14ac:dyDescent="0.2">
      <c r="A67" s="17"/>
      <c r="B67" s="10">
        <v>2022</v>
      </c>
      <c r="C67" s="274">
        <v>0</v>
      </c>
      <c r="D67" s="275">
        <v>0</v>
      </c>
      <c r="E67" s="275">
        <v>0</v>
      </c>
      <c r="F67" s="275">
        <v>0</v>
      </c>
      <c r="G67" s="275">
        <v>0</v>
      </c>
      <c r="H67" s="275">
        <v>0</v>
      </c>
      <c r="I67" s="276">
        <v>0</v>
      </c>
      <c r="J67" s="274">
        <v>0</v>
      </c>
      <c r="K67" s="275">
        <v>0</v>
      </c>
      <c r="L67" s="275">
        <v>0</v>
      </c>
      <c r="M67" s="275">
        <v>0</v>
      </c>
      <c r="N67" s="276">
        <v>0</v>
      </c>
      <c r="O67" s="291">
        <v>0</v>
      </c>
      <c r="P67" s="272">
        <v>0</v>
      </c>
      <c r="Q67" s="272">
        <v>0</v>
      </c>
      <c r="R67" s="273">
        <v>0</v>
      </c>
    </row>
    <row r="68" spans="1:19" ht="12.75" thickBot="1" x14ac:dyDescent="0.25">
      <c r="A68" s="18"/>
      <c r="B68" s="51" t="s">
        <v>432</v>
      </c>
      <c r="C68" s="277"/>
      <c r="D68" s="278"/>
      <c r="E68" s="278"/>
      <c r="F68" s="278"/>
      <c r="G68" s="278"/>
      <c r="H68" s="278"/>
      <c r="I68" s="279"/>
      <c r="J68" s="277"/>
      <c r="K68" s="278"/>
      <c r="L68" s="278"/>
      <c r="M68" s="278"/>
      <c r="N68" s="279"/>
      <c r="O68" s="280"/>
      <c r="P68" s="278"/>
      <c r="Q68" s="278"/>
      <c r="R68" s="279"/>
    </row>
    <row r="69" spans="1:19" x14ac:dyDescent="0.2">
      <c r="A69" s="16" t="s">
        <v>266</v>
      </c>
      <c r="B69" s="32">
        <v>2020</v>
      </c>
      <c r="C69" s="268">
        <v>0</v>
      </c>
      <c r="D69" s="269">
        <v>0</v>
      </c>
      <c r="E69" s="269">
        <v>0</v>
      </c>
      <c r="F69" s="269">
        <v>0</v>
      </c>
      <c r="G69" s="269">
        <v>0</v>
      </c>
      <c r="H69" s="269">
        <v>0</v>
      </c>
      <c r="I69" s="270">
        <v>0</v>
      </c>
      <c r="J69" s="268">
        <v>0</v>
      </c>
      <c r="K69" s="269">
        <v>0</v>
      </c>
      <c r="L69" s="269">
        <v>0</v>
      </c>
      <c r="M69" s="269">
        <v>0</v>
      </c>
      <c r="N69" s="270">
        <v>0</v>
      </c>
      <c r="O69" s="290">
        <v>0</v>
      </c>
      <c r="P69" s="269">
        <v>0</v>
      </c>
      <c r="Q69" s="269">
        <v>0</v>
      </c>
      <c r="R69" s="270">
        <v>0</v>
      </c>
    </row>
    <row r="70" spans="1:19" x14ac:dyDescent="0.2">
      <c r="A70" s="17"/>
      <c r="B70" s="10">
        <v>2021</v>
      </c>
      <c r="C70" s="271">
        <v>0</v>
      </c>
      <c r="D70" s="272">
        <v>0</v>
      </c>
      <c r="E70" s="272">
        <v>0</v>
      </c>
      <c r="F70" s="272">
        <v>0</v>
      </c>
      <c r="G70" s="272">
        <v>0</v>
      </c>
      <c r="H70" s="272">
        <v>0</v>
      </c>
      <c r="I70" s="273">
        <v>0</v>
      </c>
      <c r="J70" s="271">
        <v>0</v>
      </c>
      <c r="K70" s="272">
        <v>0</v>
      </c>
      <c r="L70" s="272">
        <v>0</v>
      </c>
      <c r="M70" s="272">
        <v>0</v>
      </c>
      <c r="N70" s="273">
        <v>0</v>
      </c>
      <c r="O70" s="291">
        <v>0</v>
      </c>
      <c r="P70" s="272">
        <v>0</v>
      </c>
      <c r="Q70" s="272">
        <v>0</v>
      </c>
      <c r="R70" s="273">
        <v>0</v>
      </c>
    </row>
    <row r="71" spans="1:19" x14ac:dyDescent="0.2">
      <c r="A71" s="17"/>
      <c r="B71" s="10">
        <v>2022</v>
      </c>
      <c r="C71" s="274">
        <v>0</v>
      </c>
      <c r="D71" s="275">
        <v>0</v>
      </c>
      <c r="E71" s="275">
        <v>0</v>
      </c>
      <c r="F71" s="275">
        <v>0</v>
      </c>
      <c r="G71" s="275">
        <v>0</v>
      </c>
      <c r="H71" s="275">
        <v>0</v>
      </c>
      <c r="I71" s="276">
        <v>0</v>
      </c>
      <c r="J71" s="274">
        <v>0</v>
      </c>
      <c r="K71" s="275">
        <v>0</v>
      </c>
      <c r="L71" s="250">
        <v>7691581</v>
      </c>
      <c r="M71" s="275">
        <v>0</v>
      </c>
      <c r="N71" s="285">
        <f>SUM(J71:M71)</f>
        <v>7691581</v>
      </c>
      <c r="O71" s="291">
        <v>0</v>
      </c>
      <c r="P71" s="272">
        <v>0</v>
      </c>
      <c r="Q71" s="250">
        <f>SUM(P71,N71,I71)</f>
        <v>7691581</v>
      </c>
      <c r="R71" s="302">
        <v>100</v>
      </c>
    </row>
    <row r="72" spans="1:19" ht="12.75" thickBot="1" x14ac:dyDescent="0.25">
      <c r="A72" s="18"/>
      <c r="B72" s="51" t="s">
        <v>432</v>
      </c>
      <c r="C72" s="286">
        <v>0</v>
      </c>
      <c r="D72" s="292">
        <v>0</v>
      </c>
      <c r="E72" s="292">
        <v>0</v>
      </c>
      <c r="F72" s="292">
        <v>0</v>
      </c>
      <c r="G72" s="292">
        <v>0</v>
      </c>
      <c r="H72" s="292">
        <v>0</v>
      </c>
      <c r="I72" s="293">
        <v>0</v>
      </c>
      <c r="J72" s="294">
        <v>0</v>
      </c>
      <c r="K72" s="292">
        <v>0</v>
      </c>
      <c r="L72" s="292">
        <v>0</v>
      </c>
      <c r="M72" s="292">
        <v>0</v>
      </c>
      <c r="N72" s="292">
        <v>0</v>
      </c>
      <c r="O72" s="292">
        <v>0</v>
      </c>
      <c r="P72" s="292">
        <v>0</v>
      </c>
      <c r="Q72" s="292">
        <v>0</v>
      </c>
      <c r="R72" s="289"/>
    </row>
    <row r="73" spans="1:19" x14ac:dyDescent="0.2">
      <c r="A73" s="16" t="s">
        <v>267</v>
      </c>
      <c r="B73" s="32">
        <v>2020</v>
      </c>
      <c r="C73" s="268">
        <v>0</v>
      </c>
      <c r="D73" s="269">
        <v>0</v>
      </c>
      <c r="E73" s="269">
        <v>0</v>
      </c>
      <c r="F73" s="269">
        <v>0</v>
      </c>
      <c r="G73" s="269">
        <v>0</v>
      </c>
      <c r="H73" s="269">
        <v>0</v>
      </c>
      <c r="I73" s="270">
        <v>0</v>
      </c>
      <c r="J73" s="268">
        <v>0</v>
      </c>
      <c r="K73" s="269">
        <v>0</v>
      </c>
      <c r="L73" s="269">
        <v>0</v>
      </c>
      <c r="M73" s="269">
        <v>0</v>
      </c>
      <c r="N73" s="270">
        <v>0</v>
      </c>
      <c r="O73" s="290">
        <v>0</v>
      </c>
      <c r="P73" s="269">
        <v>0</v>
      </c>
      <c r="Q73" s="269">
        <v>0</v>
      </c>
      <c r="R73" s="270">
        <v>0</v>
      </c>
    </row>
    <row r="74" spans="1:19" x14ac:dyDescent="0.2">
      <c r="A74" s="17"/>
      <c r="B74" s="10">
        <v>2021</v>
      </c>
      <c r="C74" s="271">
        <v>0</v>
      </c>
      <c r="D74" s="272">
        <v>0</v>
      </c>
      <c r="E74" s="272">
        <v>0</v>
      </c>
      <c r="F74" s="272">
        <v>0</v>
      </c>
      <c r="G74" s="272">
        <v>0</v>
      </c>
      <c r="H74" s="272">
        <v>0</v>
      </c>
      <c r="I74" s="273">
        <v>0</v>
      </c>
      <c r="J74" s="271">
        <v>0</v>
      </c>
      <c r="K74" s="272">
        <v>0</v>
      </c>
      <c r="L74" s="272">
        <v>0</v>
      </c>
      <c r="M74" s="272">
        <v>0</v>
      </c>
      <c r="N74" s="273">
        <v>0</v>
      </c>
      <c r="O74" s="291">
        <v>0</v>
      </c>
      <c r="P74" s="272">
        <v>0</v>
      </c>
      <c r="Q74" s="272">
        <v>0</v>
      </c>
      <c r="R74" s="273">
        <v>0</v>
      </c>
    </row>
    <row r="75" spans="1:19" x14ac:dyDescent="0.2">
      <c r="A75" s="17"/>
      <c r="B75" s="10">
        <v>2022</v>
      </c>
      <c r="C75" s="274">
        <v>0</v>
      </c>
      <c r="D75" s="275">
        <v>0</v>
      </c>
      <c r="E75" s="275">
        <v>0</v>
      </c>
      <c r="F75" s="275">
        <v>0</v>
      </c>
      <c r="G75" s="275">
        <v>0</v>
      </c>
      <c r="H75" s="275">
        <v>0</v>
      </c>
      <c r="I75" s="276">
        <v>0</v>
      </c>
      <c r="J75" s="274">
        <v>0</v>
      </c>
      <c r="K75" s="275">
        <v>0</v>
      </c>
      <c r="L75" s="275">
        <v>0</v>
      </c>
      <c r="M75" s="275">
        <v>0</v>
      </c>
      <c r="N75" s="276">
        <v>0</v>
      </c>
      <c r="O75" s="291">
        <v>0</v>
      </c>
      <c r="P75" s="272">
        <v>0</v>
      </c>
      <c r="Q75" s="272">
        <v>0</v>
      </c>
      <c r="R75" s="273">
        <v>0</v>
      </c>
    </row>
    <row r="76" spans="1:19" ht="12.75" thickBot="1" x14ac:dyDescent="0.25">
      <c r="A76" s="18"/>
      <c r="B76" s="51" t="s">
        <v>432</v>
      </c>
      <c r="C76" s="277"/>
      <c r="D76" s="278"/>
      <c r="E76" s="278"/>
      <c r="F76" s="278"/>
      <c r="G76" s="278"/>
      <c r="H76" s="278"/>
      <c r="I76" s="279"/>
      <c r="J76" s="277"/>
      <c r="K76" s="278"/>
      <c r="L76" s="278"/>
      <c r="M76" s="278"/>
      <c r="N76" s="279"/>
      <c r="O76" s="280"/>
      <c r="P76" s="278"/>
      <c r="Q76" s="278"/>
      <c r="R76" s="279"/>
    </row>
    <row r="77" spans="1:19" x14ac:dyDescent="0.2">
      <c r="A77" s="16" t="s">
        <v>268</v>
      </c>
      <c r="B77" s="32">
        <v>2020</v>
      </c>
      <c r="C77" s="268">
        <v>0</v>
      </c>
      <c r="D77" s="268">
        <v>0</v>
      </c>
      <c r="E77" s="268">
        <v>0</v>
      </c>
      <c r="F77" s="250">
        <v>93114</v>
      </c>
      <c r="G77" s="269">
        <v>0</v>
      </c>
      <c r="H77" s="269">
        <v>0</v>
      </c>
      <c r="I77" s="250">
        <f t="shared" ref="I77:I78" si="19">SUM(C77:H77)</f>
        <v>93114</v>
      </c>
      <c r="J77" s="268">
        <v>0</v>
      </c>
      <c r="K77" s="269">
        <v>0</v>
      </c>
      <c r="L77" s="269">
        <v>0</v>
      </c>
      <c r="M77" s="269">
        <v>0</v>
      </c>
      <c r="N77" s="270">
        <v>0</v>
      </c>
      <c r="O77" s="290">
        <v>0</v>
      </c>
      <c r="P77" s="269">
        <v>0</v>
      </c>
      <c r="Q77" s="250">
        <f t="shared" ref="Q77:Q78" si="20">SUM(P77,N77,I77)</f>
        <v>93114</v>
      </c>
      <c r="R77" s="301">
        <v>34.420248335619043</v>
      </c>
    </row>
    <row r="78" spans="1:19" x14ac:dyDescent="0.2">
      <c r="A78" s="17"/>
      <c r="B78" s="10">
        <v>2021</v>
      </c>
      <c r="C78" s="271">
        <v>0</v>
      </c>
      <c r="D78" s="271">
        <v>0</v>
      </c>
      <c r="E78" s="271">
        <v>0</v>
      </c>
      <c r="F78" s="250">
        <v>88179</v>
      </c>
      <c r="G78" s="272">
        <v>0</v>
      </c>
      <c r="H78" s="272">
        <v>0</v>
      </c>
      <c r="I78" s="250">
        <f t="shared" si="19"/>
        <v>88179</v>
      </c>
      <c r="J78" s="271">
        <v>0</v>
      </c>
      <c r="K78" s="272">
        <v>0</v>
      </c>
      <c r="L78" s="272">
        <v>0</v>
      </c>
      <c r="M78" s="272">
        <v>0</v>
      </c>
      <c r="N78" s="273">
        <v>0</v>
      </c>
      <c r="O78" s="291">
        <v>0</v>
      </c>
      <c r="P78" s="272">
        <v>0</v>
      </c>
      <c r="Q78" s="250">
        <f t="shared" si="20"/>
        <v>88179</v>
      </c>
      <c r="R78" s="302">
        <v>32.595990699428143</v>
      </c>
    </row>
    <row r="79" spans="1:19" x14ac:dyDescent="0.2">
      <c r="A79" s="17"/>
      <c r="B79" s="10">
        <v>2022</v>
      </c>
      <c r="C79" s="274">
        <v>0</v>
      </c>
      <c r="D79" s="274">
        <v>0</v>
      </c>
      <c r="E79" s="274">
        <v>0</v>
      </c>
      <c r="F79" s="250">
        <v>89228</v>
      </c>
      <c r="G79" s="275">
        <v>0</v>
      </c>
      <c r="H79" s="275">
        <v>0</v>
      </c>
      <c r="I79" s="250">
        <f>SUM(C79:H79)</f>
        <v>89228</v>
      </c>
      <c r="J79" s="274">
        <v>0</v>
      </c>
      <c r="K79" s="275">
        <v>0</v>
      </c>
      <c r="L79" s="275">
        <v>0</v>
      </c>
      <c r="M79" s="275">
        <v>0</v>
      </c>
      <c r="N79" s="276">
        <v>0</v>
      </c>
      <c r="O79" s="291">
        <v>0</v>
      </c>
      <c r="P79" s="272">
        <v>0</v>
      </c>
      <c r="Q79" s="250">
        <f>SUM(P79,N79,I79)</f>
        <v>89228</v>
      </c>
      <c r="R79" s="302">
        <v>32.983760964952815</v>
      </c>
      <c r="S79" s="243"/>
    </row>
    <row r="80" spans="1:19" ht="12.75" thickBot="1" x14ac:dyDescent="0.25">
      <c r="A80" s="18"/>
      <c r="B80" s="51" t="s">
        <v>432</v>
      </c>
      <c r="C80" s="277"/>
      <c r="D80" s="278"/>
      <c r="E80" s="278"/>
      <c r="F80" s="278"/>
      <c r="G80" s="278"/>
      <c r="H80" s="278"/>
      <c r="I80" s="279"/>
      <c r="J80" s="277"/>
      <c r="K80" s="278"/>
      <c r="L80" s="278"/>
      <c r="M80" s="278"/>
      <c r="N80" s="279"/>
      <c r="O80" s="280"/>
      <c r="P80" s="278"/>
      <c r="Q80" s="278"/>
      <c r="R80" s="279"/>
    </row>
    <row r="81" spans="1:18" x14ac:dyDescent="0.2">
      <c r="A81" s="16" t="s">
        <v>269</v>
      </c>
      <c r="B81" s="32">
        <v>2020</v>
      </c>
      <c r="C81" s="268">
        <v>0</v>
      </c>
      <c r="D81" s="269">
        <v>0</v>
      </c>
      <c r="E81" s="269">
        <v>0</v>
      </c>
      <c r="F81" s="269">
        <v>0</v>
      </c>
      <c r="G81" s="269">
        <v>0</v>
      </c>
      <c r="H81" s="269">
        <v>0</v>
      </c>
      <c r="I81" s="270">
        <v>0</v>
      </c>
      <c r="J81" s="268">
        <v>0</v>
      </c>
      <c r="K81" s="269">
        <v>0</v>
      </c>
      <c r="L81" s="269">
        <v>0</v>
      </c>
      <c r="M81" s="269">
        <v>0</v>
      </c>
      <c r="N81" s="270">
        <v>0</v>
      </c>
      <c r="O81" s="290">
        <v>0</v>
      </c>
      <c r="P81" s="269">
        <v>0</v>
      </c>
      <c r="Q81" s="269">
        <v>0</v>
      </c>
      <c r="R81" s="270">
        <v>0</v>
      </c>
    </row>
    <row r="82" spans="1:18" x14ac:dyDescent="0.2">
      <c r="A82" s="17"/>
      <c r="B82" s="10">
        <v>2021</v>
      </c>
      <c r="C82" s="271">
        <v>0</v>
      </c>
      <c r="D82" s="272">
        <v>0</v>
      </c>
      <c r="E82" s="272">
        <v>0</v>
      </c>
      <c r="F82" s="272">
        <v>0</v>
      </c>
      <c r="G82" s="272">
        <v>0</v>
      </c>
      <c r="H82" s="272">
        <v>0</v>
      </c>
      <c r="I82" s="273">
        <v>0</v>
      </c>
      <c r="J82" s="271">
        <v>0</v>
      </c>
      <c r="K82" s="272">
        <v>0</v>
      </c>
      <c r="L82" s="272">
        <v>0</v>
      </c>
      <c r="M82" s="272">
        <v>0</v>
      </c>
      <c r="N82" s="273">
        <v>0</v>
      </c>
      <c r="O82" s="291">
        <v>0</v>
      </c>
      <c r="P82" s="272">
        <v>0</v>
      </c>
      <c r="Q82" s="272">
        <v>0</v>
      </c>
      <c r="R82" s="273">
        <v>0</v>
      </c>
    </row>
    <row r="83" spans="1:18" x14ac:dyDescent="0.2">
      <c r="A83" s="17"/>
      <c r="B83" s="10">
        <v>2022</v>
      </c>
      <c r="C83" s="274">
        <v>0</v>
      </c>
      <c r="D83" s="275">
        <v>0</v>
      </c>
      <c r="E83" s="275">
        <v>0</v>
      </c>
      <c r="F83" s="275">
        <v>0</v>
      </c>
      <c r="G83" s="275">
        <v>0</v>
      </c>
      <c r="H83" s="275">
        <v>0</v>
      </c>
      <c r="I83" s="276">
        <v>0</v>
      </c>
      <c r="J83" s="274">
        <v>0</v>
      </c>
      <c r="K83" s="275">
        <v>0</v>
      </c>
      <c r="L83" s="275">
        <v>0</v>
      </c>
      <c r="M83" s="275">
        <v>0</v>
      </c>
      <c r="N83" s="276">
        <v>0</v>
      </c>
      <c r="O83" s="291">
        <v>0</v>
      </c>
      <c r="P83" s="272">
        <v>0</v>
      </c>
      <c r="Q83" s="272">
        <v>0</v>
      </c>
      <c r="R83" s="273">
        <v>0</v>
      </c>
    </row>
    <row r="84" spans="1:18" ht="12.75" thickBot="1" x14ac:dyDescent="0.25">
      <c r="A84" s="18"/>
      <c r="B84" s="51" t="s">
        <v>432</v>
      </c>
      <c r="C84" s="277"/>
      <c r="D84" s="278"/>
      <c r="E84" s="278"/>
      <c r="F84" s="278"/>
      <c r="G84" s="278"/>
      <c r="H84" s="278"/>
      <c r="I84" s="279"/>
      <c r="J84" s="277"/>
      <c r="K84" s="278"/>
      <c r="L84" s="278"/>
      <c r="M84" s="278"/>
      <c r="N84" s="279"/>
      <c r="O84" s="280"/>
      <c r="P84" s="278"/>
      <c r="Q84" s="278"/>
      <c r="R84" s="279"/>
    </row>
    <row r="85" spans="1:18" x14ac:dyDescent="0.2">
      <c r="A85" s="16" t="s">
        <v>270</v>
      </c>
      <c r="B85" s="32">
        <v>2020</v>
      </c>
      <c r="C85" s="268">
        <v>0</v>
      </c>
      <c r="D85" s="269">
        <v>0</v>
      </c>
      <c r="E85" s="269">
        <v>0</v>
      </c>
      <c r="F85" s="269">
        <v>0</v>
      </c>
      <c r="G85" s="269">
        <v>0</v>
      </c>
      <c r="H85" s="269">
        <v>0</v>
      </c>
      <c r="I85" s="270">
        <v>0</v>
      </c>
      <c r="J85" s="268">
        <v>0</v>
      </c>
      <c r="K85" s="269">
        <v>0</v>
      </c>
      <c r="L85" s="269">
        <v>0</v>
      </c>
      <c r="M85" s="269">
        <v>0</v>
      </c>
      <c r="N85" s="270">
        <v>0</v>
      </c>
      <c r="O85" s="290">
        <v>0</v>
      </c>
      <c r="P85" s="269">
        <v>0</v>
      </c>
      <c r="Q85" s="269">
        <v>0</v>
      </c>
      <c r="R85" s="270">
        <v>0</v>
      </c>
    </row>
    <row r="86" spans="1:18" x14ac:dyDescent="0.2">
      <c r="A86" s="17"/>
      <c r="B86" s="10">
        <v>2021</v>
      </c>
      <c r="C86" s="271">
        <v>0</v>
      </c>
      <c r="D86" s="272">
        <v>0</v>
      </c>
      <c r="E86" s="272">
        <v>0</v>
      </c>
      <c r="F86" s="272">
        <v>0</v>
      </c>
      <c r="G86" s="272">
        <v>0</v>
      </c>
      <c r="H86" s="272">
        <v>0</v>
      </c>
      <c r="I86" s="273">
        <v>0</v>
      </c>
      <c r="J86" s="271">
        <v>0</v>
      </c>
      <c r="K86" s="272">
        <v>0</v>
      </c>
      <c r="L86" s="272">
        <v>0</v>
      </c>
      <c r="M86" s="272">
        <v>0</v>
      </c>
      <c r="N86" s="273">
        <v>0</v>
      </c>
      <c r="O86" s="291">
        <v>0</v>
      </c>
      <c r="P86" s="272">
        <v>0</v>
      </c>
      <c r="Q86" s="272">
        <v>0</v>
      </c>
      <c r="R86" s="273">
        <v>0</v>
      </c>
    </row>
    <row r="87" spans="1:18" x14ac:dyDescent="0.2">
      <c r="A87" s="17"/>
      <c r="B87" s="10">
        <v>2022</v>
      </c>
      <c r="C87" s="274">
        <v>0</v>
      </c>
      <c r="D87" s="275">
        <v>0</v>
      </c>
      <c r="E87" s="275">
        <v>0</v>
      </c>
      <c r="F87" s="275">
        <v>0</v>
      </c>
      <c r="G87" s="275">
        <v>0</v>
      </c>
      <c r="H87" s="275">
        <v>0</v>
      </c>
      <c r="I87" s="276">
        <v>0</v>
      </c>
      <c r="J87" s="274">
        <v>0</v>
      </c>
      <c r="K87" s="275">
        <v>0</v>
      </c>
      <c r="L87" s="275">
        <v>0</v>
      </c>
      <c r="M87" s="275">
        <v>0</v>
      </c>
      <c r="N87" s="276">
        <v>0</v>
      </c>
      <c r="O87" s="291">
        <v>0</v>
      </c>
      <c r="P87" s="272">
        <v>0</v>
      </c>
      <c r="Q87" s="272">
        <v>0</v>
      </c>
      <c r="R87" s="273">
        <v>0</v>
      </c>
    </row>
    <row r="88" spans="1:18" ht="12.75" thickBot="1" x14ac:dyDescent="0.25">
      <c r="A88" s="18"/>
      <c r="B88" s="51" t="s">
        <v>432</v>
      </c>
      <c r="C88" s="277"/>
      <c r="D88" s="278"/>
      <c r="E88" s="278"/>
      <c r="F88" s="278"/>
      <c r="G88" s="278"/>
      <c r="H88" s="278"/>
      <c r="I88" s="279"/>
      <c r="J88" s="277"/>
      <c r="K88" s="278"/>
      <c r="L88" s="278"/>
      <c r="M88" s="278"/>
      <c r="N88" s="279"/>
      <c r="O88" s="280"/>
      <c r="P88" s="278"/>
      <c r="Q88" s="278"/>
      <c r="R88" s="279"/>
    </row>
    <row r="89" spans="1:18" x14ac:dyDescent="0.2">
      <c r="A89" s="16" t="s">
        <v>271</v>
      </c>
      <c r="B89" s="32">
        <v>2020</v>
      </c>
      <c r="C89" s="268">
        <v>0</v>
      </c>
      <c r="D89" s="269">
        <v>0</v>
      </c>
      <c r="E89" s="269">
        <v>0</v>
      </c>
      <c r="F89" s="269">
        <v>0</v>
      </c>
      <c r="G89" s="269">
        <v>0</v>
      </c>
      <c r="H89" s="269">
        <v>0</v>
      </c>
      <c r="I89" s="270">
        <v>0</v>
      </c>
      <c r="J89" s="268">
        <v>0</v>
      </c>
      <c r="K89" s="269">
        <v>0</v>
      </c>
      <c r="L89" s="269">
        <v>0</v>
      </c>
      <c r="M89" s="269">
        <v>0</v>
      </c>
      <c r="N89" s="270">
        <v>0</v>
      </c>
      <c r="O89" s="290">
        <v>0</v>
      </c>
      <c r="P89" s="269">
        <v>0</v>
      </c>
      <c r="Q89" s="269">
        <v>0</v>
      </c>
      <c r="R89" s="270">
        <v>0</v>
      </c>
    </row>
    <row r="90" spans="1:18" x14ac:dyDescent="0.2">
      <c r="A90" s="17"/>
      <c r="B90" s="10">
        <v>2021</v>
      </c>
      <c r="C90" s="271">
        <v>0</v>
      </c>
      <c r="D90" s="272">
        <v>0</v>
      </c>
      <c r="E90" s="272">
        <v>0</v>
      </c>
      <c r="F90" s="272">
        <v>0</v>
      </c>
      <c r="G90" s="272">
        <v>0</v>
      </c>
      <c r="H90" s="272">
        <v>0</v>
      </c>
      <c r="I90" s="273">
        <v>0</v>
      </c>
      <c r="J90" s="271">
        <v>0</v>
      </c>
      <c r="K90" s="272">
        <v>0</v>
      </c>
      <c r="L90" s="272">
        <v>0</v>
      </c>
      <c r="M90" s="272">
        <v>0</v>
      </c>
      <c r="N90" s="273">
        <v>0</v>
      </c>
      <c r="O90" s="291">
        <v>0</v>
      </c>
      <c r="P90" s="272">
        <v>0</v>
      </c>
      <c r="Q90" s="272">
        <v>0</v>
      </c>
      <c r="R90" s="273">
        <v>0</v>
      </c>
    </row>
    <row r="91" spans="1:18" x14ac:dyDescent="0.2">
      <c r="A91" s="17"/>
      <c r="B91" s="10">
        <v>2022</v>
      </c>
      <c r="C91" s="274">
        <v>0</v>
      </c>
      <c r="D91" s="275">
        <v>0</v>
      </c>
      <c r="E91" s="275">
        <v>0</v>
      </c>
      <c r="F91" s="275">
        <v>0</v>
      </c>
      <c r="G91" s="275">
        <v>0</v>
      </c>
      <c r="H91" s="275">
        <v>0</v>
      </c>
      <c r="I91" s="276">
        <v>0</v>
      </c>
      <c r="J91" s="274">
        <v>0</v>
      </c>
      <c r="K91" s="275">
        <v>0</v>
      </c>
      <c r="L91" s="275">
        <v>0</v>
      </c>
      <c r="M91" s="275">
        <v>0</v>
      </c>
      <c r="N91" s="276">
        <v>0</v>
      </c>
      <c r="O91" s="291">
        <v>0</v>
      </c>
      <c r="P91" s="272">
        <v>0</v>
      </c>
      <c r="Q91" s="272">
        <v>0</v>
      </c>
      <c r="R91" s="273">
        <v>0</v>
      </c>
    </row>
    <row r="92" spans="1:18" ht="12.75" thickBot="1" x14ac:dyDescent="0.25">
      <c r="A92" s="18"/>
      <c r="B92" s="51" t="s">
        <v>432</v>
      </c>
      <c r="C92" s="277"/>
      <c r="D92" s="278"/>
      <c r="E92" s="278"/>
      <c r="F92" s="278"/>
      <c r="G92" s="278"/>
      <c r="H92" s="278"/>
      <c r="I92" s="279"/>
      <c r="J92" s="277"/>
      <c r="K92" s="278"/>
      <c r="L92" s="278"/>
      <c r="M92" s="278"/>
      <c r="N92" s="279"/>
      <c r="O92" s="280"/>
      <c r="P92" s="278"/>
      <c r="Q92" s="278"/>
      <c r="R92" s="279"/>
    </row>
    <row r="93" spans="1:18" x14ac:dyDescent="0.2">
      <c r="A93" s="16" t="s">
        <v>272</v>
      </c>
      <c r="B93" s="32">
        <v>2020</v>
      </c>
      <c r="C93" s="268">
        <v>0</v>
      </c>
      <c r="D93" s="269">
        <v>0</v>
      </c>
      <c r="E93" s="269">
        <v>0</v>
      </c>
      <c r="F93" s="269">
        <v>0</v>
      </c>
      <c r="G93" s="269">
        <v>0</v>
      </c>
      <c r="H93" s="269">
        <v>0</v>
      </c>
      <c r="I93" s="270">
        <v>0</v>
      </c>
      <c r="J93" s="268">
        <v>0</v>
      </c>
      <c r="K93" s="269">
        <v>0</v>
      </c>
      <c r="L93" s="269">
        <v>0</v>
      </c>
      <c r="M93" s="269">
        <v>0</v>
      </c>
      <c r="N93" s="270">
        <v>0</v>
      </c>
      <c r="O93" s="290">
        <v>0</v>
      </c>
      <c r="P93" s="269">
        <v>0</v>
      </c>
      <c r="Q93" s="269">
        <v>0</v>
      </c>
      <c r="R93" s="270">
        <v>0</v>
      </c>
    </row>
    <row r="94" spans="1:18" x14ac:dyDescent="0.2">
      <c r="A94" s="17"/>
      <c r="B94" s="10">
        <v>2021</v>
      </c>
      <c r="C94" s="271">
        <v>0</v>
      </c>
      <c r="D94" s="272">
        <v>0</v>
      </c>
      <c r="E94" s="272">
        <v>0</v>
      </c>
      <c r="F94" s="272">
        <v>0</v>
      </c>
      <c r="G94" s="272">
        <v>0</v>
      </c>
      <c r="H94" s="272">
        <v>0</v>
      </c>
      <c r="I94" s="273">
        <v>0</v>
      </c>
      <c r="J94" s="271">
        <v>0</v>
      </c>
      <c r="K94" s="272">
        <v>0</v>
      </c>
      <c r="L94" s="272">
        <v>0</v>
      </c>
      <c r="M94" s="272">
        <v>0</v>
      </c>
      <c r="N94" s="273">
        <v>0</v>
      </c>
      <c r="O94" s="291">
        <v>0</v>
      </c>
      <c r="P94" s="272">
        <v>0</v>
      </c>
      <c r="Q94" s="272">
        <v>0</v>
      </c>
      <c r="R94" s="273">
        <v>0</v>
      </c>
    </row>
    <row r="95" spans="1:18" x14ac:dyDescent="0.2">
      <c r="A95" s="17"/>
      <c r="B95" s="10">
        <v>2022</v>
      </c>
      <c r="C95" s="274">
        <v>0</v>
      </c>
      <c r="D95" s="275">
        <v>0</v>
      </c>
      <c r="E95" s="275">
        <v>0</v>
      </c>
      <c r="F95" s="275">
        <v>0</v>
      </c>
      <c r="G95" s="275">
        <v>0</v>
      </c>
      <c r="H95" s="275">
        <v>0</v>
      </c>
      <c r="I95" s="276">
        <v>0</v>
      </c>
      <c r="J95" s="274">
        <v>0</v>
      </c>
      <c r="K95" s="275">
        <v>0</v>
      </c>
      <c r="L95" s="275">
        <v>0</v>
      </c>
      <c r="M95" s="275">
        <v>0</v>
      </c>
      <c r="N95" s="276">
        <v>0</v>
      </c>
      <c r="O95" s="291">
        <v>0</v>
      </c>
      <c r="P95" s="272">
        <v>0</v>
      </c>
      <c r="Q95" s="272">
        <v>0</v>
      </c>
      <c r="R95" s="273">
        <v>0</v>
      </c>
    </row>
    <row r="96" spans="1:18" ht="12.75" thickBot="1" x14ac:dyDescent="0.25">
      <c r="A96" s="18"/>
      <c r="B96" s="51" t="s">
        <v>432</v>
      </c>
      <c r="C96" s="277"/>
      <c r="D96" s="278"/>
      <c r="E96" s="278"/>
      <c r="F96" s="278"/>
      <c r="G96" s="278"/>
      <c r="H96" s="278"/>
      <c r="I96" s="279"/>
      <c r="J96" s="277"/>
      <c r="K96" s="278"/>
      <c r="L96" s="278"/>
      <c r="M96" s="278"/>
      <c r="N96" s="279"/>
      <c r="O96" s="280"/>
      <c r="P96" s="278"/>
      <c r="Q96" s="278"/>
      <c r="R96" s="279"/>
    </row>
    <row r="97" spans="1:19" x14ac:dyDescent="0.2">
      <c r="A97" s="16" t="s">
        <v>273</v>
      </c>
      <c r="B97" s="32">
        <v>2020</v>
      </c>
      <c r="C97" s="268">
        <v>0</v>
      </c>
      <c r="D97" s="269">
        <v>0</v>
      </c>
      <c r="E97" s="269">
        <v>0</v>
      </c>
      <c r="F97" s="269">
        <v>0</v>
      </c>
      <c r="G97" s="269">
        <v>0</v>
      </c>
      <c r="H97" s="269">
        <v>0</v>
      </c>
      <c r="I97" s="270">
        <v>0</v>
      </c>
      <c r="J97" s="268">
        <v>0</v>
      </c>
      <c r="K97" s="269">
        <v>0</v>
      </c>
      <c r="L97" s="269">
        <v>0</v>
      </c>
      <c r="M97" s="269">
        <v>0</v>
      </c>
      <c r="N97" s="270">
        <v>0</v>
      </c>
      <c r="O97" s="290">
        <v>0</v>
      </c>
      <c r="P97" s="269">
        <v>0</v>
      </c>
      <c r="Q97" s="269">
        <v>0</v>
      </c>
      <c r="R97" s="270">
        <v>0</v>
      </c>
    </row>
    <row r="98" spans="1:19" x14ac:dyDescent="0.2">
      <c r="A98" s="17"/>
      <c r="B98" s="10">
        <v>2021</v>
      </c>
      <c r="C98" s="271">
        <v>0</v>
      </c>
      <c r="D98" s="272">
        <v>0</v>
      </c>
      <c r="E98" s="272">
        <v>0</v>
      </c>
      <c r="F98" s="272">
        <v>0</v>
      </c>
      <c r="G98" s="272">
        <v>0</v>
      </c>
      <c r="H98" s="272">
        <v>0</v>
      </c>
      <c r="I98" s="273">
        <v>0</v>
      </c>
      <c r="J98" s="271">
        <v>0</v>
      </c>
      <c r="K98" s="272">
        <v>0</v>
      </c>
      <c r="L98" s="272">
        <v>0</v>
      </c>
      <c r="M98" s="272">
        <v>0</v>
      </c>
      <c r="N98" s="273">
        <v>0</v>
      </c>
      <c r="O98" s="291">
        <v>0</v>
      </c>
      <c r="P98" s="272">
        <v>0</v>
      </c>
      <c r="Q98" s="272">
        <v>0</v>
      </c>
      <c r="R98" s="273">
        <v>0</v>
      </c>
    </row>
    <row r="99" spans="1:19" x14ac:dyDescent="0.2">
      <c r="A99" s="17"/>
      <c r="B99" s="10">
        <v>2022</v>
      </c>
      <c r="C99" s="274">
        <v>0</v>
      </c>
      <c r="D99" s="275">
        <v>0</v>
      </c>
      <c r="E99" s="275">
        <v>0</v>
      </c>
      <c r="F99" s="275">
        <v>0</v>
      </c>
      <c r="G99" s="275">
        <v>0</v>
      </c>
      <c r="H99" s="275">
        <v>0</v>
      </c>
      <c r="I99" s="276">
        <v>0</v>
      </c>
      <c r="J99" s="274">
        <v>0</v>
      </c>
      <c r="K99" s="275">
        <v>0</v>
      </c>
      <c r="L99" s="275">
        <v>0</v>
      </c>
      <c r="M99" s="275">
        <v>0</v>
      </c>
      <c r="N99" s="276">
        <v>0</v>
      </c>
      <c r="O99" s="291">
        <v>0</v>
      </c>
      <c r="P99" s="272">
        <v>0</v>
      </c>
      <c r="Q99" s="272">
        <v>0</v>
      </c>
      <c r="R99" s="273">
        <v>0</v>
      </c>
    </row>
    <row r="100" spans="1:19" ht="12.75" thickBot="1" x14ac:dyDescent="0.25">
      <c r="A100" s="18"/>
      <c r="B100" s="51" t="s">
        <v>432</v>
      </c>
      <c r="C100" s="277"/>
      <c r="D100" s="278"/>
      <c r="E100" s="278"/>
      <c r="F100" s="278"/>
      <c r="G100" s="278"/>
      <c r="H100" s="278"/>
      <c r="I100" s="279"/>
      <c r="J100" s="277"/>
      <c r="K100" s="278"/>
      <c r="L100" s="278"/>
      <c r="M100" s="278"/>
      <c r="N100" s="279"/>
      <c r="O100" s="280"/>
      <c r="P100" s="278"/>
      <c r="Q100" s="278"/>
      <c r="R100" s="279"/>
    </row>
    <row r="101" spans="1:19" x14ac:dyDescent="0.2">
      <c r="A101" s="16" t="s">
        <v>274</v>
      </c>
      <c r="B101" s="32">
        <v>2020</v>
      </c>
      <c r="C101" s="268">
        <v>0</v>
      </c>
      <c r="D101" s="269">
        <v>0</v>
      </c>
      <c r="E101" s="269">
        <v>0</v>
      </c>
      <c r="F101" s="269">
        <v>0</v>
      </c>
      <c r="G101" s="269">
        <v>0</v>
      </c>
      <c r="H101" s="269">
        <v>0</v>
      </c>
      <c r="I101" s="270">
        <v>0</v>
      </c>
      <c r="J101" s="268">
        <v>0</v>
      </c>
      <c r="K101" s="269">
        <v>0</v>
      </c>
      <c r="L101" s="269">
        <v>0</v>
      </c>
      <c r="M101" s="269">
        <v>0</v>
      </c>
      <c r="N101" s="270">
        <v>0</v>
      </c>
      <c r="O101" s="290">
        <v>0</v>
      </c>
      <c r="P101" s="269">
        <v>0</v>
      </c>
      <c r="Q101" s="269">
        <v>0</v>
      </c>
      <c r="R101" s="270">
        <v>0</v>
      </c>
    </row>
    <row r="102" spans="1:19" x14ac:dyDescent="0.2">
      <c r="A102" s="17"/>
      <c r="B102" s="10">
        <v>2021</v>
      </c>
      <c r="C102" s="271">
        <v>0</v>
      </c>
      <c r="D102" s="272">
        <v>0</v>
      </c>
      <c r="E102" s="272">
        <v>0</v>
      </c>
      <c r="F102" s="272">
        <v>0</v>
      </c>
      <c r="G102" s="272">
        <v>0</v>
      </c>
      <c r="H102" s="272">
        <v>0</v>
      </c>
      <c r="I102" s="273">
        <v>0</v>
      </c>
      <c r="J102" s="271">
        <v>0</v>
      </c>
      <c r="K102" s="272">
        <v>0</v>
      </c>
      <c r="L102" s="272">
        <v>0</v>
      </c>
      <c r="M102" s="272">
        <v>0</v>
      </c>
      <c r="N102" s="273">
        <v>0</v>
      </c>
      <c r="O102" s="291">
        <v>0</v>
      </c>
      <c r="P102" s="272">
        <v>0</v>
      </c>
      <c r="Q102" s="272">
        <v>0</v>
      </c>
      <c r="R102" s="273">
        <v>0</v>
      </c>
    </row>
    <row r="103" spans="1:19" x14ac:dyDescent="0.2">
      <c r="A103" s="17"/>
      <c r="B103" s="10">
        <v>2022</v>
      </c>
      <c r="C103" s="274">
        <v>0</v>
      </c>
      <c r="D103" s="275">
        <v>0</v>
      </c>
      <c r="E103" s="275">
        <v>0</v>
      </c>
      <c r="F103" s="275">
        <v>0</v>
      </c>
      <c r="G103" s="275">
        <v>0</v>
      </c>
      <c r="H103" s="275">
        <v>0</v>
      </c>
      <c r="I103" s="276">
        <v>0</v>
      </c>
      <c r="J103" s="274">
        <v>0</v>
      </c>
      <c r="K103" s="275">
        <v>0</v>
      </c>
      <c r="L103" s="275">
        <v>0</v>
      </c>
      <c r="M103" s="275">
        <v>0</v>
      </c>
      <c r="N103" s="276">
        <v>0</v>
      </c>
      <c r="O103" s="291">
        <v>0</v>
      </c>
      <c r="P103" s="272">
        <v>0</v>
      </c>
      <c r="Q103" s="272">
        <v>0</v>
      </c>
      <c r="R103" s="273">
        <v>0</v>
      </c>
    </row>
    <row r="104" spans="1:19" ht="12.75" thickBot="1" x14ac:dyDescent="0.25">
      <c r="A104" s="18"/>
      <c r="B104" s="51" t="s">
        <v>432</v>
      </c>
      <c r="C104" s="277"/>
      <c r="D104" s="278"/>
      <c r="E104" s="278"/>
      <c r="F104" s="278"/>
      <c r="G104" s="278"/>
      <c r="H104" s="278"/>
      <c r="I104" s="279"/>
      <c r="J104" s="277"/>
      <c r="K104" s="278"/>
      <c r="L104" s="278"/>
      <c r="M104" s="278"/>
      <c r="N104" s="279"/>
      <c r="O104" s="280"/>
      <c r="P104" s="278"/>
      <c r="Q104" s="278"/>
      <c r="R104" s="279"/>
    </row>
    <row r="105" spans="1:19" x14ac:dyDescent="0.2">
      <c r="A105" s="242" t="s">
        <v>0</v>
      </c>
      <c r="B105" s="32">
        <v>2020</v>
      </c>
      <c r="C105" s="268">
        <v>0</v>
      </c>
      <c r="D105" s="295">
        <f t="shared" ref="D105:H105" si="21">SUM(D77,D61,D41,D21,D13)</f>
        <v>6971301</v>
      </c>
      <c r="E105" s="295">
        <f t="shared" si="21"/>
        <v>4641140</v>
      </c>
      <c r="F105" s="295">
        <f t="shared" si="21"/>
        <v>8317240</v>
      </c>
      <c r="G105" s="295">
        <f t="shared" si="21"/>
        <v>0</v>
      </c>
      <c r="H105" s="295">
        <f t="shared" si="21"/>
        <v>21600</v>
      </c>
      <c r="I105" s="296">
        <f t="shared" ref="I105:M106" si="22">SUM(I77,I69,I61,I41,I21,I13)</f>
        <v>19951281</v>
      </c>
      <c r="J105" s="297">
        <v>0</v>
      </c>
      <c r="K105" s="281">
        <v>0</v>
      </c>
      <c r="L105" s="295">
        <f>SUM(L77,L61,L41,L21,L13)</f>
        <v>23847105</v>
      </c>
      <c r="M105" s="281">
        <v>0</v>
      </c>
      <c r="N105" s="296">
        <f t="shared" ref="N105:N106" si="23">SUM(N77,N69,N61,N41,N21,N13)</f>
        <v>23847105</v>
      </c>
      <c r="O105" s="268">
        <v>0</v>
      </c>
      <c r="P105" s="281">
        <v>0</v>
      </c>
      <c r="Q105" s="298">
        <f>SUM(Q77,Q61,Q41,Q21,Q13)</f>
        <v>43798386</v>
      </c>
      <c r="R105" s="304">
        <v>22.099619420942901</v>
      </c>
    </row>
    <row r="106" spans="1:19" x14ac:dyDescent="0.2">
      <c r="A106" s="19"/>
      <c r="B106" s="10">
        <v>2021</v>
      </c>
      <c r="C106" s="271">
        <v>0</v>
      </c>
      <c r="D106" s="295">
        <f t="shared" ref="D106:H106" si="24">SUM(D78,D70,D62,D42,D22,D14)</f>
        <v>6971302</v>
      </c>
      <c r="E106" s="295">
        <f t="shared" si="24"/>
        <v>2192457</v>
      </c>
      <c r="F106" s="295">
        <f t="shared" si="24"/>
        <v>8066155</v>
      </c>
      <c r="G106" s="295">
        <f t="shared" si="24"/>
        <v>0</v>
      </c>
      <c r="H106" s="295">
        <f t="shared" si="24"/>
        <v>21600</v>
      </c>
      <c r="I106" s="296">
        <f t="shared" si="22"/>
        <v>17251514</v>
      </c>
      <c r="J106" s="299">
        <f t="shared" si="22"/>
        <v>0</v>
      </c>
      <c r="K106" s="295">
        <f t="shared" si="22"/>
        <v>0</v>
      </c>
      <c r="L106" s="295">
        <f t="shared" si="22"/>
        <v>27492732</v>
      </c>
      <c r="M106" s="295">
        <f t="shared" si="22"/>
        <v>0</v>
      </c>
      <c r="N106" s="296">
        <f t="shared" si="23"/>
        <v>27492732</v>
      </c>
      <c r="O106" s="271">
        <v>0</v>
      </c>
      <c r="P106" s="272">
        <v>0</v>
      </c>
      <c r="Q106" s="298">
        <f>SUM(Q78,Q70,Q62,Q42,Q22,Q14)</f>
        <v>44744246</v>
      </c>
      <c r="R106" s="302">
        <v>22.576877784424447</v>
      </c>
    </row>
    <row r="107" spans="1:19" x14ac:dyDescent="0.2">
      <c r="A107" s="19"/>
      <c r="B107" s="10">
        <v>2022</v>
      </c>
      <c r="C107" s="300">
        <v>0</v>
      </c>
      <c r="D107" s="295">
        <f t="shared" ref="D107:I107" si="25">SUM(D79,D71,D63,D43,D23,D15)</f>
        <v>7014873</v>
      </c>
      <c r="E107" s="295">
        <f t="shared" si="25"/>
        <v>2192457</v>
      </c>
      <c r="F107" s="295">
        <f t="shared" si="25"/>
        <v>7643537</v>
      </c>
      <c r="G107" s="295">
        <v>0</v>
      </c>
      <c r="H107" s="295">
        <v>0</v>
      </c>
      <c r="I107" s="296">
        <f t="shared" si="25"/>
        <v>16850867</v>
      </c>
      <c r="J107" s="299">
        <v>0</v>
      </c>
      <c r="K107" s="295">
        <v>0</v>
      </c>
      <c r="L107" s="295">
        <f t="shared" ref="L107:N107" si="26">SUM(L79,L71,L63,L43,L23,L15)</f>
        <v>92792656</v>
      </c>
      <c r="M107" s="295">
        <f t="shared" si="26"/>
        <v>0</v>
      </c>
      <c r="N107" s="296">
        <f t="shared" si="26"/>
        <v>92792656</v>
      </c>
      <c r="O107" s="299">
        <f t="shared" ref="O107:P107" si="27">SUM(O79,O71,O63,O43,O23,O15)</f>
        <v>0</v>
      </c>
      <c r="P107" s="295">
        <f t="shared" si="27"/>
        <v>0</v>
      </c>
      <c r="Q107" s="298">
        <f>SUM(Q79,Q71,Q63,Q43,Q23,Q15)</f>
        <v>109643523</v>
      </c>
      <c r="R107" s="302">
        <v>55.323502794632653</v>
      </c>
      <c r="S107" s="303"/>
    </row>
    <row r="108" spans="1:19" ht="12.75" thickBot="1" x14ac:dyDescent="0.25">
      <c r="A108" s="18"/>
      <c r="B108" s="51" t="s">
        <v>432</v>
      </c>
      <c r="C108" s="286">
        <v>0</v>
      </c>
      <c r="D108" s="287">
        <f>((D107/D106)-1)*100</f>
        <v>0.62500519988948344</v>
      </c>
      <c r="E108" s="287">
        <f t="shared" ref="E108:N108" si="28">((E107/E106)-1)*100</f>
        <v>0</v>
      </c>
      <c r="F108" s="287">
        <f t="shared" si="28"/>
        <v>-5.2393984494471084</v>
      </c>
      <c r="G108" s="287">
        <v>0</v>
      </c>
      <c r="H108" s="287">
        <f t="shared" si="28"/>
        <v>-100</v>
      </c>
      <c r="I108" s="288">
        <f t="shared" si="28"/>
        <v>-2.3223874727748561</v>
      </c>
      <c r="J108" s="286">
        <v>0</v>
      </c>
      <c r="K108" s="287">
        <v>0</v>
      </c>
      <c r="L108" s="287">
        <f t="shared" si="28"/>
        <v>237.51704268604516</v>
      </c>
      <c r="M108" s="287">
        <v>0</v>
      </c>
      <c r="N108" s="288">
        <f t="shared" si="28"/>
        <v>237.51704268604516</v>
      </c>
      <c r="O108" s="286">
        <v>0</v>
      </c>
      <c r="P108" s="287">
        <v>0</v>
      </c>
      <c r="Q108" s="287">
        <f>((Q107/Q106)-1)*100</f>
        <v>145.04496734619238</v>
      </c>
      <c r="R108" s="289"/>
    </row>
    <row r="111" spans="1:19" x14ac:dyDescent="0.2">
      <c r="Q111" s="243"/>
    </row>
  </sheetData>
  <mergeCells count="6">
    <mergeCell ref="Q3:R3"/>
    <mergeCell ref="A3:A4"/>
    <mergeCell ref="C3:I3"/>
    <mergeCell ref="J3:N3"/>
    <mergeCell ref="O3:P3"/>
    <mergeCell ref="B3:B4"/>
  </mergeCells>
  <phoneticPr fontId="0" type="noConversion"/>
  <printOptions horizontalCentered="1"/>
  <pageMargins left="0.23622047244094491" right="0.23622047244094491" top="0.74803149606299213" bottom="0.74803149606299213" header="0.31496062992125984" footer="0.31496062992125984"/>
  <pageSetup paperSize="9" scale="52" orientation="portrait" r:id="rId1"/>
  <headerFooter alignWithMargins="0">
    <oddHeader xml:space="preserve">&amp;C&amp;"Arial,Negrita"&amp;18PROYECTO DE PRESUPUESTO 2022
</oddHeader>
    <oddFooter>&amp;L&amp;"Arial,Negrita"&amp;8PROYECTO DE PRESUPUESTO PARA EL AÑO FISCAL 2022
INFORMACIÓN PARA LA COMISIÓN DE PRESUPUESTO Y CUENTA GENERAL DE LA REPÚBLICA DEL CONGRESO DE LA REPÚBLICA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19</vt:i4>
      </vt:variant>
    </vt:vector>
  </HeadingPairs>
  <TitlesOfParts>
    <vt:vector size="39" baseType="lpstr">
      <vt:lpstr>Índice</vt:lpstr>
      <vt:lpstr>Estadistica</vt:lpstr>
      <vt:lpstr>F-02-AP</vt:lpstr>
      <vt:lpstr>F-03-AP</vt:lpstr>
      <vt:lpstr>F-04-AP</vt:lpstr>
      <vt:lpstr>F-05-AP</vt:lpstr>
      <vt:lpstr>F-06-No Aplica</vt:lpstr>
      <vt:lpstr>F-07</vt:lpstr>
      <vt:lpstr>F-08-AP</vt:lpstr>
      <vt:lpstr>F-09-ARH</vt:lpstr>
      <vt:lpstr>F-10-ARH-ok</vt:lpstr>
      <vt:lpstr>F-11-ARH</vt:lpstr>
      <vt:lpstr>F-12-AL</vt:lpstr>
      <vt:lpstr>F-13-AL</vt:lpstr>
      <vt:lpstr>F-14-AL</vt:lpstr>
      <vt:lpstr>F-15-AL</vt:lpstr>
      <vt:lpstr>F-16-AT</vt:lpstr>
      <vt:lpstr>F-17-ARH-ok</vt:lpstr>
      <vt:lpstr>F-18-AL</vt:lpstr>
      <vt:lpstr>Hoja1</vt:lpstr>
      <vt:lpstr>Estadistica!Área_de_impresión</vt:lpstr>
      <vt:lpstr>'F-02-AP'!Área_de_impresión</vt:lpstr>
      <vt:lpstr>'F-03-AP'!Área_de_impresión</vt:lpstr>
      <vt:lpstr>'F-06-No Aplica'!Área_de_impresión</vt:lpstr>
      <vt:lpstr>'F-07'!Área_de_impresión</vt:lpstr>
      <vt:lpstr>'F-08-AP'!Área_de_impresión</vt:lpstr>
      <vt:lpstr>'F-09-ARH'!Área_de_impresión</vt:lpstr>
      <vt:lpstr>'F-10-ARH-ok'!Área_de_impresión</vt:lpstr>
      <vt:lpstr>'F-11-ARH'!Área_de_impresión</vt:lpstr>
      <vt:lpstr>'F-12-AL'!Área_de_impresión</vt:lpstr>
      <vt:lpstr>'F-13-AL'!Área_de_impresión</vt:lpstr>
      <vt:lpstr>'F-14-AL'!Área_de_impresión</vt:lpstr>
      <vt:lpstr>'F-15-AL'!Área_de_impresión</vt:lpstr>
      <vt:lpstr>'F-16-AT'!Área_de_impresión</vt:lpstr>
      <vt:lpstr>'F-17-ARH-ok'!Área_de_impresión</vt:lpstr>
      <vt:lpstr>'F-18-AL'!Área_de_impresión</vt:lpstr>
      <vt:lpstr>Índice!Área_de_impresión</vt:lpstr>
      <vt:lpstr>Estadistica!Títulos_a_imprimir</vt:lpstr>
      <vt:lpstr>Índice!Títulos_a_imprimir</vt:lpstr>
    </vt:vector>
  </TitlesOfParts>
  <Company>Congreso de la República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Directiva Formulaicón de Presupuesto (V 2008)</dc:title>
  <dc:creator>Asesoria de Presupuesto</dc:creator>
  <cp:lastModifiedBy>pined</cp:lastModifiedBy>
  <cp:lastPrinted>2021-10-19T23:17:03Z</cp:lastPrinted>
  <dcterms:created xsi:type="dcterms:W3CDTF">1998-08-20T20:27:58Z</dcterms:created>
  <dcterms:modified xsi:type="dcterms:W3CDTF">2021-10-20T01:00:28Z</dcterms:modified>
</cp:coreProperties>
</file>