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ARCHIVOS 2021\GORE\SUSTENTACION DEL PROYECTO DE LEY\"/>
    </mc:Choice>
  </mc:AlternateContent>
  <bookViews>
    <workbookView xWindow="0" yWindow="0" windowWidth="24000" windowHeight="9735" tabRatio="883" activeTab="1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51" r:id="rId15"/>
    <sheet name="F-15" sheetId="39" r:id="rId16"/>
    <sheet name="F-16" sheetId="79" r:id="rId17"/>
    <sheet name="F-17" sheetId="53" r:id="rId18"/>
    <sheet name="F-18" sheetId="64" r:id="rId19"/>
    <sheet name="Hoja2" sheetId="80" r:id="rId20"/>
    <sheet name="Hoja1" sheetId="78" state="hidden" r:id="rId21"/>
  </sheets>
  <definedNames>
    <definedName name="_xlnm.Print_Area" localSheetId="1">'F-01'!$A$1:$N$15</definedName>
    <definedName name="_xlnm.Print_Area" localSheetId="6">'F-06'!$A$1:$N$51</definedName>
    <definedName name="_xlnm.Print_Area" localSheetId="7">'F-07'!$A$1:$Q$25</definedName>
    <definedName name="_xlnm.Print_Area" localSheetId="8">'F-08'!$A$1:$R$109</definedName>
    <definedName name="_xlnm.Print_Area" localSheetId="9">'F-09'!$A$1:$X$140</definedName>
    <definedName name="_xlnm.Print_Area" localSheetId="10">'F-10'!$A$1:$I$24</definedName>
    <definedName name="_xlnm.Print_Area" localSheetId="11">'F-11'!$A$1:$AI$70</definedName>
    <definedName name="_xlnm.Print_Area" localSheetId="12">'F-12'!$A$1:$J$41</definedName>
    <definedName name="_xlnm.Print_Area" localSheetId="13">'F-13'!$A$1:$N$24</definedName>
    <definedName name="_xlnm.Print_Area" localSheetId="14">'F-14'!$A$1:$J$50</definedName>
    <definedName name="_xlnm.Print_Area" localSheetId="15">'F-15'!$A$1:$H$38</definedName>
    <definedName name="_xlnm.Print_Area" localSheetId="16">'F-16'!$A$1:$H$136</definedName>
    <definedName name="_xlnm.Print_Area" localSheetId="17">'F-17'!$A$1:$P$91</definedName>
    <definedName name="_xlnm.Print_Area" localSheetId="18">'F-18'!$A$1:$L$19</definedName>
    <definedName name="_xlnm.Print_Area" localSheetId="0">Índice!$A$1:$E$35</definedName>
    <definedName name="dd" localSheetId="2">#REF!</definedName>
    <definedName name="dd" localSheetId="3">#REF!</definedName>
    <definedName name="dd" localSheetId="5">#REF!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2">#REF!</definedName>
    <definedName name="EE" localSheetId="3">#REF!</definedName>
    <definedName name="EE" localSheetId="5">#REF!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52511"/>
</workbook>
</file>

<file path=xl/calcChain.xml><?xml version="1.0" encoding="utf-8"?>
<calcChain xmlns="http://schemas.openxmlformats.org/spreadsheetml/2006/main">
  <c r="N34" i="57" l="1"/>
  <c r="N29" i="57"/>
  <c r="N24" i="57"/>
  <c r="N16" i="57"/>
  <c r="K34" i="57"/>
  <c r="K29" i="57"/>
  <c r="K24" i="57"/>
  <c r="K16" i="57"/>
  <c r="N13" i="57"/>
  <c r="K13" i="57"/>
  <c r="C47" i="57"/>
  <c r="D47" i="57"/>
  <c r="F47" i="57"/>
  <c r="G47" i="57"/>
  <c r="H47" i="57"/>
  <c r="B47" i="57"/>
  <c r="H34" i="57"/>
  <c r="H29" i="57"/>
  <c r="H24" i="57"/>
  <c r="H16" i="57"/>
  <c r="H13" i="57"/>
  <c r="D34" i="57"/>
  <c r="D29" i="57"/>
  <c r="D24" i="57"/>
  <c r="D16" i="57"/>
  <c r="D13" i="57"/>
  <c r="P2433" i="53" l="1"/>
  <c r="P2434" i="53"/>
  <c r="P2435" i="53"/>
  <c r="P2436" i="53"/>
  <c r="P2437" i="53"/>
  <c r="P2438" i="53"/>
  <c r="P2439" i="53"/>
  <c r="P2440" i="53"/>
  <c r="P2441" i="53"/>
  <c r="P2442" i="53"/>
  <c r="P2443" i="53"/>
  <c r="P2444" i="53"/>
  <c r="P2445" i="53"/>
  <c r="P2446" i="53"/>
  <c r="P2447" i="53"/>
  <c r="P2448" i="53"/>
  <c r="P2449" i="53"/>
  <c r="P2450" i="53"/>
  <c r="P2451" i="53"/>
  <c r="P2452" i="53"/>
  <c r="P2453" i="53"/>
  <c r="P2454" i="53"/>
  <c r="P2455" i="53"/>
  <c r="P2456" i="53"/>
  <c r="P2457" i="53"/>
  <c r="P2458" i="53"/>
  <c r="P2459" i="53"/>
  <c r="P2460" i="53"/>
  <c r="P2461" i="53"/>
  <c r="P2462" i="53"/>
  <c r="P2463" i="53"/>
  <c r="P2464" i="53"/>
  <c r="P2465" i="53"/>
  <c r="P2466" i="53"/>
  <c r="P2467" i="53"/>
  <c r="P2468" i="53"/>
  <c r="P2469" i="53"/>
  <c r="P2470" i="53"/>
  <c r="P2471" i="53"/>
  <c r="P2472" i="53"/>
  <c r="P2473" i="53"/>
  <c r="P2474" i="53"/>
  <c r="P2475" i="53"/>
  <c r="P2476" i="53"/>
  <c r="P2477" i="53"/>
  <c r="P2478" i="53"/>
  <c r="P2479" i="53"/>
  <c r="P2480" i="53"/>
  <c r="P2481" i="53"/>
  <c r="P2482" i="53"/>
  <c r="P2483" i="53"/>
  <c r="P2484" i="53"/>
  <c r="P2485" i="53"/>
  <c r="P2486" i="53"/>
  <c r="P2487" i="53"/>
  <c r="P2488" i="53"/>
  <c r="P2489" i="53"/>
  <c r="P2490" i="53"/>
  <c r="P2491" i="53"/>
  <c r="P2492" i="53"/>
  <c r="P2493" i="53"/>
  <c r="P2494" i="53"/>
  <c r="P2495" i="53"/>
  <c r="P2496" i="53"/>
  <c r="P2497" i="53"/>
  <c r="P2498" i="53"/>
  <c r="P2499" i="53"/>
  <c r="P2500" i="53"/>
  <c r="P2501" i="53"/>
  <c r="P2502" i="53"/>
  <c r="P2503" i="53"/>
  <c r="P2504" i="53"/>
  <c r="P2505" i="53"/>
  <c r="P2506" i="53"/>
  <c r="P2507" i="53"/>
  <c r="P2508" i="53"/>
  <c r="P2509" i="53"/>
  <c r="P2510" i="53"/>
  <c r="P2511" i="53"/>
  <c r="P2512" i="53"/>
  <c r="P2513" i="53"/>
  <c r="P2514" i="53"/>
  <c r="P2515" i="53"/>
  <c r="P2516" i="53"/>
  <c r="P2517" i="53"/>
  <c r="P2518" i="53"/>
  <c r="P2519" i="53"/>
  <c r="P2520" i="53"/>
  <c r="P2521" i="53"/>
  <c r="P2522" i="53"/>
  <c r="P2523" i="53"/>
  <c r="P2524" i="53"/>
  <c r="P2525" i="53"/>
  <c r="P2526" i="53"/>
  <c r="P2527" i="53"/>
  <c r="P2528" i="53"/>
  <c r="P2529" i="53"/>
  <c r="P2530" i="53"/>
  <c r="P2531" i="53"/>
  <c r="P2532" i="53"/>
  <c r="P2533" i="53"/>
  <c r="P2534" i="53"/>
  <c r="P2535" i="53"/>
  <c r="P2536" i="53"/>
  <c r="P2537" i="53"/>
  <c r="P2538" i="53"/>
  <c r="P2539" i="53"/>
  <c r="P2540" i="53"/>
  <c r="P2541" i="53"/>
  <c r="P2542" i="53"/>
  <c r="P2543" i="53"/>
  <c r="P2544" i="53"/>
  <c r="P2545" i="53"/>
  <c r="P2546" i="53"/>
  <c r="P2547" i="53"/>
  <c r="P2548" i="53"/>
  <c r="P2549" i="53"/>
  <c r="P2550" i="53"/>
  <c r="P2551" i="53"/>
  <c r="P2552" i="53"/>
  <c r="P2553" i="53"/>
  <c r="P2554" i="53"/>
  <c r="P2555" i="53"/>
  <c r="P2556" i="53"/>
  <c r="P2557" i="53"/>
  <c r="P2558" i="53"/>
  <c r="P2559" i="53"/>
  <c r="P2560" i="53"/>
  <c r="P2561" i="53"/>
  <c r="P2562" i="53"/>
  <c r="P2563" i="53"/>
  <c r="P2564" i="53"/>
  <c r="P2565" i="53"/>
  <c r="P2566" i="53"/>
  <c r="P2567" i="53"/>
  <c r="P2568" i="53"/>
  <c r="P2569" i="53"/>
  <c r="P2570" i="53"/>
  <c r="P2571" i="53"/>
  <c r="P2572" i="53"/>
  <c r="P2573" i="53"/>
  <c r="P2574" i="53"/>
  <c r="P2575" i="53"/>
  <c r="P2576" i="53"/>
  <c r="P2577" i="53"/>
  <c r="P2578" i="53"/>
  <c r="P2579" i="53"/>
  <c r="P2580" i="53"/>
  <c r="P2581" i="53"/>
  <c r="P2582" i="53"/>
  <c r="P2583" i="53"/>
  <c r="P2584" i="53"/>
  <c r="P2585" i="53"/>
  <c r="P2586" i="53"/>
  <c r="P2587" i="53"/>
  <c r="P2588" i="53"/>
  <c r="P2589" i="53"/>
  <c r="P2590" i="53"/>
  <c r="P2591" i="53"/>
  <c r="P2592" i="53"/>
  <c r="P2593" i="53"/>
  <c r="P2594" i="53"/>
  <c r="P2595" i="53"/>
  <c r="P2596" i="53"/>
  <c r="P2597" i="53"/>
  <c r="P2598" i="53"/>
  <c r="P2599" i="53"/>
  <c r="P2600" i="53"/>
  <c r="P2601" i="53"/>
  <c r="P2602" i="53"/>
  <c r="P2603" i="53"/>
  <c r="P2604" i="53"/>
  <c r="P2605" i="53"/>
  <c r="P2606" i="53"/>
  <c r="P2607" i="53"/>
  <c r="P2608" i="53"/>
  <c r="P2609" i="53"/>
  <c r="P2610" i="53"/>
  <c r="P2611" i="53"/>
  <c r="P2612" i="53"/>
  <c r="P2613" i="53"/>
  <c r="P2614" i="53"/>
  <c r="P2615" i="53"/>
  <c r="P2616" i="53"/>
  <c r="P2617" i="53"/>
  <c r="P2618" i="53"/>
  <c r="P2619" i="53"/>
  <c r="P2620" i="53"/>
  <c r="P2621" i="53"/>
  <c r="P2622" i="53"/>
  <c r="P2623" i="53"/>
  <c r="P2624" i="53"/>
  <c r="P2625" i="53"/>
  <c r="P2626" i="53"/>
  <c r="P2627" i="53"/>
  <c r="P2628" i="53"/>
  <c r="P2629" i="53"/>
  <c r="P2630" i="53"/>
  <c r="P2631" i="53"/>
  <c r="P2632" i="53"/>
  <c r="P2633" i="53"/>
  <c r="P2634" i="53"/>
  <c r="P2635" i="53"/>
  <c r="P2636" i="53"/>
  <c r="P2637" i="53"/>
  <c r="P2638" i="53"/>
  <c r="P2639" i="53"/>
  <c r="P2640" i="53"/>
  <c r="P2641" i="53"/>
  <c r="P2642" i="53"/>
  <c r="P2643" i="53"/>
  <c r="P2644" i="53"/>
  <c r="P2645" i="53"/>
  <c r="P2646" i="53"/>
  <c r="P2647" i="53"/>
  <c r="P2648" i="53"/>
  <c r="P2649" i="53"/>
  <c r="P2650" i="53"/>
  <c r="P2651" i="53"/>
  <c r="P2652" i="53"/>
  <c r="P2653" i="53"/>
  <c r="P2654" i="53"/>
  <c r="P2655" i="53"/>
  <c r="P2656" i="53"/>
  <c r="P2657" i="53"/>
  <c r="P2658" i="53"/>
  <c r="P2659" i="53"/>
  <c r="P2660" i="53"/>
  <c r="P2661" i="53"/>
  <c r="P2662" i="53"/>
  <c r="P2663" i="53"/>
  <c r="P2664" i="53"/>
  <c r="P2665" i="53"/>
  <c r="P2666" i="53"/>
  <c r="P2667" i="53"/>
  <c r="P2668" i="53"/>
  <c r="P2669" i="53"/>
  <c r="P2670" i="53"/>
  <c r="P2671" i="53"/>
  <c r="P2672" i="53"/>
  <c r="P2673" i="53"/>
  <c r="P2674" i="53"/>
  <c r="P2675" i="53"/>
  <c r="P2676" i="53"/>
  <c r="P2677" i="53"/>
  <c r="P2678" i="53"/>
  <c r="P2679" i="53"/>
  <c r="P2680" i="53"/>
  <c r="P2681" i="53"/>
  <c r="P2682" i="53"/>
  <c r="P2683" i="53"/>
  <c r="P2684" i="53"/>
  <c r="P2685" i="53"/>
  <c r="P2686" i="53"/>
  <c r="P2687" i="53"/>
  <c r="P2688" i="53"/>
  <c r="P2689" i="53"/>
  <c r="P2690" i="53"/>
  <c r="P2691" i="53"/>
  <c r="P2692" i="53"/>
  <c r="P2693" i="53"/>
  <c r="P2694" i="53"/>
  <c r="P2695" i="53"/>
  <c r="P2696" i="53"/>
  <c r="P2697" i="53"/>
  <c r="P2698" i="53"/>
  <c r="P2699" i="53"/>
  <c r="P2700" i="53"/>
  <c r="P2701" i="53"/>
  <c r="P2702" i="53"/>
  <c r="P2703" i="53"/>
  <c r="P2704" i="53"/>
  <c r="P2705" i="53"/>
  <c r="P2706" i="53"/>
  <c r="P2707" i="53"/>
  <c r="P2708" i="53"/>
  <c r="P2709" i="53"/>
  <c r="P2710" i="53"/>
  <c r="P2711" i="53"/>
  <c r="P2712" i="53"/>
  <c r="P2713" i="53"/>
  <c r="P2714" i="53"/>
  <c r="P2715" i="53"/>
  <c r="P2716" i="53"/>
  <c r="P2717" i="53"/>
  <c r="P2718" i="53"/>
  <c r="P2719" i="53"/>
  <c r="P2720" i="53"/>
  <c r="P2721" i="53"/>
  <c r="P2722" i="53"/>
  <c r="P2723" i="53"/>
  <c r="P2724" i="53"/>
  <c r="P2725" i="53"/>
  <c r="P2726" i="53"/>
  <c r="P2727" i="53"/>
  <c r="P2728" i="53"/>
  <c r="P2729" i="53"/>
  <c r="P2730" i="53"/>
  <c r="P2731" i="53"/>
  <c r="P2732" i="53"/>
  <c r="P2733" i="53"/>
  <c r="P2734" i="53"/>
  <c r="P2735" i="53"/>
  <c r="P2736" i="53"/>
  <c r="P2737" i="53"/>
  <c r="P2738" i="53"/>
  <c r="P2739" i="53"/>
  <c r="P2740" i="53"/>
  <c r="P2741" i="53"/>
  <c r="P2742" i="53"/>
  <c r="P2743" i="53"/>
  <c r="P2744" i="53"/>
  <c r="P2745" i="53"/>
  <c r="P2746" i="53"/>
  <c r="P2747" i="53"/>
  <c r="P2748" i="53"/>
  <c r="P2749" i="53"/>
  <c r="P2750" i="53"/>
  <c r="P2751" i="53"/>
  <c r="P2752" i="53"/>
  <c r="P2753" i="53"/>
  <c r="P2754" i="53"/>
  <c r="P2755" i="53"/>
  <c r="P2756" i="53"/>
  <c r="P2757" i="53"/>
  <c r="P2758" i="53"/>
  <c r="P2759" i="53"/>
  <c r="P2760" i="53"/>
  <c r="P2761" i="53"/>
  <c r="P2762" i="53"/>
  <c r="P2763" i="53"/>
  <c r="P2764" i="53"/>
  <c r="P2765" i="53"/>
  <c r="P2766" i="53"/>
  <c r="P2767" i="53"/>
  <c r="P2768" i="53"/>
  <c r="P2769" i="53"/>
  <c r="P2770" i="53"/>
  <c r="P2771" i="53"/>
  <c r="P2772" i="53"/>
  <c r="P2773" i="53"/>
  <c r="P2774" i="53"/>
  <c r="P2775" i="53"/>
  <c r="P2776" i="53"/>
  <c r="P2777" i="53"/>
  <c r="P2778" i="53"/>
  <c r="P2779" i="53"/>
  <c r="P2780" i="53"/>
  <c r="P2781" i="53"/>
  <c r="P2782" i="53"/>
  <c r="P2783" i="53"/>
  <c r="P2784" i="53"/>
  <c r="P2785" i="53"/>
  <c r="P2786" i="53"/>
  <c r="P2787" i="53"/>
  <c r="P2788" i="53"/>
  <c r="P2789" i="53"/>
  <c r="P2790" i="53"/>
  <c r="P2791" i="53"/>
  <c r="P2792" i="53"/>
  <c r="P2793" i="53"/>
  <c r="P2794" i="53"/>
  <c r="P2795" i="53"/>
  <c r="P2796" i="53"/>
  <c r="P2797" i="53"/>
  <c r="P2798" i="53"/>
  <c r="P2799" i="53"/>
  <c r="P2800" i="53"/>
  <c r="P2801" i="53"/>
  <c r="P2802" i="53"/>
  <c r="P2803" i="53"/>
  <c r="P2804" i="53"/>
  <c r="P2805" i="53"/>
  <c r="P2806" i="53"/>
  <c r="P2807" i="53"/>
  <c r="P2808" i="53"/>
  <c r="P2809" i="53"/>
  <c r="P2810" i="53"/>
  <c r="P2811" i="53"/>
  <c r="P2812" i="53"/>
  <c r="P2813" i="53"/>
  <c r="P2814" i="53"/>
  <c r="P2815" i="53"/>
  <c r="P2816" i="53"/>
  <c r="P2817" i="53"/>
  <c r="P2818" i="53"/>
  <c r="P2819" i="53"/>
  <c r="P2820" i="53"/>
  <c r="P2821" i="53"/>
  <c r="P2822" i="53"/>
  <c r="P2823" i="53"/>
  <c r="P2824" i="53"/>
  <c r="P2825" i="53"/>
  <c r="P2826" i="53"/>
  <c r="P2827" i="53"/>
  <c r="P2828" i="53"/>
  <c r="P2829" i="53"/>
  <c r="P2830" i="53"/>
  <c r="P2831" i="53"/>
  <c r="P2832" i="53"/>
  <c r="P2833" i="53"/>
  <c r="P2834" i="53"/>
  <c r="P2835" i="53"/>
  <c r="P2836" i="53"/>
  <c r="P2837" i="53"/>
  <c r="P2838" i="53"/>
  <c r="P2839" i="53"/>
  <c r="P2840" i="53"/>
  <c r="P2841" i="53"/>
  <c r="P2842" i="53"/>
  <c r="P2843" i="53"/>
  <c r="P2844" i="53"/>
  <c r="P2845" i="53"/>
  <c r="P2846" i="53"/>
  <c r="P2847" i="53"/>
  <c r="P2848" i="53"/>
  <c r="P2849" i="53"/>
  <c r="P2850" i="53"/>
  <c r="P2851" i="53"/>
  <c r="P2852" i="53"/>
  <c r="P2853" i="53"/>
  <c r="P2854" i="53"/>
  <c r="P2855" i="53"/>
  <c r="P2856" i="53"/>
  <c r="P2857" i="53"/>
  <c r="P2858" i="53"/>
  <c r="P2859" i="53"/>
  <c r="P2860" i="53"/>
  <c r="P2861" i="53"/>
  <c r="P2862" i="53"/>
  <c r="P2863" i="53"/>
  <c r="P2864" i="53"/>
  <c r="P2865" i="53"/>
  <c r="P2866" i="53"/>
  <c r="P2867" i="53"/>
  <c r="P2868" i="53"/>
  <c r="P2869" i="53"/>
  <c r="P2870" i="53"/>
  <c r="P2871" i="53"/>
  <c r="P2872" i="53"/>
  <c r="P2873" i="53"/>
  <c r="P2874" i="53"/>
  <c r="P2875" i="53"/>
  <c r="P2876" i="53"/>
  <c r="P2877" i="53"/>
  <c r="P2878" i="53"/>
  <c r="P2879" i="53"/>
  <c r="P2880" i="53"/>
  <c r="P2881" i="53"/>
  <c r="P2882" i="53"/>
  <c r="P2883" i="53"/>
  <c r="P2884" i="53"/>
  <c r="P2885" i="53"/>
  <c r="P2886" i="53"/>
  <c r="P2887" i="53"/>
  <c r="P2888" i="53"/>
  <c r="P2889" i="53"/>
  <c r="P2890" i="53"/>
  <c r="P2891" i="53"/>
  <c r="P2892" i="53"/>
  <c r="P2893" i="53"/>
  <c r="P2894" i="53"/>
  <c r="P2895" i="53"/>
  <c r="P2896" i="53"/>
  <c r="P2897" i="53"/>
  <c r="P2898" i="53"/>
  <c r="P2899" i="53"/>
  <c r="P2900" i="53"/>
  <c r="P2901" i="53"/>
  <c r="P2902" i="53"/>
  <c r="P2903" i="53"/>
  <c r="P2904" i="53"/>
  <c r="P2905" i="53"/>
  <c r="P2906" i="53"/>
  <c r="P2907" i="53"/>
  <c r="P2908" i="53"/>
  <c r="P2909" i="53"/>
  <c r="P2910" i="53"/>
  <c r="P2911" i="53"/>
  <c r="P2912" i="53"/>
  <c r="P2913" i="53"/>
  <c r="P2914" i="53"/>
  <c r="P2915" i="53"/>
  <c r="P2916" i="53"/>
  <c r="P2917" i="53"/>
  <c r="P2918" i="53"/>
  <c r="P2919" i="53"/>
  <c r="P2920" i="53"/>
  <c r="P2921" i="53"/>
  <c r="P2922" i="53"/>
  <c r="P2923" i="53"/>
  <c r="P2924" i="53"/>
  <c r="P2925" i="53"/>
  <c r="P2926" i="53"/>
  <c r="P2927" i="53"/>
  <c r="P2928" i="53"/>
  <c r="P2929" i="53"/>
  <c r="P2930" i="53"/>
  <c r="P2931" i="53"/>
  <c r="P2932" i="53"/>
  <c r="P2933" i="53"/>
  <c r="P2934" i="53"/>
  <c r="P2935" i="53"/>
  <c r="P2936" i="53"/>
  <c r="P2937" i="53"/>
  <c r="P2938" i="53"/>
  <c r="P2939" i="53"/>
  <c r="P2940" i="53"/>
  <c r="P2941" i="53"/>
  <c r="P2942" i="53"/>
  <c r="P2943" i="53"/>
  <c r="P2944" i="53"/>
  <c r="P2945" i="53"/>
  <c r="P2946" i="53"/>
  <c r="P2947" i="53"/>
  <c r="P2948" i="53"/>
  <c r="P2949" i="53"/>
  <c r="P2950" i="53"/>
  <c r="P2951" i="53"/>
  <c r="P2952" i="53"/>
  <c r="P2953" i="53"/>
  <c r="P2954" i="53"/>
  <c r="P2955" i="53"/>
  <c r="P2956" i="53"/>
  <c r="P2957" i="53"/>
  <c r="P2958" i="53"/>
  <c r="P2959" i="53"/>
  <c r="P2960" i="53"/>
  <c r="P2961" i="53"/>
  <c r="P2962" i="53"/>
  <c r="P2963" i="53"/>
  <c r="P2964" i="53"/>
  <c r="P2965" i="53"/>
  <c r="P2966" i="53"/>
  <c r="P2967" i="53"/>
  <c r="P2968" i="53"/>
  <c r="P2969" i="53"/>
  <c r="P2970" i="53"/>
  <c r="P2971" i="53"/>
  <c r="P2972" i="53"/>
  <c r="P2973" i="53"/>
  <c r="P2974" i="53"/>
  <c r="P2975" i="53"/>
  <c r="P2976" i="53"/>
  <c r="P2977" i="53"/>
  <c r="P2978" i="53"/>
  <c r="P2979" i="53"/>
  <c r="P2980" i="53"/>
  <c r="P2981" i="53"/>
  <c r="P2982" i="53"/>
  <c r="P2983" i="53"/>
  <c r="P2984" i="53"/>
  <c r="P2985" i="53"/>
  <c r="P2986" i="53"/>
  <c r="P2987" i="53"/>
  <c r="P2988" i="53"/>
  <c r="P2989" i="53"/>
  <c r="P2990" i="53"/>
  <c r="P2991" i="53"/>
  <c r="P2992" i="53"/>
  <c r="P2993" i="53"/>
  <c r="P2994" i="53"/>
  <c r="P2995" i="53"/>
  <c r="P2996" i="53"/>
  <c r="P2997" i="53"/>
  <c r="P2998" i="53"/>
  <c r="P2999" i="53"/>
  <c r="P3000" i="53"/>
  <c r="P3001" i="53"/>
  <c r="P3002" i="53"/>
  <c r="P3003" i="53"/>
  <c r="P3004" i="53"/>
  <c r="P3005" i="53"/>
  <c r="P3006" i="53"/>
  <c r="P3007" i="53"/>
  <c r="P3008" i="53"/>
  <c r="P3009" i="53"/>
  <c r="P3010" i="53"/>
  <c r="P3011" i="53"/>
  <c r="P3012" i="53"/>
  <c r="P3013" i="53"/>
  <c r="P3014" i="53"/>
  <c r="P3015" i="53"/>
  <c r="P3016" i="53"/>
  <c r="P3017" i="53"/>
  <c r="P3018" i="53"/>
  <c r="P3019" i="53"/>
  <c r="P3020" i="53"/>
  <c r="P3021" i="53"/>
  <c r="P3022" i="53"/>
  <c r="P3023" i="53"/>
  <c r="P3024" i="53"/>
  <c r="P3025" i="53"/>
  <c r="P3026" i="53"/>
  <c r="P3027" i="53"/>
  <c r="P3028" i="53"/>
  <c r="P3029" i="53"/>
  <c r="P3030" i="53"/>
  <c r="P3031" i="53"/>
  <c r="P3032" i="53"/>
  <c r="P3033" i="53"/>
  <c r="P3034" i="53"/>
  <c r="P3035" i="53"/>
  <c r="P3036" i="53"/>
  <c r="P3037" i="53"/>
  <c r="P3038" i="53"/>
  <c r="P3039" i="53"/>
  <c r="P3040" i="53"/>
  <c r="P3041" i="53"/>
  <c r="P3042" i="53"/>
  <c r="P3043" i="53"/>
  <c r="P3044" i="53"/>
  <c r="P3045" i="53"/>
  <c r="P3046" i="53"/>
  <c r="P3047" i="53"/>
  <c r="P3048" i="53"/>
  <c r="P3049" i="53"/>
  <c r="P3050" i="53"/>
  <c r="P3051" i="53"/>
  <c r="P3052" i="53"/>
  <c r="P3053" i="53"/>
  <c r="P3054" i="53"/>
  <c r="P3055" i="53"/>
  <c r="P3056" i="53"/>
  <c r="P3057" i="53"/>
  <c r="P3058" i="53"/>
  <c r="P3059" i="53"/>
  <c r="P3060" i="53"/>
  <c r="P3061" i="53"/>
  <c r="P3062" i="53"/>
  <c r="P3063" i="53"/>
  <c r="P3064" i="53"/>
  <c r="P3065" i="53"/>
  <c r="P3066" i="53"/>
  <c r="P3067" i="53"/>
  <c r="P3068" i="53"/>
  <c r="P3069" i="53"/>
  <c r="P3070" i="53"/>
  <c r="P3071" i="53"/>
  <c r="P3072" i="53"/>
  <c r="P3073" i="53"/>
  <c r="P3074" i="53"/>
  <c r="P3075" i="53"/>
  <c r="P3076" i="53"/>
  <c r="P3077" i="53"/>
  <c r="P3078" i="53"/>
  <c r="P3079" i="53"/>
  <c r="P3080" i="53"/>
  <c r="P3081" i="53"/>
  <c r="P3082" i="53"/>
  <c r="P3083" i="53"/>
  <c r="P3084" i="53"/>
  <c r="P3085" i="53"/>
  <c r="P3086" i="53"/>
  <c r="P3087" i="53"/>
  <c r="P3088" i="53"/>
  <c r="P3089" i="53"/>
  <c r="P3090" i="53"/>
  <c r="P3091" i="53"/>
  <c r="P3092" i="53"/>
  <c r="P3093" i="53"/>
  <c r="P3094" i="53"/>
  <c r="P3095" i="53"/>
  <c r="P3096" i="53"/>
  <c r="P3097" i="53"/>
  <c r="P3098" i="53"/>
  <c r="P3099" i="53"/>
  <c r="P3100" i="53"/>
  <c r="P3101" i="53"/>
  <c r="P3102" i="53"/>
  <c r="P3103" i="53"/>
  <c r="P3104" i="53"/>
  <c r="P3105" i="53"/>
  <c r="P3106" i="53"/>
  <c r="P3107" i="53"/>
  <c r="P3108" i="53"/>
  <c r="P3109" i="53"/>
  <c r="P3110" i="53"/>
  <c r="P3111" i="53"/>
  <c r="P3112" i="53"/>
  <c r="P3113" i="53"/>
  <c r="P3114" i="53"/>
  <c r="P3115" i="53"/>
  <c r="P3116" i="53"/>
  <c r="P3117" i="53"/>
  <c r="P3118" i="53"/>
  <c r="P3119" i="53"/>
  <c r="P3120" i="53"/>
  <c r="P3121" i="53"/>
  <c r="P3122" i="53"/>
  <c r="P3123" i="53"/>
  <c r="P3124" i="53"/>
  <c r="P3125" i="53"/>
  <c r="P3126" i="53"/>
  <c r="P3127" i="53"/>
  <c r="P3128" i="53"/>
  <c r="P3129" i="53"/>
  <c r="P3130" i="53"/>
  <c r="P3131" i="53"/>
  <c r="P3132" i="53"/>
  <c r="P3133" i="53"/>
  <c r="P3134" i="53"/>
  <c r="P3135" i="53"/>
  <c r="P3136" i="53"/>
  <c r="P3137" i="53"/>
  <c r="P3138" i="53"/>
  <c r="P3139" i="53"/>
  <c r="P3140" i="53"/>
  <c r="P3141" i="53"/>
  <c r="P3142" i="53"/>
  <c r="P3143" i="53"/>
  <c r="P3144" i="53"/>
  <c r="P3145" i="53"/>
  <c r="P3146" i="53"/>
  <c r="P3147" i="53"/>
  <c r="P3148" i="53"/>
  <c r="P3149" i="53"/>
  <c r="P3150" i="53"/>
  <c r="P3151" i="53"/>
  <c r="P3152" i="53"/>
  <c r="P3153" i="53"/>
  <c r="P3154" i="53"/>
  <c r="P3155" i="53"/>
  <c r="P3156" i="53"/>
  <c r="P3157" i="53"/>
  <c r="P3158" i="53"/>
  <c r="P3159" i="53"/>
  <c r="P3160" i="53"/>
  <c r="P3161" i="53"/>
  <c r="P3162" i="53"/>
  <c r="P3163" i="53"/>
  <c r="P3164" i="53"/>
  <c r="P3165" i="53"/>
  <c r="P3166" i="53"/>
  <c r="P3167" i="53"/>
  <c r="P3168" i="53"/>
  <c r="P3169" i="53"/>
  <c r="P3170" i="53"/>
  <c r="P3171" i="53"/>
  <c r="P3172" i="53"/>
  <c r="P3173" i="53"/>
  <c r="P3174" i="53"/>
  <c r="P3175" i="53"/>
  <c r="P3176" i="53"/>
  <c r="P3177" i="53"/>
  <c r="P3178" i="53"/>
  <c r="P3179" i="53"/>
  <c r="P3180" i="53"/>
  <c r="P3181" i="53"/>
  <c r="P3182" i="53"/>
  <c r="P3183" i="53"/>
  <c r="P3184" i="53"/>
  <c r="P3185" i="53"/>
  <c r="P3186" i="53"/>
  <c r="P3187" i="53"/>
  <c r="P3188" i="53"/>
  <c r="P3189" i="53"/>
  <c r="P3190" i="53"/>
  <c r="P3191" i="53"/>
  <c r="P3192" i="53"/>
  <c r="P3193" i="53"/>
  <c r="P3194" i="53"/>
  <c r="P3195" i="53"/>
  <c r="P3196" i="53"/>
  <c r="P3197" i="53"/>
  <c r="P3198" i="53"/>
  <c r="P3199" i="53"/>
  <c r="P3200" i="53"/>
  <c r="P3201" i="53"/>
  <c r="P3202" i="53"/>
  <c r="P3203" i="53"/>
  <c r="P3204" i="53"/>
  <c r="P3205" i="53"/>
  <c r="P3206" i="53"/>
  <c r="P3207" i="53"/>
  <c r="P3208" i="53"/>
  <c r="P3209" i="53"/>
  <c r="P3210" i="53"/>
  <c r="P3211" i="53"/>
  <c r="P3212" i="53"/>
  <c r="P3213" i="53"/>
  <c r="P3214" i="53"/>
  <c r="P3215" i="53"/>
  <c r="P3216" i="53"/>
  <c r="P3217" i="53"/>
  <c r="P3218" i="53"/>
  <c r="P3219" i="53"/>
  <c r="P3220" i="53"/>
  <c r="P3221" i="53"/>
  <c r="P3222" i="53"/>
  <c r="P3223" i="53"/>
  <c r="P3224" i="53"/>
  <c r="P3225" i="53"/>
  <c r="P3226" i="53"/>
  <c r="P3227" i="53"/>
  <c r="P3228" i="53"/>
  <c r="P3229" i="53"/>
  <c r="P3230" i="53"/>
  <c r="P3231" i="53"/>
  <c r="P3232" i="53"/>
  <c r="P3233" i="53"/>
  <c r="P3234" i="53"/>
  <c r="P3235" i="53"/>
  <c r="P3236" i="53"/>
  <c r="P3237" i="53"/>
  <c r="P3238" i="53"/>
  <c r="P3239" i="53"/>
  <c r="P3240" i="53"/>
  <c r="P3241" i="53"/>
  <c r="P3242" i="53"/>
  <c r="P3243" i="53"/>
  <c r="P3244" i="53"/>
  <c r="P3245" i="53"/>
  <c r="P3246" i="53"/>
  <c r="P3247" i="53"/>
  <c r="P3248" i="53"/>
  <c r="P3249" i="53"/>
  <c r="P3250" i="53"/>
  <c r="P3251" i="53"/>
  <c r="P3252" i="53"/>
  <c r="P3253" i="53"/>
  <c r="P3254" i="53"/>
  <c r="P3255" i="53"/>
  <c r="P3256" i="53"/>
  <c r="P3257" i="53"/>
  <c r="P3258" i="53"/>
  <c r="P3259" i="53"/>
  <c r="P3260" i="53"/>
  <c r="P3261" i="53"/>
  <c r="P3262" i="53"/>
  <c r="P3263" i="53"/>
  <c r="P3264" i="53"/>
  <c r="P3265" i="53"/>
  <c r="P3266" i="53"/>
  <c r="P3267" i="53"/>
  <c r="P3268" i="53"/>
  <c r="P3269" i="53"/>
  <c r="P3270" i="53"/>
  <c r="P3271" i="53"/>
  <c r="P3272" i="53"/>
  <c r="P3273" i="53"/>
  <c r="P3274" i="53"/>
  <c r="P3275" i="53"/>
  <c r="P3276" i="53"/>
  <c r="P3277" i="53"/>
  <c r="P3278" i="53"/>
  <c r="P3279" i="53"/>
  <c r="P3280" i="53"/>
  <c r="P3281" i="53"/>
  <c r="P3282" i="53"/>
  <c r="P3283" i="53"/>
  <c r="P3284" i="53"/>
  <c r="P3285" i="53"/>
  <c r="P3286" i="53"/>
  <c r="P3287" i="53"/>
  <c r="P3288" i="53"/>
  <c r="P3289" i="53"/>
  <c r="P3290" i="53"/>
  <c r="P3291" i="53"/>
  <c r="P3292" i="53"/>
  <c r="P3293" i="53"/>
  <c r="P3294" i="53"/>
  <c r="P3295" i="53"/>
  <c r="P3296" i="53"/>
  <c r="P3297" i="53"/>
  <c r="P3298" i="53"/>
  <c r="P3299" i="53"/>
  <c r="P3300" i="53"/>
  <c r="P3301" i="53"/>
  <c r="P3302" i="53"/>
  <c r="P3303" i="53"/>
  <c r="P3304" i="53"/>
  <c r="P3305" i="53"/>
  <c r="P3306" i="53"/>
  <c r="P3307" i="53"/>
  <c r="P3308" i="53"/>
  <c r="P3309" i="53"/>
  <c r="P3310" i="53"/>
  <c r="P3311" i="53"/>
  <c r="P3312" i="53"/>
  <c r="P3313" i="53"/>
  <c r="P3314" i="53"/>
  <c r="P3315" i="53"/>
  <c r="P3316" i="53"/>
  <c r="P3317" i="53"/>
  <c r="P3318" i="53"/>
  <c r="P3319" i="53"/>
  <c r="P3320" i="53"/>
  <c r="P3321" i="53"/>
  <c r="P3322" i="53"/>
  <c r="P3323" i="53"/>
  <c r="P3324" i="53"/>
  <c r="P3325" i="53"/>
  <c r="P3326" i="53"/>
  <c r="P3327" i="53"/>
  <c r="P3328" i="53"/>
  <c r="P3329" i="53"/>
  <c r="P3330" i="53"/>
  <c r="P3331" i="53"/>
  <c r="P3332" i="53"/>
  <c r="P3333" i="53"/>
  <c r="P3334" i="53"/>
  <c r="P3335" i="53"/>
  <c r="P3336" i="53"/>
  <c r="P3337" i="53"/>
  <c r="P3338" i="53"/>
  <c r="P3339" i="53"/>
  <c r="P3340" i="53"/>
  <c r="P3341" i="53"/>
  <c r="P3342" i="53"/>
  <c r="P3343" i="53"/>
  <c r="P3344" i="53"/>
  <c r="P3345" i="53"/>
  <c r="P3346" i="53"/>
  <c r="P3347" i="53"/>
  <c r="P3348" i="53"/>
  <c r="P3349" i="53"/>
  <c r="P3350" i="53"/>
  <c r="P3351" i="53"/>
  <c r="P3352" i="53"/>
  <c r="P3353" i="53"/>
  <c r="P3354" i="53"/>
  <c r="P3355" i="53"/>
  <c r="P3356" i="53"/>
  <c r="P3357" i="53"/>
  <c r="P3358" i="53"/>
  <c r="P3359" i="53"/>
  <c r="P3360" i="53"/>
  <c r="P3361" i="53"/>
  <c r="P3362" i="53"/>
  <c r="P3363" i="53"/>
  <c r="P3364" i="53"/>
  <c r="P3365" i="53"/>
  <c r="P3366" i="53"/>
  <c r="P3367" i="53"/>
  <c r="P3368" i="53"/>
  <c r="P3369" i="53"/>
  <c r="P3370" i="53"/>
  <c r="P3371" i="53"/>
  <c r="P3372" i="53"/>
  <c r="P3373" i="53"/>
  <c r="P3374" i="53"/>
  <c r="P3375" i="53"/>
  <c r="P3376" i="53"/>
  <c r="P3377" i="53"/>
  <c r="P3378" i="53"/>
  <c r="P3379" i="53"/>
  <c r="P3380" i="53"/>
  <c r="P3381" i="53"/>
  <c r="P3382" i="53"/>
  <c r="P3383" i="53"/>
  <c r="P3384" i="53"/>
  <c r="P3385" i="53"/>
  <c r="P3386" i="53"/>
  <c r="P3387" i="53"/>
  <c r="P3388" i="53"/>
  <c r="P3389" i="53"/>
  <c r="P3390" i="53"/>
  <c r="P3391" i="53"/>
  <c r="P3392" i="53"/>
  <c r="P3393" i="53"/>
  <c r="P3394" i="53"/>
  <c r="P3395" i="53"/>
  <c r="P3396" i="53"/>
  <c r="P3397" i="53"/>
  <c r="P3398" i="53"/>
  <c r="P3399" i="53"/>
  <c r="P3400" i="53"/>
  <c r="P3401" i="53"/>
  <c r="P3402" i="53"/>
  <c r="P3403" i="53"/>
  <c r="P3404" i="53"/>
  <c r="P3405" i="53"/>
  <c r="P3406" i="53"/>
  <c r="P3407" i="53"/>
  <c r="P3408" i="53"/>
  <c r="P3409" i="53"/>
  <c r="P3410" i="53"/>
  <c r="P3411" i="53"/>
  <c r="P3412" i="53"/>
  <c r="P3413" i="53"/>
  <c r="P3414" i="53"/>
  <c r="P3415" i="53"/>
  <c r="P3416" i="53"/>
  <c r="P3417" i="53"/>
  <c r="P3418" i="53"/>
  <c r="P3419" i="53"/>
  <c r="P3420" i="53"/>
  <c r="P3421" i="53"/>
  <c r="P3422" i="53"/>
  <c r="P3423" i="53"/>
  <c r="P3424" i="53"/>
  <c r="P3425" i="53"/>
  <c r="P3426" i="53"/>
  <c r="P3427" i="53"/>
  <c r="P3428" i="53"/>
  <c r="P3429" i="53"/>
  <c r="P3430" i="53"/>
  <c r="P3431" i="53"/>
  <c r="P3432" i="53"/>
  <c r="P3433" i="53"/>
  <c r="P3434" i="53"/>
  <c r="P3435" i="53"/>
  <c r="P3436" i="53"/>
  <c r="P2432" i="53"/>
  <c r="C22" i="32" l="1"/>
  <c r="E22" i="32"/>
  <c r="G22" i="32"/>
  <c r="I19" i="32"/>
  <c r="I15" i="32"/>
  <c r="I11" i="32"/>
  <c r="I10" i="32"/>
  <c r="G11" i="32" l="1"/>
  <c r="I6" i="32"/>
  <c r="L137" i="60"/>
  <c r="V130" i="60"/>
  <c r="V129" i="60"/>
  <c r="V128" i="60"/>
  <c r="V127" i="60"/>
  <c r="V126" i="60"/>
  <c r="V125" i="60"/>
  <c r="V124" i="60"/>
  <c r="V123" i="60"/>
  <c r="V122" i="60"/>
  <c r="V121" i="60"/>
  <c r="V120" i="60"/>
  <c r="V119" i="60"/>
  <c r="V118" i="60"/>
  <c r="V117" i="60"/>
  <c r="V116" i="60"/>
  <c r="V115" i="60"/>
  <c r="V114" i="60"/>
  <c r="V113" i="60"/>
  <c r="V112" i="60"/>
  <c r="V111" i="60"/>
  <c r="V110" i="60"/>
  <c r="V109" i="60"/>
  <c r="V108" i="60"/>
  <c r="V107" i="60"/>
  <c r="V106" i="60"/>
  <c r="V105" i="60"/>
  <c r="V104" i="60"/>
  <c r="V103" i="60"/>
  <c r="V102" i="60"/>
  <c r="V101" i="60"/>
  <c r="V100" i="60"/>
  <c r="V99" i="60"/>
  <c r="V98" i="60"/>
  <c r="V97" i="60"/>
  <c r="V96" i="60"/>
  <c r="V95" i="60"/>
  <c r="V94" i="60"/>
  <c r="V93" i="60"/>
  <c r="V92" i="60"/>
  <c r="V91" i="60"/>
  <c r="V90" i="60"/>
  <c r="V87" i="60"/>
  <c r="V86" i="60"/>
  <c r="V85" i="60"/>
  <c r="V84" i="60"/>
  <c r="V83" i="60"/>
  <c r="V82" i="60"/>
  <c r="V81" i="60"/>
  <c r="V80" i="60"/>
  <c r="V79" i="60"/>
  <c r="V78" i="60"/>
  <c r="V77" i="60"/>
  <c r="V76" i="60"/>
  <c r="V75" i="60"/>
  <c r="V74" i="60"/>
  <c r="V73" i="60"/>
  <c r="V72" i="60"/>
  <c r="V71" i="60"/>
  <c r="V70" i="60"/>
  <c r="V69" i="60"/>
  <c r="V68" i="60"/>
  <c r="V67" i="60"/>
  <c r="V66" i="60"/>
  <c r="V65" i="60"/>
  <c r="V64" i="60"/>
  <c r="V63" i="60"/>
  <c r="V62" i="60"/>
  <c r="V61" i="60"/>
  <c r="V60" i="60"/>
  <c r="V59" i="60"/>
  <c r="V135" i="60"/>
  <c r="V134" i="60"/>
  <c r="K134" i="60"/>
  <c r="K135" i="60"/>
  <c r="K133" i="60"/>
  <c r="K128" i="60"/>
  <c r="K91" i="60"/>
  <c r="K92" i="60"/>
  <c r="K93" i="60"/>
  <c r="K94" i="60"/>
  <c r="K95" i="60"/>
  <c r="K96" i="60"/>
  <c r="K97" i="60"/>
  <c r="K98" i="60"/>
  <c r="K99" i="60"/>
  <c r="K100" i="60"/>
  <c r="K101" i="60"/>
  <c r="K102" i="60"/>
  <c r="K103" i="60"/>
  <c r="K104" i="60"/>
  <c r="K105" i="60"/>
  <c r="K106" i="60"/>
  <c r="K107" i="60"/>
  <c r="K108" i="60"/>
  <c r="K109" i="60"/>
  <c r="K110" i="60"/>
  <c r="K111" i="60"/>
  <c r="K112" i="60"/>
  <c r="K113" i="60"/>
  <c r="K114" i="60"/>
  <c r="K115" i="60"/>
  <c r="K116" i="60"/>
  <c r="K117" i="60"/>
  <c r="K118" i="60"/>
  <c r="K119" i="60"/>
  <c r="K120" i="60"/>
  <c r="K121" i="60"/>
  <c r="K122" i="60"/>
  <c r="K123" i="60"/>
  <c r="K124" i="60"/>
  <c r="K125" i="60"/>
  <c r="K126" i="60"/>
  <c r="K127" i="60"/>
  <c r="K129" i="60"/>
  <c r="K130" i="60"/>
  <c r="K90" i="60"/>
  <c r="K60" i="60"/>
  <c r="K61" i="60"/>
  <c r="K62" i="60"/>
  <c r="K63" i="60"/>
  <c r="K64" i="60"/>
  <c r="K65" i="60"/>
  <c r="K66" i="60"/>
  <c r="K67" i="60"/>
  <c r="K68" i="60"/>
  <c r="K69" i="60"/>
  <c r="K70" i="60"/>
  <c r="K71" i="60"/>
  <c r="K72" i="60"/>
  <c r="K73" i="60"/>
  <c r="K74" i="60"/>
  <c r="K75" i="60"/>
  <c r="K76" i="60"/>
  <c r="K77" i="60"/>
  <c r="K78" i="60"/>
  <c r="K79" i="60"/>
  <c r="K80" i="60"/>
  <c r="K81" i="60"/>
  <c r="K82" i="60"/>
  <c r="K83" i="60"/>
  <c r="K84" i="60"/>
  <c r="K85" i="60"/>
  <c r="K86" i="60"/>
  <c r="K87" i="60"/>
  <c r="K59" i="60"/>
  <c r="W133" i="60"/>
  <c r="W137" i="60" s="1"/>
  <c r="O133" i="60"/>
  <c r="M37" i="60"/>
  <c r="M35" i="60"/>
  <c r="M34" i="60"/>
  <c r="M33" i="60"/>
  <c r="M32" i="60"/>
  <c r="M30" i="60"/>
  <c r="M29" i="60"/>
  <c r="M28" i="60"/>
  <c r="M27" i="60"/>
  <c r="M26" i="60"/>
  <c r="M25" i="60"/>
  <c r="M22" i="60"/>
  <c r="M21" i="60"/>
  <c r="M20" i="60"/>
  <c r="M19" i="60"/>
  <c r="M18" i="60"/>
  <c r="M16" i="60"/>
  <c r="M15" i="60"/>
  <c r="M14" i="60"/>
  <c r="M13" i="60"/>
  <c r="M12" i="60"/>
  <c r="D133" i="60"/>
  <c r="L133" i="60"/>
  <c r="B37" i="60"/>
  <c r="B35" i="60"/>
  <c r="B34" i="60"/>
  <c r="B33" i="60"/>
  <c r="B32" i="60"/>
  <c r="B30" i="60"/>
  <c r="B29" i="60"/>
  <c r="B28" i="60"/>
  <c r="B27" i="60"/>
  <c r="B26" i="60"/>
  <c r="B25" i="60"/>
  <c r="B22" i="60"/>
  <c r="B21" i="60"/>
  <c r="B20" i="60"/>
  <c r="B19" i="60"/>
  <c r="B18" i="60"/>
  <c r="B16" i="60"/>
  <c r="B15" i="60"/>
  <c r="B14" i="60"/>
  <c r="B13" i="60"/>
  <c r="B12" i="60"/>
  <c r="V133" i="60" l="1"/>
  <c r="P4952" i="53"/>
  <c r="P4951" i="53"/>
  <c r="P4950" i="53"/>
  <c r="P4949" i="53"/>
  <c r="P4948" i="53"/>
  <c r="P4947" i="53"/>
  <c r="P4946" i="53"/>
  <c r="P4945" i="53"/>
  <c r="P4944" i="53"/>
  <c r="P4943" i="53"/>
  <c r="P4942" i="53"/>
  <c r="P4941" i="53"/>
  <c r="P4940" i="53"/>
  <c r="P4939" i="53"/>
  <c r="P4938" i="53"/>
  <c r="P4937" i="53"/>
  <c r="P4936" i="53"/>
  <c r="P4935" i="53"/>
  <c r="P4934" i="53"/>
  <c r="P4933" i="53"/>
  <c r="P4932" i="53"/>
  <c r="P4931" i="53"/>
  <c r="P4930" i="53"/>
  <c r="P4929" i="53"/>
  <c r="P4928" i="53"/>
  <c r="P4927" i="53"/>
  <c r="P4926" i="53"/>
  <c r="P4925" i="53"/>
  <c r="P4924" i="53"/>
  <c r="P4923" i="53"/>
  <c r="P4922" i="53"/>
  <c r="P4921" i="53"/>
  <c r="P4920" i="53"/>
  <c r="P4919" i="53"/>
  <c r="P4918" i="53"/>
  <c r="P4917" i="53"/>
  <c r="P4916" i="53"/>
  <c r="P4915" i="53"/>
  <c r="P4914" i="53"/>
  <c r="P4913" i="53"/>
  <c r="P4912" i="53"/>
  <c r="P4911" i="53"/>
  <c r="P4910" i="53"/>
  <c r="P4909" i="53"/>
  <c r="P4908" i="53"/>
  <c r="P4907" i="53"/>
  <c r="P4906" i="53"/>
  <c r="P4905" i="53"/>
  <c r="P4904" i="53"/>
  <c r="P4903" i="53"/>
  <c r="P4902" i="53"/>
  <c r="P4901" i="53"/>
  <c r="P4900" i="53"/>
  <c r="P4899" i="53"/>
  <c r="P4898" i="53"/>
  <c r="P4897" i="53"/>
  <c r="P4896" i="53"/>
  <c r="P4895" i="53"/>
  <c r="P4894" i="53"/>
  <c r="P4893" i="53"/>
  <c r="P4892" i="53"/>
  <c r="P4891" i="53"/>
  <c r="P4890" i="53"/>
  <c r="P4889" i="53"/>
  <c r="P4888" i="53"/>
  <c r="P4887" i="53"/>
  <c r="P4886" i="53"/>
  <c r="P4885" i="53"/>
  <c r="P4884" i="53"/>
  <c r="P4883" i="53"/>
  <c r="P4882" i="53"/>
  <c r="P4881" i="53"/>
  <c r="P4880" i="53"/>
  <c r="P4879" i="53"/>
  <c r="P4878" i="53"/>
  <c r="P4877" i="53"/>
  <c r="P4876" i="53"/>
  <c r="P4875" i="53"/>
  <c r="P4874" i="53"/>
  <c r="P4873" i="53"/>
  <c r="P4872" i="53"/>
  <c r="P4871" i="53"/>
  <c r="P4870" i="53"/>
  <c r="P4869" i="53"/>
  <c r="P4868" i="53"/>
  <c r="P4867" i="53"/>
  <c r="P4866" i="53"/>
  <c r="P4865" i="53"/>
  <c r="P4864" i="53"/>
  <c r="P4863" i="53"/>
  <c r="P4862" i="53"/>
  <c r="P4861" i="53"/>
  <c r="P4860" i="53"/>
  <c r="P4859" i="53"/>
  <c r="P4858" i="53"/>
  <c r="P4857" i="53"/>
  <c r="P4856" i="53"/>
  <c r="P4855" i="53"/>
  <c r="P4854" i="53"/>
  <c r="P4853" i="53"/>
  <c r="P4852" i="53"/>
  <c r="P4851" i="53"/>
  <c r="P4850" i="53"/>
  <c r="P4849" i="53"/>
  <c r="P4848" i="53"/>
  <c r="P4847" i="53"/>
  <c r="P4846" i="53"/>
  <c r="P4845" i="53"/>
  <c r="P4844" i="53"/>
  <c r="P4843" i="53"/>
  <c r="P4842" i="53"/>
  <c r="P4841" i="53"/>
  <c r="P4840" i="53"/>
  <c r="P4839" i="53"/>
  <c r="P4838" i="53"/>
  <c r="P4837" i="53"/>
  <c r="P4836" i="53"/>
  <c r="P4835" i="53"/>
  <c r="P4834" i="53"/>
  <c r="P4833" i="53"/>
  <c r="P4832" i="53"/>
  <c r="P4831" i="53"/>
  <c r="P4830" i="53"/>
  <c r="P4829" i="53"/>
  <c r="P4828" i="53"/>
  <c r="P4827" i="53"/>
  <c r="P4826" i="53"/>
  <c r="P4825" i="53"/>
  <c r="P4824" i="53"/>
  <c r="P4823" i="53"/>
  <c r="P4822" i="53"/>
  <c r="P4821" i="53"/>
  <c r="P4820" i="53"/>
  <c r="P4819" i="53"/>
  <c r="P4818" i="53"/>
  <c r="P4817" i="53"/>
  <c r="P4816" i="53"/>
  <c r="P4815" i="53"/>
  <c r="P4814" i="53"/>
  <c r="P4813" i="53"/>
  <c r="P4812" i="53"/>
  <c r="P4811" i="53"/>
  <c r="P4810" i="53"/>
  <c r="P4809" i="53"/>
  <c r="P4808" i="53"/>
  <c r="P4807" i="53"/>
  <c r="P4806" i="53"/>
  <c r="P4805" i="53"/>
  <c r="P4804" i="53"/>
  <c r="P4803" i="53"/>
  <c r="P4802" i="53"/>
  <c r="P4801" i="53"/>
  <c r="P4800" i="53"/>
  <c r="P4799" i="53"/>
  <c r="P4798" i="53"/>
  <c r="P4797" i="53"/>
  <c r="P4796" i="53"/>
  <c r="P4795" i="53"/>
  <c r="P4794" i="53"/>
  <c r="P4793" i="53"/>
  <c r="P4792" i="53"/>
  <c r="P4791" i="53"/>
  <c r="P4790" i="53"/>
  <c r="P4789" i="53"/>
  <c r="P4788" i="53"/>
  <c r="P4787" i="53"/>
  <c r="P4786" i="53"/>
  <c r="P4785" i="53"/>
  <c r="P4784" i="53"/>
  <c r="P4783" i="53"/>
  <c r="P4782" i="53"/>
  <c r="P4781" i="53"/>
  <c r="P4780" i="53"/>
  <c r="P4779" i="53"/>
  <c r="P4778" i="53"/>
  <c r="P4777" i="53"/>
  <c r="P4776" i="53"/>
  <c r="P4775" i="53"/>
  <c r="P4774" i="53"/>
  <c r="P4773" i="53"/>
  <c r="P4772" i="53"/>
  <c r="P4771" i="53"/>
  <c r="P4770" i="53"/>
  <c r="P4769" i="53"/>
  <c r="P4768" i="53"/>
  <c r="P4767" i="53"/>
  <c r="P4766" i="53"/>
  <c r="P4765" i="53"/>
  <c r="P4764" i="53"/>
  <c r="P4763" i="53"/>
  <c r="P4762" i="53"/>
  <c r="P4761" i="53"/>
  <c r="P4760" i="53"/>
  <c r="M4759" i="53"/>
  <c r="M4758" i="53"/>
  <c r="M4757" i="53"/>
  <c r="M4756" i="53"/>
  <c r="M4755" i="53"/>
  <c r="M4754" i="53"/>
  <c r="M4753" i="53"/>
  <c r="M4752" i="53"/>
  <c r="M4751" i="53"/>
  <c r="M4750" i="53"/>
  <c r="M4749" i="53"/>
  <c r="M4748" i="53"/>
  <c r="M4747" i="53"/>
  <c r="M4746" i="53"/>
  <c r="M4745" i="53"/>
  <c r="M4744" i="53"/>
  <c r="M4743" i="53"/>
  <c r="M4742" i="53"/>
  <c r="M4741" i="53"/>
  <c r="M4740" i="53"/>
  <c r="M4739" i="53"/>
  <c r="M4738" i="53"/>
  <c r="M4737" i="53"/>
  <c r="M4736" i="53"/>
  <c r="M4735" i="53"/>
  <c r="M4734" i="53"/>
  <c r="M4733" i="53"/>
  <c r="M4732" i="53"/>
  <c r="M4731" i="53"/>
  <c r="M4730" i="53"/>
  <c r="M4729" i="53"/>
  <c r="M4728" i="53"/>
  <c r="M4727" i="53"/>
  <c r="M4726" i="53"/>
  <c r="M4725" i="53"/>
  <c r="M4724" i="53"/>
  <c r="M4723" i="53"/>
  <c r="M4722" i="53"/>
  <c r="M4721" i="53"/>
  <c r="M4720" i="53"/>
  <c r="M4719" i="53"/>
  <c r="M4718" i="53"/>
  <c r="M4717" i="53"/>
  <c r="M4716" i="53"/>
  <c r="M4715" i="53"/>
  <c r="M4714" i="53"/>
  <c r="M4713" i="53"/>
  <c r="M4712" i="53"/>
  <c r="M4711" i="53"/>
  <c r="M4710" i="53"/>
  <c r="M4709" i="53"/>
  <c r="M4708" i="53"/>
  <c r="M4707" i="53"/>
  <c r="M4706" i="53"/>
  <c r="M4705" i="53"/>
  <c r="M4704" i="53"/>
  <c r="M4703" i="53"/>
  <c r="M4702" i="53"/>
  <c r="M4701" i="53"/>
  <c r="M4700" i="53"/>
  <c r="M4699" i="53"/>
  <c r="M4698" i="53"/>
  <c r="M4697" i="53"/>
  <c r="M4696" i="53"/>
  <c r="M4695" i="53"/>
  <c r="M4694" i="53"/>
  <c r="M4693" i="53"/>
  <c r="M4692" i="53"/>
  <c r="M4691" i="53"/>
  <c r="M4690" i="53"/>
  <c r="M4689" i="53"/>
  <c r="M4688" i="53"/>
  <c r="M4687" i="53"/>
  <c r="M4686" i="53"/>
  <c r="M4685" i="53"/>
  <c r="M4684" i="53"/>
  <c r="M4683" i="53"/>
  <c r="M4682" i="53"/>
  <c r="M4681" i="53"/>
  <c r="M4680" i="53"/>
  <c r="M4679" i="53"/>
  <c r="M4678" i="53"/>
  <c r="M4677" i="53"/>
  <c r="M4676" i="53"/>
  <c r="M4675" i="53"/>
  <c r="M4674" i="53"/>
  <c r="M4673" i="53"/>
  <c r="M4672" i="53"/>
  <c r="M4671" i="53"/>
  <c r="M4670" i="53"/>
  <c r="M4669" i="53"/>
  <c r="M4668" i="53"/>
  <c r="M4667" i="53"/>
  <c r="M4666" i="53"/>
  <c r="M4665" i="53"/>
  <c r="M4664" i="53"/>
  <c r="M4663" i="53"/>
  <c r="M4662" i="53"/>
  <c r="M4661" i="53"/>
  <c r="M4660" i="53"/>
  <c r="M4659" i="53"/>
  <c r="M4658" i="53"/>
  <c r="M4657" i="53"/>
  <c r="M4656" i="53"/>
  <c r="M4655" i="53"/>
  <c r="M4654" i="53"/>
  <c r="M4653" i="53"/>
  <c r="M4652" i="53"/>
  <c r="M4651" i="53"/>
  <c r="M4650" i="53"/>
  <c r="M4649" i="53"/>
  <c r="M4648" i="53"/>
  <c r="M4647" i="53"/>
  <c r="M4646" i="53"/>
  <c r="M4645" i="53"/>
  <c r="M4644" i="53"/>
  <c r="M4643" i="53"/>
  <c r="M4642" i="53"/>
  <c r="M4641" i="53"/>
  <c r="M4640" i="53"/>
  <c r="M4639" i="53"/>
  <c r="M4638" i="53"/>
  <c r="M4637" i="53"/>
  <c r="M4636" i="53"/>
  <c r="M4635" i="53"/>
  <c r="M4634" i="53"/>
  <c r="M4633" i="53"/>
  <c r="M4632" i="53"/>
  <c r="M4631" i="53"/>
  <c r="M4630" i="53"/>
  <c r="M4629" i="53"/>
  <c r="M4628" i="53"/>
  <c r="M4627" i="53"/>
  <c r="M4626" i="53"/>
  <c r="M4625" i="53"/>
  <c r="M4624" i="53"/>
  <c r="M4623" i="53"/>
  <c r="M4622" i="53"/>
  <c r="M4621" i="53"/>
  <c r="M4620" i="53"/>
  <c r="M4619" i="53"/>
  <c r="M4618" i="53"/>
  <c r="M4617" i="53"/>
  <c r="M4616" i="53"/>
  <c r="M4615" i="53"/>
  <c r="M4614" i="53"/>
  <c r="M4613" i="53"/>
  <c r="M4612" i="53"/>
  <c r="M4611" i="53"/>
  <c r="M4610" i="53"/>
  <c r="M4609" i="53"/>
  <c r="M4608" i="53"/>
  <c r="M4607" i="53"/>
  <c r="M4606" i="53"/>
  <c r="M4605" i="53"/>
  <c r="M4604" i="53"/>
  <c r="M4603" i="53"/>
  <c r="M4602" i="53"/>
  <c r="M4601" i="53"/>
  <c r="M4600" i="53"/>
  <c r="M4599" i="53"/>
  <c r="M4598" i="53"/>
  <c r="M4597" i="53"/>
  <c r="M4596" i="53"/>
  <c r="M4595" i="53"/>
  <c r="M4594" i="53"/>
  <c r="M4593" i="53"/>
  <c r="M4592" i="53"/>
  <c r="M4591" i="53"/>
  <c r="M4590" i="53"/>
  <c r="M4589" i="53"/>
  <c r="M4588" i="53"/>
  <c r="M4587" i="53"/>
  <c r="M4586" i="53"/>
  <c r="M4585" i="53"/>
  <c r="M4584" i="53"/>
  <c r="M4583" i="53"/>
  <c r="M4582" i="53"/>
  <c r="M4581" i="53"/>
  <c r="M4580" i="53"/>
  <c r="M4579" i="53"/>
  <c r="M4578" i="53"/>
  <c r="M4577" i="53"/>
  <c r="M4576" i="53"/>
  <c r="M4575" i="53"/>
  <c r="M4574" i="53"/>
  <c r="M4573" i="53"/>
  <c r="M4572" i="53"/>
  <c r="M4571" i="53"/>
  <c r="M4570" i="53"/>
  <c r="M4569" i="53"/>
  <c r="M4568" i="53"/>
  <c r="M4567" i="53"/>
  <c r="M4566" i="53"/>
  <c r="M4565" i="53"/>
  <c r="M4564" i="53"/>
  <c r="M4563" i="53"/>
  <c r="M4562" i="53"/>
  <c r="M4561" i="53"/>
  <c r="M4560" i="53"/>
  <c r="M4559" i="53"/>
  <c r="M4558" i="53"/>
  <c r="M4557" i="53"/>
  <c r="M4556" i="53"/>
  <c r="M4555" i="53"/>
  <c r="M4554" i="53"/>
  <c r="M4553" i="53"/>
  <c r="M4552" i="53"/>
  <c r="M4551" i="53"/>
  <c r="M4550" i="53"/>
  <c r="M4549" i="53"/>
  <c r="M4548" i="53"/>
  <c r="M4547" i="53"/>
  <c r="M4546" i="53"/>
  <c r="M4545" i="53"/>
  <c r="M4544" i="53"/>
  <c r="M4543" i="53"/>
  <c r="M4542" i="53"/>
  <c r="M4541" i="53"/>
  <c r="M4540" i="53"/>
  <c r="M4539" i="53"/>
  <c r="M4538" i="53"/>
  <c r="M4537" i="53"/>
  <c r="M4536" i="53"/>
  <c r="M4535" i="53"/>
  <c r="E1048576" i="51" l="1"/>
  <c r="P3772" i="53" l="1"/>
  <c r="M3772" i="53"/>
  <c r="P3771" i="53"/>
  <c r="M3771" i="53"/>
  <c r="P3770" i="53"/>
  <c r="M3770" i="53"/>
  <c r="P3769" i="53"/>
  <c r="M3769" i="53"/>
  <c r="P3768" i="53"/>
  <c r="M3768" i="53"/>
  <c r="P3767" i="53"/>
  <c r="M3767" i="53"/>
  <c r="P3766" i="53"/>
  <c r="M3766" i="53"/>
  <c r="P3765" i="53"/>
  <c r="M3765" i="53"/>
  <c r="P3764" i="53"/>
  <c r="M3764" i="53"/>
  <c r="P3763" i="53"/>
  <c r="M3763" i="53"/>
  <c r="P3762" i="53"/>
  <c r="M3762" i="53"/>
  <c r="P3761" i="53"/>
  <c r="M3761" i="53"/>
  <c r="P3760" i="53"/>
  <c r="M3760" i="53"/>
  <c r="P3759" i="53"/>
  <c r="M3759" i="53"/>
  <c r="P3758" i="53"/>
  <c r="M3758" i="53"/>
  <c r="P3757" i="53"/>
  <c r="M3757" i="53"/>
  <c r="P3756" i="53"/>
  <c r="M3756" i="53"/>
  <c r="P3755" i="53"/>
  <c r="M3755" i="53"/>
  <c r="P3754" i="53"/>
  <c r="M3754" i="53"/>
  <c r="P3753" i="53"/>
  <c r="M3753" i="53"/>
  <c r="P3752" i="53"/>
  <c r="M3752" i="53"/>
  <c r="P3751" i="53"/>
  <c r="M3751" i="53"/>
  <c r="P3750" i="53"/>
  <c r="M3750" i="53"/>
  <c r="P3749" i="53"/>
  <c r="M3749" i="53"/>
  <c r="P3748" i="53"/>
  <c r="M3748" i="53"/>
  <c r="P3747" i="53"/>
  <c r="M3747" i="53"/>
  <c r="P3746" i="53"/>
  <c r="M3746" i="53"/>
  <c r="P3745" i="53"/>
  <c r="M3745" i="53"/>
  <c r="P3744" i="53"/>
  <c r="M3744" i="53"/>
  <c r="P3743" i="53"/>
  <c r="M3743" i="53"/>
  <c r="P3742" i="53"/>
  <c r="M3742" i="53"/>
  <c r="P3741" i="53"/>
  <c r="M3741" i="53"/>
  <c r="P3740" i="53"/>
  <c r="M3740" i="53"/>
  <c r="P3739" i="53"/>
  <c r="M3739" i="53"/>
  <c r="P3738" i="53"/>
  <c r="M3738" i="53"/>
  <c r="P3737" i="53"/>
  <c r="M3737" i="53"/>
  <c r="P3736" i="53"/>
  <c r="M3736" i="53"/>
  <c r="P3735" i="53"/>
  <c r="M3735" i="53"/>
  <c r="P3734" i="53"/>
  <c r="M3734" i="53"/>
  <c r="P3733" i="53"/>
  <c r="M3733" i="53"/>
  <c r="P3732" i="53"/>
  <c r="M3732" i="53"/>
  <c r="P3731" i="53"/>
  <c r="M3731" i="53"/>
  <c r="P3730" i="53"/>
  <c r="M3730" i="53"/>
  <c r="P3729" i="53"/>
  <c r="M3729" i="53"/>
  <c r="P3728" i="53"/>
  <c r="M3728" i="53"/>
  <c r="P3727" i="53"/>
  <c r="M3727" i="53"/>
  <c r="P3726" i="53"/>
  <c r="M3726" i="53"/>
  <c r="P3725" i="53"/>
  <c r="M3725" i="53"/>
  <c r="P3724" i="53"/>
  <c r="M3724" i="53"/>
  <c r="P3723" i="53"/>
  <c r="M3723" i="53"/>
  <c r="P3722" i="53"/>
  <c r="M3722" i="53"/>
  <c r="P3721" i="53"/>
  <c r="M3721" i="53"/>
  <c r="P3720" i="53"/>
  <c r="M3720" i="53"/>
  <c r="P3719" i="53"/>
  <c r="M3719" i="53"/>
  <c r="P3718" i="53"/>
  <c r="M3718" i="53"/>
  <c r="P3717" i="53"/>
  <c r="M3717" i="53"/>
  <c r="P3716" i="53"/>
  <c r="M3716" i="53"/>
  <c r="P3715" i="53"/>
  <c r="M3715" i="53"/>
  <c r="P3714" i="53"/>
  <c r="M3714" i="53"/>
  <c r="P3713" i="53"/>
  <c r="M3713" i="53"/>
  <c r="P3712" i="53"/>
  <c r="M3712" i="53"/>
  <c r="P3711" i="53"/>
  <c r="M3711" i="53"/>
  <c r="P3710" i="53"/>
  <c r="M3710" i="53"/>
  <c r="P3709" i="53"/>
  <c r="M3709" i="53"/>
  <c r="P3708" i="53"/>
  <c r="M3708" i="53"/>
  <c r="P3707" i="53"/>
  <c r="M3707" i="53"/>
  <c r="P3706" i="53"/>
  <c r="M3706" i="53"/>
  <c r="P3705" i="53"/>
  <c r="M3705" i="53"/>
  <c r="P3704" i="53"/>
  <c r="M3704" i="53"/>
  <c r="P3703" i="53"/>
  <c r="M3703" i="53"/>
  <c r="P3702" i="53"/>
  <c r="M3702" i="53"/>
  <c r="P3701" i="53"/>
  <c r="M3701" i="53"/>
  <c r="P3700" i="53"/>
  <c r="M3700" i="53"/>
  <c r="P3699" i="53"/>
  <c r="M3699" i="53"/>
  <c r="P3698" i="53"/>
  <c r="M3698" i="53"/>
  <c r="P3697" i="53"/>
  <c r="M3697" i="53"/>
  <c r="P3696" i="53"/>
  <c r="M3696" i="53"/>
  <c r="P3695" i="53"/>
  <c r="M3695" i="53"/>
  <c r="P3694" i="53"/>
  <c r="M3694" i="53"/>
  <c r="P3693" i="53"/>
  <c r="M3693" i="53"/>
  <c r="P3692" i="53"/>
  <c r="M3692" i="53"/>
  <c r="P3691" i="53"/>
  <c r="M3691" i="53"/>
  <c r="P3690" i="53"/>
  <c r="M3690" i="53"/>
  <c r="P3689" i="53"/>
  <c r="M3689" i="53"/>
  <c r="P3688" i="53"/>
  <c r="M3688" i="53"/>
  <c r="P3687" i="53"/>
  <c r="M3687" i="53"/>
  <c r="P3686" i="53"/>
  <c r="M3686" i="53"/>
  <c r="P3685" i="53"/>
  <c r="M3685" i="53"/>
  <c r="P3684" i="53"/>
  <c r="M3684" i="53"/>
  <c r="P3683" i="53"/>
  <c r="M3683" i="53"/>
  <c r="P3682" i="53"/>
  <c r="M3682" i="53"/>
  <c r="P3681" i="53"/>
  <c r="M3681" i="53"/>
  <c r="P3680" i="53"/>
  <c r="M3680" i="53"/>
  <c r="P3679" i="53"/>
  <c r="M3679" i="53"/>
  <c r="P3678" i="53"/>
  <c r="M3678" i="53"/>
  <c r="P3677" i="53"/>
  <c r="M3677" i="53"/>
  <c r="P3676" i="53"/>
  <c r="M3676" i="53"/>
  <c r="P3675" i="53"/>
  <c r="M3675" i="53"/>
  <c r="P3674" i="53"/>
  <c r="M3674" i="53"/>
  <c r="P3673" i="53"/>
  <c r="M3673" i="53"/>
  <c r="P3672" i="53"/>
  <c r="M3672" i="53"/>
  <c r="P3671" i="53"/>
  <c r="M3671" i="53"/>
  <c r="P3670" i="53"/>
  <c r="M3670" i="53"/>
  <c r="P3669" i="53"/>
  <c r="M3669" i="53"/>
  <c r="P3668" i="53"/>
  <c r="M3668" i="53"/>
  <c r="P3667" i="53"/>
  <c r="M3667" i="53"/>
  <c r="P3666" i="53"/>
  <c r="M3666" i="53"/>
  <c r="P3665" i="53"/>
  <c r="M3665" i="53"/>
  <c r="P3664" i="53"/>
  <c r="M3664" i="53"/>
  <c r="P3663" i="53"/>
  <c r="M3663" i="53"/>
  <c r="P3662" i="53"/>
  <c r="M3662" i="53"/>
  <c r="P3661" i="53"/>
  <c r="M3661" i="53"/>
  <c r="P3660" i="53"/>
  <c r="M3660" i="53"/>
  <c r="P3659" i="53"/>
  <c r="M3659" i="53"/>
  <c r="P3658" i="53"/>
  <c r="M3658" i="53"/>
  <c r="P3657" i="53"/>
  <c r="M3657" i="53"/>
  <c r="P3656" i="53"/>
  <c r="M3656" i="53"/>
  <c r="P3655" i="53"/>
  <c r="M3655" i="53"/>
  <c r="P3654" i="53"/>
  <c r="M3654" i="53"/>
  <c r="P3653" i="53"/>
  <c r="M3653" i="53"/>
  <c r="P3652" i="53"/>
  <c r="M3652" i="53"/>
  <c r="P3651" i="53"/>
  <c r="M3651" i="53"/>
  <c r="P3650" i="53"/>
  <c r="M3650" i="53"/>
  <c r="P3649" i="53"/>
  <c r="M3649" i="53"/>
  <c r="P3648" i="53"/>
  <c r="M3648" i="53"/>
  <c r="P3647" i="53"/>
  <c r="M3647" i="53"/>
  <c r="P3646" i="53"/>
  <c r="M3646" i="53"/>
  <c r="P3645" i="53"/>
  <c r="M3645" i="53"/>
  <c r="P3644" i="53"/>
  <c r="M3644" i="53"/>
  <c r="P3643" i="53"/>
  <c r="M3643" i="53"/>
  <c r="P3642" i="53"/>
  <c r="M3642" i="53"/>
  <c r="P3641" i="53"/>
  <c r="M3641" i="53"/>
  <c r="P3640" i="53"/>
  <c r="M3640" i="53"/>
  <c r="P3639" i="53"/>
  <c r="M3639" i="53"/>
  <c r="P3638" i="53"/>
  <c r="M3638" i="53"/>
  <c r="P3637" i="53"/>
  <c r="M3637" i="53"/>
  <c r="P3636" i="53"/>
  <c r="M3636" i="53"/>
  <c r="P3635" i="53"/>
  <c r="M3635" i="53"/>
  <c r="P3634" i="53"/>
  <c r="M3634" i="53"/>
  <c r="P3633" i="53"/>
  <c r="M3633" i="53"/>
  <c r="P3632" i="53"/>
  <c r="M3632" i="53"/>
  <c r="P3631" i="53"/>
  <c r="M3631" i="53"/>
  <c r="P3630" i="53"/>
  <c r="M3630" i="53"/>
  <c r="P3629" i="53"/>
  <c r="M3629" i="53"/>
  <c r="P3628" i="53"/>
  <c r="M3628" i="53"/>
  <c r="P3627" i="53"/>
  <c r="M3627" i="53"/>
  <c r="P3626" i="53"/>
  <c r="M3626" i="53"/>
  <c r="P3625" i="53"/>
  <c r="M3625" i="53"/>
  <c r="P3624" i="53"/>
  <c r="M3624" i="53"/>
  <c r="P3623" i="53"/>
  <c r="M3623" i="53"/>
  <c r="P3622" i="53"/>
  <c r="M3622" i="53"/>
  <c r="P3621" i="53"/>
  <c r="M3621" i="53"/>
  <c r="P3620" i="53"/>
  <c r="M3620" i="53"/>
  <c r="P3619" i="53"/>
  <c r="M3619" i="53"/>
  <c r="P3618" i="53"/>
  <c r="M3618" i="53"/>
  <c r="P3617" i="53"/>
  <c r="M3617" i="53"/>
  <c r="P3616" i="53"/>
  <c r="M3616" i="53"/>
  <c r="P3615" i="53"/>
  <c r="M3615" i="53"/>
  <c r="P3614" i="53"/>
  <c r="M3614" i="53"/>
  <c r="P3613" i="53"/>
  <c r="M3613" i="53"/>
  <c r="P3612" i="53"/>
  <c r="M3612" i="53"/>
  <c r="P3611" i="53"/>
  <c r="M3611" i="53"/>
  <c r="P3610" i="53"/>
  <c r="M3610" i="53"/>
  <c r="P3609" i="53"/>
  <c r="M3609" i="53"/>
  <c r="P3608" i="53"/>
  <c r="M3608" i="53"/>
  <c r="P3607" i="53"/>
  <c r="M3607" i="53"/>
  <c r="P3606" i="53"/>
  <c r="M3606" i="53"/>
  <c r="P3605" i="53"/>
  <c r="M3605" i="53"/>
  <c r="P3604" i="53"/>
  <c r="M3604" i="53"/>
  <c r="P3603" i="53"/>
  <c r="M3603" i="53"/>
  <c r="P3602" i="53"/>
  <c r="M3602" i="53"/>
  <c r="P3601" i="53"/>
  <c r="M3601" i="53"/>
  <c r="P3600" i="53"/>
  <c r="M3600" i="53"/>
  <c r="P3599" i="53"/>
  <c r="M3599" i="53"/>
  <c r="P3598" i="53"/>
  <c r="M3598" i="53"/>
  <c r="P3597" i="53"/>
  <c r="M3597" i="53"/>
  <c r="P3596" i="53"/>
  <c r="M3596" i="53"/>
  <c r="P3595" i="53"/>
  <c r="M3595" i="53"/>
  <c r="P3594" i="53"/>
  <c r="M3594" i="53"/>
  <c r="P3593" i="53"/>
  <c r="M3593" i="53"/>
  <c r="P3592" i="53"/>
  <c r="M3592" i="53"/>
  <c r="P3591" i="53"/>
  <c r="M3591" i="53"/>
  <c r="P3590" i="53"/>
  <c r="M3590" i="53"/>
  <c r="P3589" i="53"/>
  <c r="M3589" i="53"/>
  <c r="P3588" i="53"/>
  <c r="M3588" i="53"/>
  <c r="P3587" i="53"/>
  <c r="M3587" i="53"/>
  <c r="P3586" i="53"/>
  <c r="M3586" i="53"/>
  <c r="P3585" i="53"/>
  <c r="M3585" i="53"/>
  <c r="P3584" i="53"/>
  <c r="M3584" i="53"/>
  <c r="P3583" i="53"/>
  <c r="M3583" i="53"/>
  <c r="P3582" i="53"/>
  <c r="M3582" i="53"/>
  <c r="P3581" i="53"/>
  <c r="M3581" i="53"/>
  <c r="P3580" i="53"/>
  <c r="M3580" i="53"/>
  <c r="P3579" i="53"/>
  <c r="M3579" i="53"/>
  <c r="P3578" i="53"/>
  <c r="M3578" i="53"/>
  <c r="P3577" i="53"/>
  <c r="M3577" i="53"/>
  <c r="P3576" i="53"/>
  <c r="M3576" i="53"/>
  <c r="P3575" i="53"/>
  <c r="M3575" i="53"/>
  <c r="P3574" i="53"/>
  <c r="M3574" i="53"/>
  <c r="P3573" i="53"/>
  <c r="M3573" i="53"/>
  <c r="P3572" i="53"/>
  <c r="M3572" i="53"/>
  <c r="P3571" i="53"/>
  <c r="M3571" i="53"/>
  <c r="P3570" i="53"/>
  <c r="M3570" i="53"/>
  <c r="P3569" i="53"/>
  <c r="M3569" i="53"/>
  <c r="P3568" i="53"/>
  <c r="M3568" i="53"/>
  <c r="P3567" i="53"/>
  <c r="M3567" i="53"/>
  <c r="P3566" i="53"/>
  <c r="M3566" i="53"/>
  <c r="P3565" i="53"/>
  <c r="M3565" i="53"/>
  <c r="P3564" i="53"/>
  <c r="M3564" i="53"/>
  <c r="P3563" i="53"/>
  <c r="M3563" i="53"/>
  <c r="P3562" i="53"/>
  <c r="M3562" i="53"/>
  <c r="P3561" i="53"/>
  <c r="M3561" i="53"/>
  <c r="P3560" i="53"/>
  <c r="M3560" i="53"/>
  <c r="P3559" i="53"/>
  <c r="M3559" i="53"/>
  <c r="P3558" i="53"/>
  <c r="M3558" i="53"/>
  <c r="P3557" i="53"/>
  <c r="M3557" i="53"/>
  <c r="P3556" i="53"/>
  <c r="M3556" i="53"/>
  <c r="P3555" i="53"/>
  <c r="M3555" i="53"/>
  <c r="P3554" i="53"/>
  <c r="M3554" i="53"/>
  <c r="P3553" i="53"/>
  <c r="M3553" i="53"/>
  <c r="P3552" i="53"/>
  <c r="M3552" i="53"/>
  <c r="P3551" i="53"/>
  <c r="M3551" i="53"/>
  <c r="P3550" i="53"/>
  <c r="M3550" i="53"/>
  <c r="P3549" i="53"/>
  <c r="M3549" i="53"/>
  <c r="P3548" i="53"/>
  <c r="M3548" i="53"/>
  <c r="P3547" i="53"/>
  <c r="M3547" i="53"/>
  <c r="P3546" i="53"/>
  <c r="M3546" i="53"/>
  <c r="P3545" i="53"/>
  <c r="M3545" i="53"/>
  <c r="P3544" i="53"/>
  <c r="M3544" i="53"/>
  <c r="P3543" i="53"/>
  <c r="M3543" i="53"/>
  <c r="P3542" i="53"/>
  <c r="M3542" i="53"/>
  <c r="P3541" i="53"/>
  <c r="M3541" i="53"/>
  <c r="P3540" i="53"/>
  <c r="M3540" i="53"/>
  <c r="P3539" i="53"/>
  <c r="M3539" i="53"/>
  <c r="P3538" i="53"/>
  <c r="M3538" i="53"/>
  <c r="P3537" i="53"/>
  <c r="M3537" i="53"/>
  <c r="P3536" i="53"/>
  <c r="M3536" i="53"/>
  <c r="P3535" i="53"/>
  <c r="M3535" i="53"/>
  <c r="P3534" i="53"/>
  <c r="M3534" i="53"/>
  <c r="P3533" i="53"/>
  <c r="M3533" i="53"/>
  <c r="P3532" i="53"/>
  <c r="M3532" i="53"/>
  <c r="P3531" i="53"/>
  <c r="M3531" i="53"/>
  <c r="P3530" i="53"/>
  <c r="M3530" i="53"/>
  <c r="P3529" i="53"/>
  <c r="M3529" i="53"/>
  <c r="P3528" i="53"/>
  <c r="M3528" i="53"/>
  <c r="P3527" i="53"/>
  <c r="M3527" i="53"/>
  <c r="P3526" i="53"/>
  <c r="M3526" i="53"/>
  <c r="P3525" i="53"/>
  <c r="M3525" i="53"/>
  <c r="P3524" i="53"/>
  <c r="M3524" i="53"/>
  <c r="P3523" i="53"/>
  <c r="M3523" i="53"/>
  <c r="P3522" i="53"/>
  <c r="M3522" i="53"/>
  <c r="P3521" i="53"/>
  <c r="M3521" i="53"/>
  <c r="P3520" i="53"/>
  <c r="M3520" i="53"/>
  <c r="P3519" i="53"/>
  <c r="M3519" i="53"/>
  <c r="P3518" i="53"/>
  <c r="M3518" i="53"/>
  <c r="P3517" i="53"/>
  <c r="M3517" i="53"/>
  <c r="P3516" i="53"/>
  <c r="M3516" i="53"/>
  <c r="P3515" i="53"/>
  <c r="M3515" i="53"/>
  <c r="P3514" i="53"/>
  <c r="M3514" i="53"/>
  <c r="P3513" i="53"/>
  <c r="M3513" i="53"/>
  <c r="P3512" i="53"/>
  <c r="M3512" i="53"/>
  <c r="P3511" i="53"/>
  <c r="M3511" i="53"/>
  <c r="P3510" i="53"/>
  <c r="M3510" i="53"/>
  <c r="P3509" i="53"/>
  <c r="M3509" i="53"/>
  <c r="P3508" i="53"/>
  <c r="M3508" i="53"/>
  <c r="P3507" i="53"/>
  <c r="M3507" i="53"/>
  <c r="P3506" i="53"/>
  <c r="M3506" i="53"/>
  <c r="P3505" i="53"/>
  <c r="M3505" i="53"/>
  <c r="P3504" i="53"/>
  <c r="M3504" i="53"/>
  <c r="P3503" i="53"/>
  <c r="M3503" i="53"/>
  <c r="P3502" i="53"/>
  <c r="M3502" i="53"/>
  <c r="P3501" i="53"/>
  <c r="M3501" i="53"/>
  <c r="P3500" i="53"/>
  <c r="M3500" i="53"/>
  <c r="P3499" i="53"/>
  <c r="M3499" i="53"/>
  <c r="P3498" i="53"/>
  <c r="M3498" i="53"/>
  <c r="P3497" i="53"/>
  <c r="M3497" i="53"/>
  <c r="P3496" i="53"/>
  <c r="M3496" i="53"/>
  <c r="P3495" i="53"/>
  <c r="M3495" i="53"/>
  <c r="P3494" i="53"/>
  <c r="M3494" i="53"/>
  <c r="P3493" i="53"/>
  <c r="M3493" i="53"/>
  <c r="P3492" i="53"/>
  <c r="M3492" i="53"/>
  <c r="P3491" i="53"/>
  <c r="M3491" i="53"/>
  <c r="P3490" i="53"/>
  <c r="M3490" i="53"/>
  <c r="P3489" i="53"/>
  <c r="M3489" i="53"/>
  <c r="P3488" i="53"/>
  <c r="M3488" i="53"/>
  <c r="P3487" i="53"/>
  <c r="M3487" i="53"/>
  <c r="P3486" i="53"/>
  <c r="M3486" i="53"/>
  <c r="P3485" i="53"/>
  <c r="M3485" i="53"/>
  <c r="P3484" i="53"/>
  <c r="M3484" i="53"/>
  <c r="P3483" i="53"/>
  <c r="M3483" i="53"/>
  <c r="P3482" i="53"/>
  <c r="M3482" i="53"/>
  <c r="P3481" i="53"/>
  <c r="M3481" i="53"/>
  <c r="P3480" i="53"/>
  <c r="M3480" i="53"/>
  <c r="P3479" i="53"/>
  <c r="M3479" i="53"/>
  <c r="P3478" i="53"/>
  <c r="M3478" i="53"/>
  <c r="P3477" i="53"/>
  <c r="M3477" i="53"/>
  <c r="P3476" i="53"/>
  <c r="M3476" i="53"/>
  <c r="P3475" i="53"/>
  <c r="M3475" i="53"/>
  <c r="P3474" i="53"/>
  <c r="M3474" i="53"/>
  <c r="P3473" i="53"/>
  <c r="M3473" i="53"/>
  <c r="P3472" i="53"/>
  <c r="M3472" i="53"/>
  <c r="P3471" i="53"/>
  <c r="M3471" i="53"/>
  <c r="P3470" i="53"/>
  <c r="M3470" i="53"/>
  <c r="P3469" i="53"/>
  <c r="M3469" i="53"/>
  <c r="P3468" i="53"/>
  <c r="M3468" i="53"/>
  <c r="P3467" i="53"/>
  <c r="M3467" i="53"/>
  <c r="P3466" i="53"/>
  <c r="M3466" i="53"/>
  <c r="P3465" i="53"/>
  <c r="M3465" i="53"/>
  <c r="P3464" i="53"/>
  <c r="M3464" i="53"/>
  <c r="P3463" i="53"/>
  <c r="M3463" i="53"/>
  <c r="P3462" i="53"/>
  <c r="M3462" i="53"/>
  <c r="P3461" i="53"/>
  <c r="M3461" i="53"/>
  <c r="P3460" i="53"/>
  <c r="M3460" i="53"/>
  <c r="P3459" i="53"/>
  <c r="M3459" i="53"/>
  <c r="P3458" i="53"/>
  <c r="M3458" i="53"/>
  <c r="P3457" i="53"/>
  <c r="M3457" i="53"/>
  <c r="P3456" i="53"/>
  <c r="M3456" i="53"/>
  <c r="P3455" i="53"/>
  <c r="M3455" i="53"/>
  <c r="P3454" i="53"/>
  <c r="M3454" i="53"/>
  <c r="P3453" i="53"/>
  <c r="M3453" i="53"/>
  <c r="P3452" i="53"/>
  <c r="M3452" i="53"/>
  <c r="P3451" i="53"/>
  <c r="M3451" i="53"/>
  <c r="P3450" i="53"/>
  <c r="M3450" i="53"/>
  <c r="P3449" i="53"/>
  <c r="M3449" i="53"/>
  <c r="P3448" i="53"/>
  <c r="M3448" i="53"/>
  <c r="P3447" i="53"/>
  <c r="M3447" i="53"/>
  <c r="P3446" i="53"/>
  <c r="M3446" i="53"/>
  <c r="P3445" i="53"/>
  <c r="M3445" i="53"/>
  <c r="P3444" i="53"/>
  <c r="M3444" i="53"/>
  <c r="P3443" i="53"/>
  <c r="M3443" i="53"/>
  <c r="P3442" i="53"/>
  <c r="M3442" i="53"/>
  <c r="P3441" i="53"/>
  <c r="M3441" i="53"/>
  <c r="P3440" i="53"/>
  <c r="M3440" i="53"/>
  <c r="P3439" i="53"/>
  <c r="M3439" i="53"/>
  <c r="P3438" i="53"/>
  <c r="M3438" i="53"/>
  <c r="P3437" i="53"/>
  <c r="M3437" i="53"/>
  <c r="H98" i="79" l="1"/>
  <c r="G98" i="79"/>
  <c r="H72" i="79"/>
  <c r="E2431" i="53" l="1"/>
  <c r="E2430" i="53"/>
  <c r="E2429" i="53"/>
  <c r="E2428" i="53"/>
  <c r="E2427" i="53"/>
  <c r="E2426" i="53"/>
  <c r="E2425" i="53"/>
  <c r="E2424" i="53"/>
  <c r="E2423" i="53"/>
  <c r="E2422" i="53"/>
  <c r="E2421" i="53"/>
  <c r="E2420" i="53"/>
  <c r="E2419" i="53"/>
  <c r="E2418" i="53"/>
  <c r="E2417" i="53"/>
  <c r="E2416" i="53"/>
  <c r="E2415" i="53"/>
  <c r="E2414" i="53"/>
  <c r="E2413" i="53"/>
  <c r="E2412" i="53"/>
  <c r="E2411" i="53"/>
  <c r="E2410" i="53"/>
  <c r="E2409" i="53"/>
  <c r="E2408" i="53"/>
  <c r="E2407" i="53"/>
  <c r="E2406" i="53"/>
  <c r="E2405" i="53"/>
  <c r="E2404" i="53"/>
  <c r="E2403" i="53"/>
  <c r="E2402" i="53"/>
  <c r="E2401" i="53"/>
  <c r="E2400" i="53"/>
  <c r="E2399" i="53"/>
  <c r="E2398" i="53"/>
  <c r="E2397" i="53"/>
  <c r="E2396" i="53"/>
  <c r="E2395" i="53"/>
  <c r="E2394" i="53"/>
  <c r="E2393" i="53"/>
  <c r="E2392" i="53"/>
  <c r="E2391" i="53"/>
  <c r="E2390" i="53"/>
  <c r="E2389" i="53"/>
  <c r="E2388" i="53"/>
  <c r="E2387" i="53"/>
  <c r="E2386" i="53"/>
  <c r="E2385" i="53"/>
  <c r="E2384" i="53"/>
  <c r="E2383" i="53"/>
  <c r="E2382" i="53"/>
  <c r="E2381" i="53"/>
  <c r="E2380" i="53"/>
  <c r="E2379" i="53"/>
  <c r="E2378" i="53"/>
  <c r="E2377" i="53"/>
  <c r="E2376" i="53"/>
  <c r="E2375" i="53"/>
  <c r="E2374" i="53"/>
  <c r="E2373" i="53"/>
  <c r="E2372" i="53"/>
  <c r="E2371" i="53"/>
  <c r="E2370" i="53"/>
  <c r="E2369" i="53"/>
  <c r="E2368" i="53"/>
  <c r="E2367" i="53"/>
  <c r="E2366" i="53"/>
  <c r="E2365" i="53"/>
  <c r="E2364" i="53"/>
  <c r="E2363" i="53"/>
  <c r="E2362" i="53"/>
  <c r="E2361" i="53"/>
  <c r="E2360" i="53"/>
  <c r="E2359" i="53"/>
  <c r="E2358" i="53"/>
  <c r="E2357" i="53"/>
  <c r="E2356" i="53"/>
  <c r="E2355" i="53"/>
  <c r="E2354" i="53"/>
  <c r="E2353" i="53"/>
  <c r="E2352" i="53"/>
  <c r="E2351" i="53"/>
  <c r="E2350" i="53"/>
  <c r="E2349" i="53"/>
  <c r="E2348" i="53"/>
  <c r="E2347" i="53"/>
  <c r="E2346" i="53"/>
  <c r="E2345" i="53"/>
  <c r="E2344" i="53"/>
  <c r="E2343" i="53"/>
  <c r="E2342" i="53"/>
  <c r="E2341" i="53"/>
  <c r="E2340" i="53"/>
  <c r="E2339" i="53"/>
  <c r="E2338" i="53"/>
  <c r="E2337" i="53"/>
  <c r="E2336" i="53"/>
  <c r="E2335" i="53"/>
  <c r="E2334" i="53"/>
  <c r="E2333" i="53"/>
  <c r="E2332" i="53"/>
  <c r="E2331" i="53"/>
  <c r="E2330" i="53"/>
  <c r="E2329" i="53"/>
  <c r="E2328" i="53"/>
  <c r="E2327" i="53"/>
  <c r="E2326" i="53"/>
  <c r="E2325" i="53"/>
  <c r="E2324" i="53"/>
  <c r="E2323" i="53"/>
  <c r="E2322" i="53"/>
  <c r="E2321" i="53"/>
  <c r="E2320" i="53"/>
  <c r="E2319" i="53"/>
  <c r="E2318" i="53"/>
  <c r="E2317" i="53"/>
  <c r="E2316" i="53"/>
  <c r="E2315" i="53"/>
  <c r="E2314" i="53"/>
  <c r="E2313" i="53"/>
  <c r="E2312" i="53"/>
  <c r="E2311" i="53"/>
  <c r="E2310" i="53"/>
  <c r="E2309" i="53"/>
  <c r="E2308" i="53"/>
  <c r="E2307" i="53"/>
  <c r="E2306" i="53"/>
  <c r="E2305" i="53"/>
  <c r="E2304" i="53"/>
  <c r="E2303" i="53"/>
  <c r="E2302" i="53"/>
  <c r="E2301" i="53"/>
  <c r="E2300" i="53"/>
  <c r="E2299" i="53"/>
  <c r="E2298" i="53"/>
  <c r="E2297" i="53"/>
  <c r="E2296" i="53"/>
  <c r="E2295" i="53"/>
  <c r="E2294" i="53"/>
  <c r="E2293" i="53"/>
  <c r="E2292" i="53"/>
  <c r="E2291" i="53"/>
  <c r="E2290" i="53"/>
  <c r="E2289" i="53"/>
  <c r="E2288" i="53"/>
  <c r="E2287" i="53"/>
  <c r="E2286" i="53"/>
  <c r="E2285" i="53"/>
  <c r="E2284" i="53"/>
  <c r="E2283" i="53"/>
  <c r="E2282" i="53"/>
  <c r="E2281" i="53"/>
  <c r="E2280" i="53"/>
  <c r="E2279" i="53"/>
  <c r="E2278" i="53"/>
  <c r="E2277" i="53"/>
  <c r="E2276" i="53"/>
  <c r="E2275" i="53"/>
  <c r="E2274" i="53"/>
  <c r="E2273" i="53"/>
  <c r="E2272" i="53"/>
  <c r="E2271" i="53"/>
  <c r="E2270" i="53"/>
  <c r="E2269" i="53"/>
  <c r="E2268" i="53"/>
  <c r="E2267" i="53"/>
  <c r="E2266" i="53"/>
  <c r="E2265" i="53"/>
  <c r="E2264" i="53"/>
  <c r="E2263" i="53"/>
  <c r="E2262" i="53"/>
  <c r="E2261" i="53"/>
  <c r="E2260" i="53"/>
  <c r="E2259" i="53"/>
  <c r="E2258" i="53"/>
  <c r="E2257" i="53"/>
  <c r="E2256" i="53"/>
  <c r="E2255" i="53"/>
  <c r="E2254" i="53"/>
  <c r="E2253" i="53"/>
  <c r="E2252" i="53"/>
  <c r="E2251" i="53"/>
  <c r="E2250" i="53"/>
  <c r="E2249" i="53"/>
  <c r="E2248" i="53"/>
  <c r="E2247" i="53"/>
  <c r="E2246" i="53"/>
  <c r="E2245" i="53"/>
  <c r="E2244" i="53"/>
  <c r="E2243" i="53"/>
  <c r="E2242" i="53"/>
  <c r="E2241" i="53"/>
  <c r="E2240" i="53"/>
  <c r="E2239" i="53"/>
  <c r="E2238" i="53"/>
  <c r="E2237" i="53"/>
  <c r="E2236" i="53"/>
  <c r="E2235" i="53"/>
  <c r="E2234" i="53"/>
  <c r="E2233" i="53"/>
  <c r="E2232" i="53"/>
  <c r="E2231" i="53"/>
  <c r="E2230" i="53"/>
  <c r="E2229" i="53"/>
  <c r="E2228" i="53"/>
  <c r="E2227" i="53"/>
  <c r="E2226" i="53"/>
  <c r="E2225" i="53"/>
  <c r="E2224" i="53"/>
  <c r="E2223" i="53"/>
  <c r="E2222" i="53"/>
  <c r="E2221" i="53"/>
  <c r="E2220" i="53"/>
  <c r="E2219" i="53"/>
  <c r="E2218" i="53"/>
  <c r="E2217" i="53"/>
  <c r="E2216" i="53"/>
  <c r="E2215" i="53"/>
  <c r="E2214" i="53"/>
  <c r="E2213" i="53"/>
  <c r="E2212" i="53"/>
  <c r="E2211" i="53"/>
  <c r="E2210" i="53"/>
  <c r="E2209" i="53"/>
  <c r="E2208" i="53"/>
  <c r="E2207" i="53"/>
  <c r="E2206" i="53"/>
  <c r="E2205" i="53"/>
  <c r="E2204" i="53"/>
  <c r="E2203" i="53"/>
  <c r="E2202" i="53"/>
  <c r="E2201" i="53"/>
  <c r="E2200" i="53"/>
  <c r="E2199" i="53"/>
  <c r="E2198" i="53"/>
  <c r="E2197" i="53"/>
  <c r="E2196" i="53"/>
  <c r="E2195" i="53"/>
  <c r="E2194" i="53"/>
  <c r="E2193" i="53"/>
  <c r="E2192" i="53"/>
  <c r="E2191" i="53"/>
  <c r="E2190" i="53"/>
  <c r="E2189" i="53"/>
  <c r="E2188" i="53"/>
  <c r="E2187" i="53"/>
  <c r="E2186" i="53"/>
  <c r="E2185" i="53"/>
  <c r="E2184" i="53"/>
  <c r="E2183" i="53"/>
  <c r="E2182" i="53"/>
  <c r="E2181" i="53"/>
  <c r="E2180" i="53"/>
  <c r="E2179" i="53"/>
  <c r="E2178" i="53"/>
  <c r="E2177" i="53"/>
  <c r="E2176" i="53"/>
  <c r="E2175" i="53"/>
  <c r="E2174" i="53"/>
  <c r="E2173" i="53"/>
  <c r="E2172" i="53"/>
  <c r="E2171" i="53"/>
  <c r="E2170" i="53"/>
  <c r="E2169" i="53"/>
  <c r="E2168" i="53"/>
  <c r="E2167" i="53"/>
  <c r="E2166" i="53"/>
  <c r="E2165" i="53"/>
  <c r="E2164" i="53"/>
  <c r="E2163" i="53"/>
  <c r="E2162" i="53"/>
  <c r="E2161" i="53"/>
  <c r="E2160" i="53"/>
  <c r="E2159" i="53"/>
  <c r="E2158" i="53"/>
  <c r="E2157" i="53"/>
  <c r="E2156" i="53"/>
  <c r="E2155" i="53"/>
  <c r="E2154" i="53"/>
  <c r="E2153" i="53"/>
  <c r="E2152" i="53"/>
  <c r="E2151" i="53"/>
  <c r="E2150" i="53"/>
  <c r="E2149" i="53"/>
  <c r="E2148" i="53"/>
  <c r="E2147" i="53"/>
  <c r="E2146" i="53"/>
  <c r="E2145" i="53"/>
  <c r="E2144" i="53"/>
  <c r="E2143" i="53"/>
  <c r="E2142" i="53"/>
  <c r="E2141" i="53"/>
  <c r="E2140" i="53"/>
  <c r="E2139" i="53"/>
  <c r="E2138" i="53"/>
  <c r="E2137" i="53"/>
  <c r="E2136" i="53"/>
  <c r="E2135" i="53"/>
  <c r="E2134" i="53"/>
  <c r="E2133" i="53"/>
  <c r="E2132" i="53"/>
  <c r="E2131" i="53"/>
  <c r="E2130" i="53"/>
  <c r="E2129" i="53"/>
  <c r="E2128" i="53"/>
  <c r="E2127" i="53"/>
  <c r="E2126" i="53"/>
  <c r="E2125" i="53"/>
  <c r="E2124" i="53"/>
  <c r="E2123" i="53"/>
  <c r="E2122" i="53"/>
  <c r="E2121" i="53"/>
  <c r="E2120" i="53"/>
  <c r="E2119" i="53"/>
  <c r="E2118" i="53"/>
  <c r="E2117" i="53"/>
  <c r="E2116" i="53"/>
  <c r="E2115" i="53"/>
  <c r="E2114" i="53"/>
  <c r="E2113" i="53"/>
  <c r="E2112" i="53"/>
  <c r="E2111" i="53"/>
  <c r="E2110" i="53"/>
  <c r="E2109" i="53"/>
  <c r="E2108" i="53"/>
  <c r="E2107" i="53"/>
  <c r="E2106" i="53"/>
  <c r="E2105" i="53"/>
  <c r="E2104" i="53"/>
  <c r="E2103" i="53"/>
  <c r="E2102" i="53"/>
  <c r="E2101" i="53"/>
  <c r="E2100" i="53"/>
  <c r="E2099" i="53"/>
  <c r="E2098" i="53"/>
  <c r="E2097" i="53"/>
  <c r="E2096" i="53"/>
  <c r="E2095" i="53"/>
  <c r="E2094" i="53"/>
  <c r="E2093" i="53"/>
  <c r="E2092" i="53"/>
  <c r="E2091" i="53"/>
  <c r="E2090" i="53"/>
  <c r="E2089" i="53"/>
  <c r="E2088" i="53"/>
  <c r="E2087" i="53"/>
  <c r="E2086" i="53"/>
  <c r="E2085" i="53"/>
  <c r="E2084" i="53"/>
  <c r="E2083" i="53"/>
  <c r="E2082" i="53"/>
  <c r="E2081" i="53"/>
  <c r="E2080" i="53"/>
  <c r="E2079" i="53"/>
  <c r="E2078" i="53"/>
  <c r="E2077" i="53"/>
  <c r="E2076" i="53"/>
  <c r="E2075" i="53"/>
  <c r="E2074" i="53"/>
  <c r="E2073" i="53"/>
  <c r="E2072" i="53"/>
  <c r="E2071" i="53"/>
  <c r="E2070" i="53"/>
  <c r="E2069" i="53"/>
  <c r="E2068" i="53"/>
  <c r="E2067" i="53"/>
  <c r="E2066" i="53"/>
  <c r="E2065" i="53"/>
  <c r="E2064" i="53"/>
  <c r="E2063" i="53"/>
  <c r="E2062" i="53"/>
  <c r="E2061" i="53"/>
  <c r="E2060" i="53"/>
  <c r="E2059" i="53"/>
  <c r="E2058" i="53"/>
  <c r="E2057" i="53"/>
  <c r="E2056" i="53"/>
  <c r="E2055" i="53"/>
  <c r="E2054" i="53"/>
  <c r="E2053" i="53"/>
  <c r="E2052" i="53"/>
  <c r="E2051" i="53"/>
  <c r="E2050" i="53"/>
  <c r="E2049" i="53"/>
  <c r="E2048" i="53"/>
  <c r="E2047" i="53"/>
  <c r="E2046" i="53"/>
  <c r="E2045" i="53"/>
  <c r="E2044" i="53"/>
  <c r="E2043" i="53"/>
  <c r="E2042" i="53"/>
  <c r="E2041" i="53"/>
  <c r="E2040" i="53"/>
  <c r="E2039" i="53"/>
  <c r="E2038" i="53"/>
  <c r="E2037" i="53"/>
  <c r="E2036" i="53"/>
  <c r="E2035" i="53"/>
  <c r="E2034" i="53"/>
  <c r="E2033" i="53"/>
  <c r="E2032" i="53"/>
  <c r="E2031" i="53"/>
  <c r="E2030" i="53"/>
  <c r="E2029" i="53"/>
  <c r="E2028" i="53"/>
  <c r="E2027" i="53"/>
  <c r="E2026" i="53"/>
  <c r="E2025" i="53"/>
  <c r="E2024" i="53"/>
  <c r="E2023" i="53"/>
  <c r="E2022" i="53"/>
  <c r="E2021" i="53"/>
  <c r="E2020" i="53"/>
  <c r="E2019" i="53"/>
  <c r="E2018" i="53"/>
  <c r="E2017" i="53"/>
  <c r="E2016" i="53"/>
  <c r="E2015" i="53"/>
  <c r="E2014" i="53"/>
  <c r="E2013" i="53"/>
  <c r="E2012" i="53"/>
  <c r="E2011" i="53"/>
  <c r="E2010" i="53"/>
  <c r="E2009" i="53"/>
  <c r="E2008" i="53"/>
  <c r="E2007" i="53"/>
  <c r="E2006" i="53"/>
  <c r="E2005" i="53"/>
  <c r="E2004" i="53"/>
  <c r="E2003" i="53"/>
  <c r="E2002" i="53"/>
  <c r="E2001" i="53"/>
  <c r="E2000" i="53"/>
  <c r="E1999" i="53"/>
  <c r="E1998" i="53"/>
  <c r="E1997" i="53"/>
  <c r="E1996" i="53"/>
  <c r="E1995" i="53"/>
  <c r="E1994" i="53"/>
  <c r="E1993" i="53"/>
  <c r="E1992" i="53"/>
  <c r="E1991" i="53"/>
  <c r="E1990" i="53"/>
  <c r="E1989" i="53"/>
  <c r="E1988" i="53"/>
  <c r="E1987" i="53"/>
  <c r="E1986" i="53"/>
  <c r="E1985" i="53"/>
  <c r="E1984" i="53"/>
  <c r="E1983" i="53"/>
  <c r="E1982" i="53"/>
  <c r="E1981" i="53"/>
  <c r="E1980" i="53"/>
  <c r="E1979" i="53"/>
  <c r="E1978" i="53"/>
  <c r="E1977" i="53"/>
  <c r="E1976" i="53"/>
  <c r="E1975" i="53"/>
  <c r="E1974" i="53"/>
  <c r="E1973" i="53"/>
  <c r="E1972" i="53"/>
  <c r="E1971" i="53"/>
  <c r="E1970" i="53"/>
  <c r="E1969" i="53"/>
  <c r="E1968" i="53"/>
  <c r="E1967" i="53"/>
  <c r="E1966" i="53"/>
  <c r="E1965" i="53"/>
  <c r="E1964" i="53"/>
  <c r="E1963" i="53"/>
  <c r="E1962" i="53"/>
  <c r="E1961" i="53"/>
  <c r="E1960" i="53"/>
  <c r="E1959" i="53"/>
  <c r="E1958" i="53"/>
  <c r="E1957" i="53"/>
  <c r="E1956" i="53"/>
  <c r="E1955" i="53"/>
  <c r="E1954" i="53"/>
  <c r="E1953" i="53"/>
  <c r="E1952" i="53"/>
  <c r="E1951" i="53"/>
  <c r="E1950" i="53"/>
  <c r="E1949" i="53"/>
  <c r="E1948" i="53"/>
  <c r="E1947" i="53"/>
  <c r="E1946" i="53"/>
  <c r="E1945" i="53"/>
  <c r="E1944" i="53"/>
  <c r="E1943" i="53"/>
  <c r="E1942" i="53"/>
  <c r="E1941" i="53"/>
  <c r="E1940" i="53"/>
  <c r="E1939" i="53"/>
  <c r="E1938" i="53"/>
  <c r="E1937" i="53"/>
  <c r="E1936" i="53"/>
  <c r="E1935" i="53"/>
  <c r="P1437" i="53" l="1"/>
  <c r="M1437" i="53"/>
  <c r="P1436" i="53"/>
  <c r="M1436" i="53"/>
  <c r="P1435" i="53"/>
  <c r="M1435" i="53"/>
  <c r="P1434" i="53"/>
  <c r="M1434" i="53"/>
  <c r="P1433" i="53"/>
  <c r="M1433" i="53"/>
  <c r="P1432" i="53"/>
  <c r="M1432" i="53"/>
  <c r="P1431" i="53"/>
  <c r="M1431" i="53"/>
  <c r="P1430" i="53"/>
  <c r="M1430" i="53"/>
  <c r="P1429" i="53"/>
  <c r="M1429" i="53"/>
  <c r="P1428" i="53"/>
  <c r="M1428" i="53"/>
  <c r="P1427" i="53"/>
  <c r="M1427" i="53"/>
  <c r="P1426" i="53"/>
  <c r="M1426" i="53"/>
  <c r="P1425" i="53"/>
  <c r="M1425" i="53"/>
  <c r="P1424" i="53"/>
  <c r="M1424" i="53"/>
  <c r="P1423" i="53"/>
  <c r="M1423" i="53"/>
  <c r="P1422" i="53"/>
  <c r="M1422" i="53"/>
  <c r="P1421" i="53"/>
  <c r="M1421" i="53"/>
  <c r="P1420" i="53"/>
  <c r="P1419" i="53"/>
  <c r="M1419" i="53"/>
  <c r="P1418" i="53"/>
  <c r="M1418" i="53"/>
  <c r="P1417" i="53"/>
  <c r="M1417" i="53"/>
  <c r="P1416" i="53"/>
  <c r="M1416" i="53"/>
  <c r="P1415" i="53"/>
  <c r="M1415" i="53"/>
  <c r="P1414" i="53"/>
  <c r="M1414" i="53"/>
  <c r="P1413" i="53"/>
  <c r="M1413" i="53"/>
  <c r="P1412" i="53"/>
  <c r="M1412" i="53"/>
  <c r="P1411" i="53"/>
  <c r="M1411" i="53"/>
  <c r="P1410" i="53"/>
  <c r="M1410" i="53"/>
  <c r="P1409" i="53"/>
  <c r="M1409" i="53"/>
  <c r="P1408" i="53"/>
  <c r="M1408" i="53"/>
  <c r="P1407" i="53"/>
  <c r="M1407" i="53"/>
  <c r="P1406" i="53"/>
  <c r="M1406" i="53"/>
  <c r="P1405" i="53"/>
  <c r="M1405" i="53"/>
  <c r="P1404" i="53"/>
  <c r="M1404" i="53"/>
  <c r="P1403" i="53"/>
  <c r="M1403" i="53"/>
  <c r="P1402" i="53"/>
  <c r="M1402" i="53"/>
  <c r="P1401" i="53"/>
  <c r="M1401" i="53"/>
  <c r="P1400" i="53"/>
  <c r="M1400" i="53"/>
  <c r="P1399" i="53"/>
  <c r="M1399" i="53"/>
  <c r="P1398" i="53"/>
  <c r="M1398" i="53"/>
  <c r="P1397" i="53"/>
  <c r="M1397" i="53"/>
  <c r="P1396" i="53"/>
  <c r="M1396" i="53"/>
  <c r="P1395" i="53"/>
  <c r="M1395" i="53"/>
  <c r="P1394" i="53"/>
  <c r="M1394" i="53"/>
  <c r="P1393" i="53"/>
  <c r="M1393" i="53"/>
  <c r="P1392" i="53"/>
  <c r="P1391" i="53"/>
  <c r="M1391" i="53"/>
  <c r="P1390" i="53"/>
  <c r="M1390" i="53"/>
  <c r="I214" i="51" l="1"/>
  <c r="I208" i="51"/>
  <c r="M967" i="53"/>
  <c r="M966" i="53"/>
  <c r="M965" i="53"/>
  <c r="M964" i="53"/>
  <c r="M963" i="53"/>
  <c r="M962" i="53"/>
  <c r="M961" i="53"/>
  <c r="M960" i="53"/>
  <c r="M959" i="53"/>
  <c r="M958" i="53"/>
  <c r="M957" i="53"/>
  <c r="M956" i="53"/>
  <c r="M955" i="53"/>
  <c r="M954" i="53"/>
  <c r="M953" i="53"/>
  <c r="M952" i="53"/>
  <c r="M951" i="53"/>
  <c r="M950" i="53"/>
  <c r="M949" i="53"/>
  <c r="M948" i="53"/>
  <c r="M947" i="53"/>
  <c r="M946" i="53"/>
  <c r="M945" i="53"/>
  <c r="M944" i="53"/>
  <c r="M943" i="53"/>
  <c r="M942" i="53"/>
  <c r="M941" i="53"/>
  <c r="M940" i="53"/>
  <c r="M939" i="53"/>
  <c r="M938" i="53"/>
  <c r="M937" i="53"/>
  <c r="M936" i="53"/>
  <c r="M935" i="53"/>
  <c r="M934" i="53"/>
  <c r="M933" i="53"/>
  <c r="M932" i="53"/>
  <c r="M931" i="53"/>
  <c r="M930" i="53"/>
  <c r="M929" i="53"/>
  <c r="M928" i="53"/>
  <c r="M927" i="53"/>
  <c r="M926" i="53"/>
  <c r="M925" i="53"/>
  <c r="M924" i="53"/>
  <c r="M923" i="53"/>
  <c r="M922" i="53"/>
  <c r="M921" i="53"/>
  <c r="M920" i="53"/>
  <c r="M919" i="53"/>
  <c r="M918" i="53"/>
  <c r="M917" i="53"/>
  <c r="M916" i="53"/>
  <c r="M915" i="53"/>
  <c r="M914" i="53"/>
  <c r="M913" i="53"/>
  <c r="M912" i="53"/>
  <c r="M911" i="53"/>
  <c r="M910" i="53"/>
  <c r="M909" i="53"/>
  <c r="M908" i="53"/>
  <c r="M907" i="53"/>
  <c r="M906" i="53"/>
  <c r="M905" i="53"/>
  <c r="M904" i="53"/>
  <c r="M903" i="53"/>
  <c r="M902" i="53"/>
  <c r="M901" i="53"/>
  <c r="M900" i="53"/>
  <c r="M899" i="53"/>
  <c r="M898" i="53"/>
  <c r="M897" i="53"/>
  <c r="M896" i="53"/>
  <c r="M895" i="53"/>
  <c r="M894" i="53"/>
  <c r="M893" i="53"/>
  <c r="M892" i="53"/>
  <c r="M891" i="53"/>
  <c r="M890" i="53"/>
  <c r="M889" i="53"/>
  <c r="M888" i="53"/>
  <c r="M887" i="53"/>
  <c r="M886" i="53"/>
  <c r="M885" i="53"/>
  <c r="M884" i="53"/>
  <c r="M883" i="53"/>
  <c r="M882" i="53"/>
  <c r="M881" i="53"/>
  <c r="M880" i="53"/>
  <c r="M879" i="53"/>
  <c r="M878" i="53"/>
  <c r="M877" i="53"/>
  <c r="M876" i="53"/>
  <c r="M875" i="53"/>
  <c r="M874" i="53"/>
  <c r="M873" i="53"/>
  <c r="M872" i="53"/>
  <c r="M871" i="53"/>
  <c r="M870" i="53"/>
  <c r="M869" i="53"/>
  <c r="M868" i="53"/>
  <c r="M867" i="53"/>
  <c r="M866" i="53"/>
  <c r="M865" i="53"/>
  <c r="M864" i="53"/>
  <c r="M863" i="53"/>
  <c r="M862" i="53"/>
  <c r="M861" i="53"/>
  <c r="M860" i="53"/>
  <c r="M859" i="53"/>
  <c r="M858" i="53"/>
  <c r="M857" i="53"/>
  <c r="M856" i="53"/>
  <c r="M855" i="53"/>
  <c r="M854" i="53"/>
  <c r="M853" i="53"/>
  <c r="M852" i="53"/>
  <c r="M851" i="53"/>
  <c r="M850" i="53"/>
  <c r="M849" i="53"/>
  <c r="M848" i="53"/>
  <c r="M847" i="53"/>
  <c r="M846" i="53"/>
  <c r="M845" i="53"/>
  <c r="M844" i="53"/>
  <c r="M843" i="53"/>
  <c r="M842" i="53"/>
  <c r="M841" i="53"/>
  <c r="M840" i="53"/>
  <c r="M839" i="53"/>
  <c r="M838" i="53"/>
  <c r="M837" i="53"/>
  <c r="M836" i="53"/>
  <c r="M835" i="53"/>
  <c r="M834" i="53"/>
  <c r="M833" i="53"/>
  <c r="M832" i="53"/>
  <c r="M831" i="53"/>
  <c r="M830" i="53"/>
  <c r="M829" i="53"/>
  <c r="M828" i="53"/>
  <c r="M827" i="53"/>
  <c r="M826" i="53"/>
  <c r="M825" i="53"/>
  <c r="M824" i="53"/>
  <c r="M823" i="53"/>
  <c r="M822" i="53"/>
  <c r="M821" i="53"/>
  <c r="M820" i="53"/>
  <c r="M819" i="53"/>
  <c r="M818" i="53"/>
  <c r="M817" i="53"/>
  <c r="M816" i="53"/>
  <c r="M815" i="53"/>
  <c r="M814" i="53"/>
  <c r="M813" i="53"/>
  <c r="M812" i="53"/>
  <c r="M811" i="53"/>
  <c r="M810" i="53"/>
  <c r="M809" i="53"/>
  <c r="M808" i="53"/>
  <c r="M807" i="53"/>
  <c r="M806" i="53"/>
  <c r="M805" i="53"/>
  <c r="M804" i="53"/>
  <c r="M803" i="53"/>
  <c r="M802" i="53"/>
  <c r="M801" i="53"/>
  <c r="M800" i="53"/>
  <c r="M799" i="53"/>
  <c r="M798" i="53"/>
  <c r="M797" i="53"/>
  <c r="M796" i="53"/>
  <c r="M795" i="53"/>
  <c r="M794" i="53"/>
  <c r="M793" i="53"/>
  <c r="M792" i="53"/>
  <c r="M791" i="53"/>
  <c r="M790" i="53"/>
  <c r="M789" i="53"/>
  <c r="M788" i="53"/>
  <c r="M787" i="53"/>
  <c r="M786" i="53"/>
  <c r="M785" i="53"/>
  <c r="M784" i="53"/>
  <c r="M783" i="53"/>
  <c r="M782" i="53"/>
  <c r="M781" i="53"/>
  <c r="M780" i="53"/>
  <c r="M779" i="53"/>
  <c r="M778" i="53"/>
  <c r="M777" i="53"/>
  <c r="M776" i="53"/>
  <c r="M775" i="53"/>
  <c r="M774" i="53"/>
  <c r="M773" i="53"/>
  <c r="M772" i="53"/>
  <c r="M771" i="53"/>
  <c r="M770" i="53"/>
  <c r="M769" i="53"/>
  <c r="M768" i="53"/>
  <c r="M767" i="53"/>
  <c r="M766" i="53"/>
  <c r="M765" i="53"/>
  <c r="M764" i="53"/>
  <c r="M763" i="53"/>
  <c r="M762" i="53"/>
  <c r="M761" i="53"/>
  <c r="M760" i="53"/>
  <c r="M759" i="53"/>
  <c r="M758" i="53"/>
  <c r="M757" i="53"/>
  <c r="M756" i="53"/>
  <c r="M755" i="53"/>
  <c r="M754" i="53"/>
  <c r="M753" i="53"/>
  <c r="M752" i="53"/>
  <c r="M751" i="53"/>
  <c r="M750" i="53"/>
  <c r="M749" i="53"/>
  <c r="M748" i="53"/>
  <c r="M747" i="53"/>
  <c r="M746" i="53"/>
  <c r="M745" i="53"/>
  <c r="M744" i="53"/>
  <c r="M743" i="53"/>
  <c r="M742" i="53"/>
  <c r="M741" i="53"/>
  <c r="M740" i="53"/>
  <c r="M739" i="53"/>
  <c r="M738" i="53"/>
  <c r="M737" i="53"/>
  <c r="M736" i="53"/>
  <c r="M735" i="53"/>
  <c r="M734" i="53"/>
  <c r="M733" i="53"/>
  <c r="M732" i="53"/>
  <c r="M731" i="53"/>
  <c r="M730" i="53"/>
  <c r="M729" i="53"/>
  <c r="M728" i="53"/>
  <c r="M727" i="53"/>
  <c r="M726" i="53"/>
  <c r="M725" i="53"/>
  <c r="M724" i="53"/>
  <c r="M723" i="53"/>
  <c r="M722" i="53"/>
  <c r="M721" i="53"/>
  <c r="M720" i="53"/>
  <c r="M719" i="53"/>
  <c r="M718" i="53"/>
  <c r="M717" i="53"/>
  <c r="M716" i="53"/>
  <c r="M715" i="53"/>
  <c r="M714" i="53"/>
  <c r="M713" i="53"/>
  <c r="M712" i="53"/>
  <c r="M711" i="53"/>
  <c r="M710" i="53"/>
  <c r="M709" i="53"/>
  <c r="M708" i="53"/>
  <c r="M707" i="53"/>
  <c r="M706" i="53"/>
  <c r="M705" i="53"/>
  <c r="M704" i="53"/>
  <c r="M703" i="53"/>
  <c r="M702" i="53"/>
  <c r="M701" i="53"/>
  <c r="M700" i="53"/>
  <c r="M699" i="53"/>
  <c r="M698" i="53"/>
  <c r="M697" i="53"/>
  <c r="M696" i="53"/>
  <c r="M695" i="53"/>
  <c r="M694" i="53"/>
  <c r="M693" i="53"/>
  <c r="M692" i="53"/>
  <c r="M691" i="53"/>
  <c r="M690" i="53"/>
  <c r="M689" i="53"/>
  <c r="M688" i="53"/>
  <c r="M687" i="53"/>
  <c r="M686" i="53"/>
  <c r="M685" i="53"/>
  <c r="M684" i="53"/>
  <c r="M683" i="53"/>
  <c r="M682" i="53"/>
  <c r="M681" i="53"/>
  <c r="M680" i="53"/>
  <c r="M679" i="53"/>
  <c r="M678" i="53"/>
  <c r="M677" i="53"/>
  <c r="M676" i="53"/>
  <c r="M675" i="53"/>
  <c r="M674" i="53"/>
  <c r="M673" i="53"/>
  <c r="M672" i="53"/>
  <c r="M671" i="53"/>
  <c r="M670" i="53"/>
  <c r="M669" i="53"/>
  <c r="M668" i="53"/>
  <c r="M667" i="53"/>
  <c r="M666" i="53"/>
  <c r="M665" i="53"/>
  <c r="M664" i="53"/>
  <c r="M663" i="53"/>
  <c r="M662" i="53"/>
  <c r="M661" i="53"/>
  <c r="M660" i="53"/>
  <c r="M659" i="53"/>
  <c r="M658" i="53"/>
  <c r="M657" i="53"/>
  <c r="M656" i="53"/>
  <c r="M655" i="53"/>
  <c r="M654" i="53"/>
  <c r="M653" i="53"/>
  <c r="M652" i="53"/>
  <c r="M651" i="53"/>
  <c r="M650" i="53"/>
  <c r="M649" i="53"/>
  <c r="M648" i="53"/>
  <c r="M647" i="53"/>
  <c r="M646" i="53"/>
  <c r="M645" i="53"/>
  <c r="M644" i="53"/>
  <c r="M643" i="53"/>
  <c r="M642" i="53"/>
  <c r="M641" i="53"/>
  <c r="M640" i="53"/>
  <c r="M639" i="53"/>
  <c r="M638" i="53"/>
  <c r="M637" i="53"/>
  <c r="M636" i="53"/>
  <c r="M635" i="53"/>
  <c r="M634" i="53"/>
  <c r="M633" i="53"/>
  <c r="M632" i="53"/>
  <c r="M631" i="53"/>
  <c r="M630" i="53"/>
  <c r="M629" i="53"/>
  <c r="M628" i="53"/>
  <c r="M627" i="53"/>
  <c r="M626" i="53"/>
  <c r="M625" i="53"/>
  <c r="M624" i="53"/>
  <c r="M623" i="53"/>
  <c r="M622" i="53"/>
  <c r="M621" i="53"/>
  <c r="M620" i="53"/>
  <c r="M619" i="53"/>
  <c r="M618" i="53"/>
  <c r="M617" i="53"/>
  <c r="M616" i="53"/>
  <c r="M615" i="53"/>
  <c r="M614" i="53"/>
  <c r="M613" i="53"/>
  <c r="M612" i="53"/>
  <c r="M611" i="53"/>
  <c r="M610" i="53"/>
  <c r="M609" i="53"/>
  <c r="M608" i="53"/>
  <c r="M607" i="53"/>
  <c r="M606" i="53"/>
  <c r="M605" i="53"/>
  <c r="M604" i="53"/>
  <c r="M603" i="53"/>
  <c r="M602" i="53"/>
  <c r="M601" i="53"/>
  <c r="M600" i="53"/>
  <c r="E599" i="53" l="1"/>
  <c r="E598" i="53"/>
  <c r="E597" i="53"/>
  <c r="E596" i="53"/>
  <c r="E595" i="53"/>
  <c r="E594" i="53"/>
  <c r="E593" i="53"/>
  <c r="E592" i="53"/>
  <c r="E591" i="53"/>
  <c r="P554" i="53" l="1"/>
  <c r="M554" i="53"/>
  <c r="P553" i="53"/>
  <c r="M553" i="53"/>
  <c r="P552" i="53"/>
  <c r="M552" i="53"/>
  <c r="P551" i="53"/>
  <c r="M551" i="53"/>
  <c r="P550" i="53"/>
  <c r="M550" i="53"/>
  <c r="P549" i="53"/>
  <c r="M549" i="53"/>
  <c r="P548" i="53"/>
  <c r="M548" i="53"/>
  <c r="P547" i="53"/>
  <c r="M547" i="53"/>
  <c r="P546" i="53"/>
  <c r="M546" i="53"/>
  <c r="P545" i="53"/>
  <c r="M545" i="53"/>
  <c r="P544" i="53"/>
  <c r="M544" i="53"/>
  <c r="P543" i="53"/>
  <c r="M543" i="53"/>
  <c r="P542" i="53"/>
  <c r="M542" i="53"/>
  <c r="P541" i="53"/>
  <c r="M541" i="53"/>
  <c r="P540" i="53"/>
  <c r="M540" i="53"/>
  <c r="P539" i="53"/>
  <c r="M539" i="53"/>
  <c r="P538" i="53"/>
  <c r="M538" i="53"/>
  <c r="P537" i="53"/>
  <c r="M537" i="53"/>
  <c r="P536" i="53"/>
  <c r="M536" i="53"/>
  <c r="P535" i="53"/>
  <c r="M535" i="53"/>
  <c r="P534" i="53"/>
  <c r="M534" i="53"/>
  <c r="P533" i="53"/>
  <c r="M533" i="53"/>
  <c r="P532" i="53"/>
  <c r="M532" i="53"/>
  <c r="P531" i="53"/>
  <c r="M531" i="53"/>
  <c r="P530" i="53"/>
  <c r="M530" i="53"/>
  <c r="P529" i="53"/>
  <c r="M529" i="53"/>
  <c r="P528" i="53"/>
  <c r="M528" i="53"/>
  <c r="P527" i="53"/>
  <c r="M527" i="53"/>
  <c r="P526" i="53"/>
  <c r="M526" i="53"/>
  <c r="P525" i="53"/>
  <c r="M525" i="53"/>
  <c r="P524" i="53"/>
  <c r="M524" i="53"/>
  <c r="P523" i="53"/>
  <c r="M523" i="53"/>
  <c r="P522" i="53"/>
  <c r="M522" i="53"/>
  <c r="P521" i="53"/>
  <c r="M521" i="53"/>
  <c r="P520" i="53"/>
  <c r="M520" i="53"/>
  <c r="P519" i="53"/>
  <c r="M519" i="53"/>
  <c r="P518" i="53"/>
  <c r="M518" i="53"/>
  <c r="P517" i="53"/>
  <c r="M517" i="53"/>
  <c r="P516" i="53"/>
  <c r="M516" i="53"/>
  <c r="P515" i="53"/>
  <c r="M515" i="53"/>
  <c r="P514" i="53"/>
  <c r="M514" i="53"/>
  <c r="P513" i="53"/>
  <c r="M513" i="53"/>
  <c r="P512" i="53"/>
  <c r="M512" i="53"/>
  <c r="P511" i="53"/>
  <c r="M511" i="53"/>
  <c r="P510" i="53"/>
  <c r="M510" i="53"/>
  <c r="P509" i="53"/>
  <c r="M509" i="53"/>
  <c r="P508" i="53"/>
  <c r="M508" i="53"/>
  <c r="P507" i="53"/>
  <c r="M507" i="53"/>
  <c r="P506" i="53"/>
  <c r="M506" i="53"/>
  <c r="P505" i="53"/>
  <c r="M505" i="53"/>
  <c r="P504" i="53"/>
  <c r="M504" i="53"/>
  <c r="P503" i="53"/>
  <c r="M503" i="53"/>
  <c r="P502" i="53"/>
  <c r="M502" i="53"/>
  <c r="P501" i="53"/>
  <c r="M501" i="53"/>
  <c r="P500" i="53"/>
  <c r="M500" i="53"/>
  <c r="P499" i="53"/>
  <c r="M499" i="53"/>
  <c r="P498" i="53"/>
  <c r="M498" i="53"/>
  <c r="P497" i="53"/>
  <c r="M497" i="53"/>
  <c r="P496" i="53"/>
  <c r="M496" i="53"/>
  <c r="P495" i="53"/>
  <c r="M495" i="53"/>
  <c r="P494" i="53"/>
  <c r="M494" i="53"/>
  <c r="P493" i="53"/>
  <c r="M493" i="53"/>
  <c r="P492" i="53"/>
  <c r="M492" i="53"/>
  <c r="P491" i="53"/>
  <c r="M491" i="53"/>
  <c r="P490" i="53"/>
  <c r="M490" i="53"/>
  <c r="P489" i="53"/>
  <c r="M489" i="53"/>
  <c r="P488" i="53"/>
  <c r="M488" i="53"/>
  <c r="P487" i="53"/>
  <c r="M487" i="53"/>
  <c r="P486" i="53"/>
  <c r="M486" i="53"/>
  <c r="P485" i="53"/>
  <c r="M485" i="53"/>
  <c r="P484" i="53"/>
  <c r="M484" i="53"/>
  <c r="P483" i="53"/>
  <c r="M483" i="53"/>
  <c r="P482" i="53"/>
  <c r="M482" i="53"/>
  <c r="P481" i="53"/>
  <c r="M481" i="53"/>
  <c r="P480" i="53"/>
  <c r="M480" i="53"/>
  <c r="P479" i="53"/>
  <c r="M479" i="53"/>
  <c r="P478" i="53"/>
  <c r="M478" i="53"/>
  <c r="P477" i="53"/>
  <c r="M477" i="53"/>
  <c r="P476" i="53"/>
  <c r="M476" i="53"/>
  <c r="P475" i="53"/>
  <c r="M475" i="53"/>
  <c r="P474" i="53"/>
  <c r="M474" i="53"/>
  <c r="P473" i="53"/>
  <c r="M473" i="53"/>
  <c r="P472" i="53"/>
  <c r="M472" i="53"/>
  <c r="P471" i="53"/>
  <c r="M471" i="53"/>
  <c r="P470" i="53"/>
  <c r="M470" i="53"/>
  <c r="P469" i="53"/>
  <c r="M469" i="53"/>
  <c r="P468" i="53"/>
  <c r="M468" i="53"/>
  <c r="P467" i="53"/>
  <c r="M467" i="53"/>
  <c r="P466" i="53"/>
  <c r="M466" i="53"/>
  <c r="P465" i="53"/>
  <c r="M465" i="53"/>
  <c r="P464" i="53"/>
  <c r="M464" i="53"/>
  <c r="P463" i="53"/>
  <c r="M463" i="53"/>
  <c r="P462" i="53"/>
  <c r="M462" i="53"/>
  <c r="P461" i="53"/>
  <c r="M461" i="53"/>
  <c r="P460" i="53"/>
  <c r="M460" i="53"/>
  <c r="P459" i="53"/>
  <c r="M459" i="53"/>
  <c r="P458" i="53"/>
  <c r="M458" i="53"/>
  <c r="P457" i="53"/>
  <c r="M457" i="53"/>
  <c r="P456" i="53"/>
  <c r="M456" i="53"/>
  <c r="P455" i="53"/>
  <c r="M455" i="53"/>
  <c r="P454" i="53"/>
  <c r="M454" i="53"/>
  <c r="P453" i="53"/>
  <c r="M453" i="53"/>
  <c r="P452" i="53"/>
  <c r="M452" i="53"/>
  <c r="P451" i="53"/>
  <c r="M451" i="53"/>
  <c r="P450" i="53"/>
  <c r="M450" i="53"/>
  <c r="P449" i="53"/>
  <c r="M449" i="53"/>
  <c r="P448" i="53"/>
  <c r="M448" i="53"/>
  <c r="P447" i="53"/>
  <c r="M447" i="53"/>
  <c r="P446" i="53"/>
  <c r="M446" i="53"/>
  <c r="P445" i="53"/>
  <c r="M445" i="53"/>
  <c r="P444" i="53"/>
  <c r="M444" i="53"/>
  <c r="P443" i="53"/>
  <c r="M443" i="53"/>
  <c r="P442" i="53"/>
  <c r="M442" i="53"/>
  <c r="P441" i="53"/>
  <c r="M441" i="53"/>
  <c r="P440" i="53"/>
  <c r="M440" i="53"/>
  <c r="P439" i="53"/>
  <c r="M439" i="53"/>
  <c r="P438" i="53"/>
  <c r="M438" i="53"/>
  <c r="P437" i="53"/>
  <c r="M437" i="53"/>
  <c r="P436" i="53"/>
  <c r="M436" i="53"/>
  <c r="P435" i="53"/>
  <c r="M435" i="53"/>
  <c r="P434" i="53"/>
  <c r="M434" i="53"/>
  <c r="P433" i="53"/>
  <c r="M433" i="53"/>
  <c r="P432" i="53"/>
  <c r="M432" i="53"/>
  <c r="P431" i="53"/>
  <c r="M431" i="53"/>
  <c r="P430" i="53"/>
  <c r="M430" i="53"/>
  <c r="P429" i="53"/>
  <c r="M429" i="53"/>
  <c r="P428" i="53"/>
  <c r="M428" i="53"/>
  <c r="P427" i="53"/>
  <c r="M427" i="53"/>
  <c r="P426" i="53"/>
  <c r="M426" i="53"/>
  <c r="P425" i="53"/>
  <c r="M425" i="53"/>
  <c r="P424" i="53"/>
  <c r="M424" i="53"/>
  <c r="P423" i="53"/>
  <c r="M423" i="53"/>
  <c r="P422" i="53"/>
  <c r="M422" i="53"/>
  <c r="P421" i="53"/>
  <c r="M421" i="53"/>
  <c r="P420" i="53"/>
  <c r="M420" i="53"/>
  <c r="P419" i="53"/>
  <c r="M419" i="53"/>
  <c r="P418" i="53"/>
  <c r="M418" i="53"/>
  <c r="P417" i="53"/>
  <c r="M417" i="53"/>
  <c r="P416" i="53"/>
  <c r="M416" i="53"/>
  <c r="P415" i="53"/>
  <c r="M415" i="53"/>
  <c r="P414" i="53"/>
  <c r="M414" i="53"/>
  <c r="P413" i="53"/>
  <c r="M413" i="53"/>
  <c r="P412" i="53"/>
  <c r="M412" i="53"/>
  <c r="P411" i="53"/>
  <c r="M411" i="53"/>
  <c r="P410" i="53"/>
  <c r="M410" i="53"/>
  <c r="P409" i="53"/>
  <c r="M409" i="53"/>
  <c r="P408" i="53"/>
  <c r="M408" i="53"/>
  <c r="P407" i="53"/>
  <c r="M407" i="53"/>
  <c r="P406" i="53"/>
  <c r="M406" i="53"/>
  <c r="P405" i="53"/>
  <c r="M405" i="53"/>
  <c r="P404" i="53"/>
  <c r="M404" i="53"/>
  <c r="P403" i="53"/>
  <c r="M403" i="53"/>
  <c r="P402" i="53"/>
  <c r="M402" i="53"/>
  <c r="P401" i="53"/>
  <c r="M401" i="53"/>
  <c r="P400" i="53"/>
  <c r="M400" i="53"/>
  <c r="P399" i="53"/>
  <c r="M399" i="53"/>
  <c r="P398" i="53"/>
  <c r="M398" i="53"/>
  <c r="P397" i="53"/>
  <c r="M397" i="53"/>
  <c r="P396" i="53"/>
  <c r="M396" i="53"/>
  <c r="P395" i="53"/>
  <c r="M395" i="53"/>
  <c r="M389" i="53" l="1"/>
  <c r="M388" i="53"/>
  <c r="M387" i="53"/>
  <c r="M386" i="53"/>
  <c r="M385" i="53"/>
  <c r="M384" i="53"/>
  <c r="M383" i="53"/>
  <c r="M382" i="53"/>
  <c r="M381" i="53"/>
  <c r="M380" i="53"/>
  <c r="M379" i="53"/>
  <c r="M378" i="53"/>
  <c r="M377" i="53"/>
  <c r="M376" i="53"/>
  <c r="M375" i="53"/>
  <c r="M374" i="53"/>
  <c r="M373" i="53"/>
  <c r="M372" i="53"/>
  <c r="M371" i="53"/>
  <c r="M370" i="53"/>
  <c r="M369" i="53"/>
  <c r="M368" i="53"/>
  <c r="M367" i="53"/>
  <c r="M366" i="53"/>
  <c r="P365" i="53"/>
  <c r="P364" i="53"/>
  <c r="P363" i="53"/>
  <c r="P362" i="53"/>
  <c r="P361" i="53"/>
  <c r="P360" i="53"/>
  <c r="P359" i="53"/>
  <c r="P358" i="53"/>
  <c r="P357" i="53"/>
  <c r="P356" i="53"/>
  <c r="P355" i="53"/>
  <c r="P354" i="53"/>
  <c r="P353" i="53"/>
  <c r="P352" i="53"/>
  <c r="P351" i="53"/>
  <c r="P350" i="53"/>
  <c r="P349" i="53"/>
  <c r="P348" i="53"/>
  <c r="P347" i="53"/>
  <c r="P346" i="53"/>
  <c r="P345" i="53"/>
  <c r="P344" i="53"/>
  <c r="P343" i="53"/>
  <c r="P342" i="53"/>
  <c r="P304" i="53" l="1"/>
  <c r="P303" i="53"/>
  <c r="P302" i="53"/>
  <c r="P301" i="53"/>
  <c r="P300" i="53"/>
  <c r="P299" i="53"/>
  <c r="P298" i="53"/>
  <c r="P297" i="53"/>
  <c r="P296" i="53"/>
  <c r="P295" i="53"/>
  <c r="M295" i="53"/>
  <c r="P294" i="53"/>
  <c r="M294" i="53"/>
  <c r="P293" i="53"/>
  <c r="M293" i="53"/>
  <c r="P292" i="53"/>
  <c r="M292" i="53"/>
  <c r="P291" i="53"/>
  <c r="M291" i="53"/>
  <c r="P290" i="53"/>
  <c r="M290" i="53"/>
  <c r="P289" i="53"/>
  <c r="M289" i="53"/>
  <c r="P288" i="53"/>
  <c r="M288" i="53"/>
  <c r="P287" i="53"/>
  <c r="M287" i="53"/>
  <c r="P286" i="53"/>
  <c r="M286" i="53"/>
  <c r="P285" i="53"/>
  <c r="M285" i="53"/>
  <c r="P284" i="53"/>
  <c r="M284" i="53"/>
  <c r="P283" i="53"/>
  <c r="M283" i="53"/>
  <c r="P282" i="53"/>
  <c r="P281" i="53"/>
  <c r="P280" i="53"/>
  <c r="P279" i="53"/>
  <c r="P278" i="53"/>
  <c r="M278" i="53"/>
  <c r="P277" i="53"/>
  <c r="M277" i="53"/>
  <c r="P276" i="53"/>
  <c r="M276" i="53"/>
  <c r="P275" i="53"/>
  <c r="M275" i="53"/>
  <c r="P274" i="53"/>
  <c r="M274" i="53"/>
  <c r="P273" i="53"/>
  <c r="M273" i="53"/>
  <c r="P272" i="53"/>
  <c r="M272" i="53"/>
  <c r="P271" i="53"/>
  <c r="M271" i="53"/>
  <c r="P270" i="53"/>
  <c r="M270" i="53"/>
  <c r="P269" i="53"/>
  <c r="M269" i="53"/>
  <c r="P268" i="53"/>
  <c r="M268" i="53"/>
  <c r="P267" i="53"/>
  <c r="M267" i="53"/>
  <c r="P266" i="53"/>
  <c r="M266" i="53"/>
  <c r="P265" i="53"/>
  <c r="M265" i="53"/>
  <c r="P264" i="53"/>
  <c r="M264" i="53"/>
  <c r="P263" i="53"/>
  <c r="M263" i="53"/>
  <c r="P262" i="53"/>
  <c r="M262" i="53"/>
  <c r="P261" i="53"/>
  <c r="M261" i="53"/>
  <c r="P260" i="53"/>
  <c r="M260" i="53"/>
  <c r="P259" i="53"/>
  <c r="M259" i="53"/>
  <c r="P258" i="53"/>
  <c r="M258" i="53"/>
  <c r="P257" i="53"/>
  <c r="M257" i="53"/>
  <c r="P256" i="53"/>
  <c r="M256" i="53"/>
  <c r="P255" i="53"/>
  <c r="M255" i="53"/>
  <c r="P254" i="53"/>
  <c r="M254" i="53"/>
  <c r="P253" i="53"/>
  <c r="M253" i="53"/>
  <c r="P252" i="53"/>
  <c r="M252" i="53"/>
  <c r="P251" i="53"/>
  <c r="M251" i="53"/>
  <c r="P250" i="53"/>
  <c r="M250" i="53"/>
  <c r="P249" i="53"/>
  <c r="M249" i="53"/>
  <c r="P248" i="53"/>
  <c r="M248" i="53"/>
  <c r="P247" i="53"/>
  <c r="M247" i="53"/>
  <c r="P246" i="53"/>
  <c r="M246" i="53"/>
  <c r="P245" i="53"/>
  <c r="M245" i="53"/>
  <c r="P244" i="53"/>
  <c r="M244" i="53"/>
  <c r="P243" i="53"/>
  <c r="M243" i="53"/>
  <c r="P242" i="53"/>
  <c r="M242" i="53"/>
  <c r="P241" i="53"/>
  <c r="M241" i="53"/>
  <c r="P240" i="53"/>
  <c r="M240" i="53"/>
  <c r="P239" i="53"/>
  <c r="M239" i="53"/>
  <c r="P238" i="53"/>
  <c r="M238" i="53"/>
  <c r="P237" i="53"/>
  <c r="M237" i="53"/>
  <c r="P236" i="53"/>
  <c r="M236" i="53"/>
  <c r="P235" i="53"/>
  <c r="M235" i="53"/>
  <c r="P234" i="53"/>
  <c r="M234" i="53"/>
  <c r="P233" i="53"/>
  <c r="M233" i="53"/>
  <c r="P232" i="53"/>
  <c r="M232" i="53"/>
  <c r="P231" i="53"/>
  <c r="M231" i="53"/>
  <c r="P230" i="53"/>
  <c r="P229" i="53"/>
  <c r="P228" i="53"/>
  <c r="M228" i="53"/>
  <c r="P227" i="53"/>
  <c r="M227" i="53"/>
  <c r="P226" i="53"/>
  <c r="M226" i="53"/>
  <c r="P225" i="53"/>
  <c r="M225" i="53"/>
  <c r="P224" i="53"/>
  <c r="M224" i="53"/>
  <c r="P223" i="53"/>
  <c r="M223" i="53"/>
  <c r="P222" i="53"/>
  <c r="M222" i="53"/>
  <c r="P221" i="53"/>
  <c r="M221" i="53"/>
  <c r="P220" i="53"/>
  <c r="M220" i="53"/>
  <c r="P219" i="53"/>
  <c r="M219" i="53"/>
  <c r="P218" i="53"/>
  <c r="P217" i="53"/>
  <c r="M217" i="53"/>
  <c r="P216" i="53"/>
  <c r="M216" i="53"/>
  <c r="P215" i="53"/>
  <c r="M215" i="53"/>
  <c r="P214" i="53"/>
  <c r="M214" i="53"/>
  <c r="P213" i="53"/>
  <c r="M213" i="53"/>
  <c r="P212" i="53"/>
  <c r="M212" i="53"/>
  <c r="P211" i="53"/>
  <c r="M211" i="53"/>
  <c r="P210" i="53"/>
  <c r="M210" i="53"/>
  <c r="P209" i="53"/>
  <c r="M209" i="53"/>
  <c r="P208" i="53"/>
  <c r="M208" i="53"/>
  <c r="P207" i="53"/>
  <c r="M207" i="53"/>
  <c r="P206" i="53"/>
  <c r="M206" i="53"/>
  <c r="P205" i="53"/>
  <c r="M205" i="53"/>
  <c r="P204" i="53"/>
  <c r="M204" i="53"/>
  <c r="P203" i="53"/>
  <c r="M203" i="53"/>
  <c r="P202" i="53"/>
  <c r="M202" i="53"/>
  <c r="P201" i="53"/>
  <c r="M201" i="53"/>
  <c r="P200" i="53"/>
  <c r="M200" i="53"/>
  <c r="P199" i="53"/>
  <c r="M199" i="53"/>
  <c r="P198" i="53"/>
  <c r="M198" i="53"/>
  <c r="P197" i="53"/>
  <c r="M197" i="53"/>
  <c r="P196" i="53"/>
  <c r="M196" i="53"/>
  <c r="P195" i="53"/>
  <c r="M195" i="53"/>
  <c r="P194" i="53"/>
  <c r="M194" i="53"/>
  <c r="P193" i="53"/>
  <c r="M193" i="53"/>
  <c r="P192" i="53"/>
  <c r="M192" i="53"/>
  <c r="P191" i="53"/>
  <c r="M191" i="53"/>
  <c r="P190" i="53"/>
  <c r="M190" i="53"/>
  <c r="P189" i="53"/>
  <c r="M189" i="53"/>
  <c r="P188" i="53"/>
  <c r="M188" i="53"/>
  <c r="P187" i="53"/>
  <c r="M187" i="53"/>
  <c r="P186" i="53"/>
  <c r="M186" i="53"/>
  <c r="P185" i="53"/>
  <c r="M185" i="53"/>
  <c r="P184" i="53"/>
  <c r="M184" i="53"/>
  <c r="P183" i="53"/>
  <c r="M183" i="53"/>
  <c r="P182" i="53"/>
  <c r="P181" i="53"/>
  <c r="M181" i="53"/>
  <c r="P180" i="53"/>
  <c r="M180" i="53"/>
  <c r="P179" i="53"/>
  <c r="P178" i="53"/>
  <c r="M178" i="53"/>
  <c r="P177" i="53"/>
  <c r="M176" i="53"/>
  <c r="M175" i="53"/>
  <c r="M174" i="53"/>
  <c r="M173" i="53"/>
  <c r="P103" i="53" l="1"/>
  <c r="M103" i="53"/>
  <c r="P102" i="53"/>
  <c r="M102" i="53"/>
  <c r="P101" i="53"/>
  <c r="M100" i="53"/>
  <c r="P99" i="53"/>
  <c r="M99" i="53"/>
  <c r="M98" i="53"/>
  <c r="M97" i="53"/>
  <c r="P96" i="53"/>
  <c r="M96" i="53"/>
  <c r="P95" i="53"/>
  <c r="M95" i="53"/>
  <c r="P94" i="53"/>
  <c r="M94" i="53"/>
  <c r="M93" i="53"/>
  <c r="M92" i="53"/>
  <c r="P91" i="53"/>
  <c r="M91" i="53"/>
  <c r="M90" i="53"/>
  <c r="P89" i="53"/>
  <c r="M89" i="53"/>
  <c r="P88" i="53"/>
  <c r="M88" i="53"/>
  <c r="P87" i="53"/>
  <c r="M87" i="53"/>
  <c r="P86" i="53"/>
  <c r="M86" i="53"/>
  <c r="P85" i="53"/>
  <c r="M85" i="53"/>
  <c r="P84" i="53"/>
  <c r="M84" i="53"/>
  <c r="P83" i="53"/>
  <c r="M83" i="53"/>
  <c r="P82" i="53"/>
  <c r="M82" i="53"/>
  <c r="P81" i="53"/>
  <c r="M81" i="53"/>
  <c r="P80" i="53"/>
  <c r="P79" i="53"/>
  <c r="M79" i="53"/>
  <c r="P78" i="53"/>
  <c r="M78" i="53"/>
  <c r="P77" i="53"/>
  <c r="M77" i="53"/>
  <c r="P76" i="53"/>
  <c r="M76" i="53"/>
  <c r="M75" i="53"/>
  <c r="P74" i="53"/>
  <c r="M74" i="53"/>
  <c r="P73" i="53"/>
  <c r="M73" i="53"/>
  <c r="P72" i="53"/>
  <c r="M72" i="53"/>
  <c r="P71" i="53"/>
  <c r="P70" i="53"/>
  <c r="M70" i="53"/>
  <c r="M69" i="53"/>
  <c r="P68" i="53"/>
  <c r="M68" i="53"/>
  <c r="P67" i="53"/>
  <c r="M67" i="53"/>
  <c r="P66" i="53"/>
  <c r="M66" i="53"/>
  <c r="P65" i="53"/>
  <c r="M65" i="53"/>
  <c r="M64" i="53"/>
  <c r="P63" i="53"/>
  <c r="M63" i="53"/>
  <c r="P62" i="53"/>
  <c r="M62" i="53"/>
  <c r="M61" i="53"/>
  <c r="P60" i="53"/>
  <c r="M60" i="53"/>
  <c r="P59" i="53"/>
  <c r="M59" i="53"/>
  <c r="P58" i="53"/>
  <c r="M58" i="53"/>
  <c r="P57" i="53"/>
  <c r="M57" i="53"/>
  <c r="M56" i="53"/>
  <c r="P55" i="53"/>
  <c r="M55" i="53"/>
  <c r="M54" i="53"/>
  <c r="M53" i="53"/>
  <c r="P52" i="53"/>
  <c r="M52" i="53"/>
  <c r="P51" i="53"/>
  <c r="M51" i="53"/>
  <c r="P50" i="53"/>
  <c r="M50" i="53"/>
  <c r="P49" i="53"/>
  <c r="M49" i="53"/>
  <c r="P48" i="53"/>
  <c r="M48" i="53"/>
  <c r="P47" i="53"/>
  <c r="M47" i="53"/>
  <c r="P46" i="53"/>
  <c r="M46" i="53"/>
  <c r="P45" i="53"/>
  <c r="M45" i="53"/>
  <c r="P44" i="53"/>
  <c r="M44" i="53"/>
  <c r="M43" i="53"/>
  <c r="P42" i="53"/>
  <c r="M42" i="53"/>
  <c r="P41" i="53"/>
  <c r="M41" i="53"/>
  <c r="M40" i="53"/>
  <c r="P39" i="53"/>
  <c r="M39" i="53"/>
  <c r="M38" i="53"/>
  <c r="P37" i="53"/>
  <c r="M36" i="53"/>
  <c r="P35" i="53"/>
  <c r="M35" i="53"/>
  <c r="P34" i="53"/>
  <c r="M34" i="53"/>
  <c r="P33" i="53"/>
  <c r="M33" i="53"/>
  <c r="P32" i="53"/>
  <c r="M32" i="53"/>
  <c r="P31" i="53"/>
  <c r="M31" i="53"/>
  <c r="M30" i="53"/>
  <c r="P29" i="53"/>
  <c r="M28" i="53"/>
  <c r="M27" i="53"/>
  <c r="M26" i="53"/>
  <c r="P25" i="53"/>
  <c r="M25" i="53"/>
  <c r="P24" i="53"/>
  <c r="M23" i="53"/>
  <c r="M22" i="53"/>
  <c r="M21" i="53"/>
  <c r="P20" i="53"/>
  <c r="M20" i="53"/>
  <c r="M19" i="53"/>
  <c r="P18" i="53"/>
  <c r="M18" i="53"/>
  <c r="M17" i="53"/>
  <c r="M16" i="53"/>
  <c r="P15" i="53"/>
  <c r="M15" i="53"/>
  <c r="M14" i="53"/>
  <c r="P13" i="53"/>
  <c r="M13" i="53"/>
  <c r="P12" i="53"/>
  <c r="P11" i="53"/>
  <c r="M11" i="53"/>
  <c r="P10" i="53"/>
  <c r="M10" i="53"/>
  <c r="P9" i="53"/>
  <c r="M9" i="53"/>
  <c r="P8" i="53"/>
  <c r="M8" i="53"/>
  <c r="P7" i="53"/>
  <c r="P6" i="53"/>
  <c r="M6" i="53"/>
  <c r="C15" i="32" l="1"/>
  <c r="E15" i="32"/>
  <c r="E11" i="32"/>
  <c r="C11" i="32"/>
  <c r="I7" i="33" l="1"/>
  <c r="I8" i="33"/>
  <c r="I9" i="33"/>
  <c r="I10" i="33"/>
  <c r="I11" i="33"/>
  <c r="I12" i="33"/>
  <c r="I38" i="33" s="1"/>
  <c r="I13" i="33"/>
  <c r="I14" i="33"/>
  <c r="I15" i="33"/>
  <c r="I16" i="33"/>
  <c r="I17" i="33"/>
  <c r="I18" i="33"/>
  <c r="I19" i="33"/>
  <c r="I20" i="33"/>
  <c r="I21" i="33"/>
  <c r="I22" i="33"/>
  <c r="I23" i="33"/>
  <c r="I24" i="33"/>
  <c r="I25" i="33"/>
  <c r="I26" i="33"/>
  <c r="I27" i="33"/>
  <c r="I28" i="33"/>
  <c r="I29" i="33"/>
  <c r="I30" i="33"/>
  <c r="I31" i="33"/>
  <c r="I32" i="33"/>
  <c r="I33" i="33"/>
  <c r="I34" i="33"/>
  <c r="I35" i="33"/>
  <c r="I36" i="33"/>
  <c r="I6" i="33"/>
  <c r="G7" i="33"/>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6" i="33"/>
  <c r="H7" i="33"/>
  <c r="H11" i="33"/>
  <c r="H12" i="33"/>
  <c r="H15" i="33"/>
  <c r="H16" i="33"/>
  <c r="H17" i="33"/>
  <c r="H22" i="33"/>
  <c r="H25" i="33"/>
  <c r="H26" i="33"/>
  <c r="H27" i="33"/>
  <c r="H28" i="33"/>
  <c r="H30" i="33"/>
  <c r="H31" i="33"/>
  <c r="H32" i="33"/>
  <c r="H33" i="33"/>
  <c r="H35" i="33"/>
  <c r="H6" i="33"/>
  <c r="J38" i="33"/>
  <c r="H38" i="33"/>
  <c r="J7" i="33"/>
  <c r="J11" i="33"/>
  <c r="J12" i="33"/>
  <c r="J15" i="33"/>
  <c r="J16" i="33"/>
  <c r="J17" i="33"/>
  <c r="J22" i="33"/>
  <c r="J25" i="33"/>
  <c r="J26" i="33"/>
  <c r="J27" i="33"/>
  <c r="J28" i="33"/>
  <c r="J30" i="33"/>
  <c r="J31" i="33"/>
  <c r="J32" i="33"/>
  <c r="J33" i="33"/>
  <c r="J35" i="33"/>
  <c r="J6" i="33"/>
  <c r="C38" i="33"/>
  <c r="D38" i="33"/>
  <c r="E38" i="33"/>
  <c r="F38" i="33"/>
  <c r="B38" i="33"/>
  <c r="G38" i="33" l="1"/>
  <c r="D107" i="21" l="1"/>
  <c r="E107" i="21"/>
  <c r="F107" i="21"/>
  <c r="G107" i="21"/>
  <c r="H107" i="21"/>
  <c r="I107" i="21"/>
  <c r="J107" i="21"/>
  <c r="K107" i="21"/>
  <c r="L107" i="21"/>
  <c r="M107" i="21"/>
  <c r="N107" i="21"/>
  <c r="O107" i="21"/>
  <c r="P107" i="21"/>
  <c r="Q107" i="21"/>
  <c r="C107" i="21"/>
  <c r="I105" i="21" l="1"/>
  <c r="J105" i="21"/>
  <c r="K105" i="21"/>
  <c r="L105" i="21"/>
  <c r="M105" i="21"/>
  <c r="N105" i="21"/>
  <c r="O105" i="21"/>
  <c r="P105" i="21"/>
  <c r="Q105" i="21"/>
  <c r="I106" i="21"/>
  <c r="J106" i="21"/>
  <c r="K106" i="21"/>
  <c r="L106" i="21"/>
  <c r="M106" i="21"/>
  <c r="N106" i="21"/>
  <c r="O106" i="21"/>
  <c r="P106" i="21"/>
  <c r="Q106" i="21"/>
  <c r="D106" i="21"/>
  <c r="E106" i="21"/>
  <c r="F106" i="21"/>
  <c r="G106" i="21"/>
  <c r="H106" i="21"/>
  <c r="C106" i="21"/>
  <c r="D105" i="21"/>
  <c r="E105" i="21"/>
  <c r="F105" i="21"/>
  <c r="G105" i="21"/>
  <c r="H105" i="21"/>
  <c r="C105" i="21"/>
  <c r="N103" i="21" l="1"/>
  <c r="Q103" i="21" s="1"/>
  <c r="N102" i="21"/>
  <c r="Q102" i="21" s="1"/>
  <c r="Q101" i="21"/>
  <c r="N101" i="21"/>
  <c r="P99" i="21"/>
  <c r="N99" i="21"/>
  <c r="P98" i="21"/>
  <c r="N98" i="21"/>
  <c r="P97" i="21"/>
  <c r="N97" i="21"/>
  <c r="P95" i="21"/>
  <c r="N95" i="21"/>
  <c r="Q95" i="21" s="1"/>
  <c r="P94" i="21"/>
  <c r="N94" i="21"/>
  <c r="P93" i="21"/>
  <c r="N93" i="21"/>
  <c r="P91" i="21"/>
  <c r="N91" i="21"/>
  <c r="P90" i="21"/>
  <c r="N90" i="21"/>
  <c r="P89" i="21"/>
  <c r="N89" i="21"/>
  <c r="P87" i="21"/>
  <c r="N87" i="21"/>
  <c r="P86" i="21"/>
  <c r="N86" i="21"/>
  <c r="P85" i="21"/>
  <c r="N85" i="21"/>
  <c r="P83" i="21"/>
  <c r="N83" i="21"/>
  <c r="P82" i="21"/>
  <c r="N82" i="21"/>
  <c r="P81" i="21"/>
  <c r="N81" i="21"/>
  <c r="P79" i="21"/>
  <c r="N79" i="21"/>
  <c r="P78" i="21"/>
  <c r="N78" i="21"/>
  <c r="P77" i="21"/>
  <c r="N77" i="21"/>
  <c r="P75" i="21"/>
  <c r="N75" i="21"/>
  <c r="P74" i="21"/>
  <c r="N74" i="21"/>
  <c r="Q74" i="21" s="1"/>
  <c r="P73" i="21"/>
  <c r="N73" i="21"/>
  <c r="P71" i="21"/>
  <c r="N71" i="21"/>
  <c r="P70" i="21"/>
  <c r="N70" i="21"/>
  <c r="P69" i="21"/>
  <c r="N69" i="21"/>
  <c r="P67" i="21"/>
  <c r="N67" i="21"/>
  <c r="P66" i="21"/>
  <c r="N66" i="21"/>
  <c r="P65" i="21"/>
  <c r="N65" i="21"/>
  <c r="P63" i="21"/>
  <c r="N63" i="21"/>
  <c r="P62" i="21"/>
  <c r="N62" i="21"/>
  <c r="P61" i="21"/>
  <c r="N61" i="21"/>
  <c r="P59" i="21"/>
  <c r="N59" i="21"/>
  <c r="P58" i="21"/>
  <c r="N58" i="21"/>
  <c r="P57" i="21"/>
  <c r="N57" i="21"/>
  <c r="P55" i="21"/>
  <c r="N55" i="21"/>
  <c r="P54" i="21"/>
  <c r="N54" i="21"/>
  <c r="P53" i="21"/>
  <c r="N53" i="21"/>
  <c r="Q53" i="21" s="1"/>
  <c r="P51" i="21"/>
  <c r="N51" i="21"/>
  <c r="P50" i="21"/>
  <c r="N50" i="21"/>
  <c r="Q50" i="21" s="1"/>
  <c r="P49" i="21"/>
  <c r="Q49" i="21" s="1"/>
  <c r="N49" i="21"/>
  <c r="P47" i="21"/>
  <c r="N47" i="21"/>
  <c r="P46" i="21"/>
  <c r="N46" i="21"/>
  <c r="P45" i="21"/>
  <c r="N45" i="21"/>
  <c r="Q45" i="21" s="1"/>
  <c r="P43" i="21"/>
  <c r="N43" i="21"/>
  <c r="P42" i="21"/>
  <c r="N42" i="21"/>
  <c r="P41" i="21"/>
  <c r="N41" i="21"/>
  <c r="P39" i="21"/>
  <c r="N39" i="21"/>
  <c r="P38" i="21"/>
  <c r="N38" i="21"/>
  <c r="P37" i="21"/>
  <c r="N37" i="21"/>
  <c r="P35" i="21"/>
  <c r="N35" i="21"/>
  <c r="P34" i="21"/>
  <c r="N34" i="21"/>
  <c r="P33" i="21"/>
  <c r="N33" i="21"/>
  <c r="P31" i="21"/>
  <c r="N31" i="21"/>
  <c r="P30" i="21"/>
  <c r="N30" i="21"/>
  <c r="P29" i="21"/>
  <c r="N29" i="21"/>
  <c r="P27" i="21"/>
  <c r="N27" i="21"/>
  <c r="Q27" i="21" s="1"/>
  <c r="P26" i="21"/>
  <c r="N26" i="21"/>
  <c r="Q26" i="21" s="1"/>
  <c r="P25" i="21"/>
  <c r="Q25" i="21" s="1"/>
  <c r="N25" i="21"/>
  <c r="P23" i="21"/>
  <c r="N23" i="21"/>
  <c r="P22" i="21"/>
  <c r="N22" i="21"/>
  <c r="Q22" i="21" s="1"/>
  <c r="P21" i="21"/>
  <c r="N21" i="21"/>
  <c r="P19" i="21"/>
  <c r="N19" i="21"/>
  <c r="Q19" i="21" s="1"/>
  <c r="P18" i="21"/>
  <c r="N18" i="21"/>
  <c r="Q18" i="21" s="1"/>
  <c r="P17" i="21"/>
  <c r="Q17" i="21" s="1"/>
  <c r="N17" i="21"/>
  <c r="P15" i="21"/>
  <c r="N15" i="21"/>
  <c r="P14" i="21"/>
  <c r="N14" i="21"/>
  <c r="P13" i="21"/>
  <c r="N13" i="21"/>
  <c r="P11" i="21"/>
  <c r="N11" i="21"/>
  <c r="Q11" i="21" s="1"/>
  <c r="P10" i="21"/>
  <c r="N10" i="21"/>
  <c r="Q10" i="21" s="1"/>
  <c r="P9" i="21"/>
  <c r="Q9" i="21" s="1"/>
  <c r="N9" i="21"/>
  <c r="Q7" i="21"/>
  <c r="Q6" i="21"/>
  <c r="Q5" i="21"/>
  <c r="P6" i="21"/>
  <c r="P7" i="21"/>
  <c r="P5" i="21"/>
  <c r="N6" i="21"/>
  <c r="N7" i="21"/>
  <c r="N5" i="21"/>
  <c r="I103" i="21"/>
  <c r="I102" i="21"/>
  <c r="I101" i="21"/>
  <c r="I99" i="21"/>
  <c r="I98" i="21"/>
  <c r="I97" i="21"/>
  <c r="I95" i="21"/>
  <c r="I94" i="21"/>
  <c r="I93" i="21"/>
  <c r="I91" i="21"/>
  <c r="I90" i="21"/>
  <c r="I89" i="21"/>
  <c r="I87" i="21"/>
  <c r="I86" i="21"/>
  <c r="I85" i="21"/>
  <c r="I83" i="21"/>
  <c r="Q83" i="21" s="1"/>
  <c r="I82" i="21"/>
  <c r="I81" i="21"/>
  <c r="I79" i="21"/>
  <c r="I78" i="21"/>
  <c r="I77" i="21"/>
  <c r="I75" i="21"/>
  <c r="I74" i="21"/>
  <c r="I73" i="21"/>
  <c r="I71" i="21"/>
  <c r="Q71" i="21" s="1"/>
  <c r="I70" i="21"/>
  <c r="I69" i="21"/>
  <c r="I67" i="21"/>
  <c r="I66" i="21"/>
  <c r="I65" i="21"/>
  <c r="I63" i="21"/>
  <c r="I62" i="21"/>
  <c r="I61" i="21"/>
  <c r="I59" i="21"/>
  <c r="Q59" i="21" s="1"/>
  <c r="I58" i="21"/>
  <c r="I57" i="21"/>
  <c r="I55" i="21"/>
  <c r="I54" i="21"/>
  <c r="I53" i="21"/>
  <c r="I51" i="21"/>
  <c r="I50" i="21"/>
  <c r="I49" i="21"/>
  <c r="I47" i="21"/>
  <c r="I46" i="21"/>
  <c r="I45" i="21"/>
  <c r="I43" i="21"/>
  <c r="I42" i="21"/>
  <c r="I41" i="21"/>
  <c r="I39" i="21"/>
  <c r="I38" i="21"/>
  <c r="I37" i="21"/>
  <c r="I35" i="21"/>
  <c r="I34" i="21"/>
  <c r="I33" i="21"/>
  <c r="I31" i="21"/>
  <c r="I30" i="21"/>
  <c r="I29" i="21"/>
  <c r="I27" i="21"/>
  <c r="I26" i="21"/>
  <c r="I25" i="21"/>
  <c r="I23" i="21"/>
  <c r="I22" i="21"/>
  <c r="I21" i="21"/>
  <c r="I19" i="21"/>
  <c r="I18" i="21"/>
  <c r="I17" i="21"/>
  <c r="I15" i="21"/>
  <c r="I14" i="21"/>
  <c r="I13" i="21"/>
  <c r="I11" i="21"/>
  <c r="I10" i="21"/>
  <c r="I9" i="21"/>
  <c r="I6" i="21"/>
  <c r="I7" i="21"/>
  <c r="I5" i="21"/>
  <c r="H15" i="9"/>
  <c r="H24" i="9"/>
  <c r="E24" i="9"/>
  <c r="D24" i="9"/>
  <c r="F24" i="9"/>
  <c r="G24" i="9"/>
  <c r="C24" i="9"/>
  <c r="P15" i="9"/>
  <c r="O15" i="9"/>
  <c r="M24" i="9"/>
  <c r="M15" i="9"/>
  <c r="E15" i="9"/>
  <c r="N24" i="9"/>
  <c r="D15" i="9"/>
  <c r="F15" i="9"/>
  <c r="G15" i="9"/>
  <c r="I15" i="9"/>
  <c r="J15" i="9"/>
  <c r="J24" i="9" s="1"/>
  <c r="K15" i="9"/>
  <c r="L15" i="9"/>
  <c r="L24" i="9" s="1"/>
  <c r="N15" i="9"/>
  <c r="C15" i="9"/>
  <c r="I24" i="9"/>
  <c r="K24" i="9"/>
  <c r="O24" i="9"/>
  <c r="H8" i="9"/>
  <c r="P8" i="9" s="1"/>
  <c r="H10" i="9"/>
  <c r="P10" i="9" s="1"/>
  <c r="H13" i="9"/>
  <c r="M6" i="9"/>
  <c r="H6" i="9"/>
  <c r="P6" i="9" s="1"/>
  <c r="M21" i="50"/>
  <c r="N21" i="50" s="1"/>
  <c r="M20" i="50"/>
  <c r="N20" i="50" s="1"/>
  <c r="M19" i="50"/>
  <c r="N19" i="50" s="1"/>
  <c r="M18" i="50"/>
  <c r="N18" i="50" s="1"/>
  <c r="M16" i="50"/>
  <c r="N16" i="50" s="1"/>
  <c r="M15" i="50"/>
  <c r="N15" i="50" s="1"/>
  <c r="M12" i="50"/>
  <c r="N12" i="50" s="1"/>
  <c r="M11" i="50"/>
  <c r="N11" i="50" s="1"/>
  <c r="M9" i="50"/>
  <c r="N9" i="50" s="1"/>
  <c r="M8" i="50"/>
  <c r="N8" i="50" s="1"/>
  <c r="M7" i="50"/>
  <c r="N7" i="50" s="1"/>
  <c r="M6" i="50"/>
  <c r="N6" i="50" s="1"/>
  <c r="Q99" i="21" l="1"/>
  <c r="Q91" i="21"/>
  <c r="Q87" i="21"/>
  <c r="Q79" i="21"/>
  <c r="Q75" i="21"/>
  <c r="Q67" i="21"/>
  <c r="Q63" i="21"/>
  <c r="Q55" i="21"/>
  <c r="Q51" i="21"/>
  <c r="Q47" i="21"/>
  <c r="Q43" i="21"/>
  <c r="Q39" i="21"/>
  <c r="Q35" i="21"/>
  <c r="Q31" i="21"/>
  <c r="Q23" i="21"/>
  <c r="Q15" i="21"/>
  <c r="Q98" i="21"/>
  <c r="Q94" i="21"/>
  <c r="Q90" i="21"/>
  <c r="Q86" i="21"/>
  <c r="Q82" i="21"/>
  <c r="Q78" i="21"/>
  <c r="Q70" i="21"/>
  <c r="Q66" i="21"/>
  <c r="Q62" i="21"/>
  <c r="Q58" i="21"/>
  <c r="Q54" i="21"/>
  <c r="Q46" i="21"/>
  <c r="Q42" i="21"/>
  <c r="Q38" i="21"/>
  <c r="Q34" i="21"/>
  <c r="Q30" i="21"/>
  <c r="Q14" i="21"/>
  <c r="Q97" i="21"/>
  <c r="Q93" i="21"/>
  <c r="Q89" i="21"/>
  <c r="Q85" i="21"/>
  <c r="Q81" i="21"/>
  <c r="Q77" i="21"/>
  <c r="Q73" i="21"/>
  <c r="Q69" i="21"/>
  <c r="Q65" i="21"/>
  <c r="Q61" i="21"/>
  <c r="Q57" i="21"/>
  <c r="Q41" i="21"/>
  <c r="Q37" i="21"/>
  <c r="Q33" i="21"/>
  <c r="Q29" i="21"/>
  <c r="Q21" i="21"/>
  <c r="Q13" i="21"/>
  <c r="P13" i="9"/>
  <c r="P24" i="9" s="1"/>
  <c r="D116" i="76" l="1"/>
  <c r="D78" i="76"/>
  <c r="D40" i="76"/>
  <c r="C116" i="76"/>
  <c r="C78" i="76"/>
  <c r="C40" i="76"/>
  <c r="B116" i="76"/>
  <c r="B78" i="76"/>
  <c r="B40" i="76"/>
  <c r="H34" i="30"/>
  <c r="O34" i="30"/>
  <c r="Q5" i="30"/>
  <c r="I5" i="30"/>
  <c r="D34" i="30"/>
  <c r="L34" i="30"/>
  <c r="N34" i="30" s="1"/>
  <c r="E34" i="30"/>
  <c r="F34" i="30"/>
  <c r="G34" i="30"/>
  <c r="P6" i="30"/>
  <c r="P7" i="30"/>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N6" i="30"/>
  <c r="N7" i="30"/>
  <c r="N8" i="30"/>
  <c r="N9" i="30"/>
  <c r="N10" i="30"/>
  <c r="N11" i="30"/>
  <c r="N12" i="30"/>
  <c r="N13" i="30"/>
  <c r="N14" i="30"/>
  <c r="N15" i="30"/>
  <c r="N16" i="30"/>
  <c r="N17" i="30"/>
  <c r="N18" i="30"/>
  <c r="N19" i="30"/>
  <c r="N20" i="30"/>
  <c r="N21" i="30"/>
  <c r="N22" i="30"/>
  <c r="N23" i="30"/>
  <c r="N24" i="30"/>
  <c r="N25" i="30"/>
  <c r="N26" i="30"/>
  <c r="N27" i="30"/>
  <c r="N28" i="30"/>
  <c r="N29" i="30"/>
  <c r="N30" i="30"/>
  <c r="N31" i="30"/>
  <c r="N32" i="30"/>
  <c r="N33" i="30"/>
  <c r="I6" i="30"/>
  <c r="Q6" i="30" s="1"/>
  <c r="I7" i="30"/>
  <c r="Q7" i="30" s="1"/>
  <c r="I8" i="30"/>
  <c r="Q8" i="30" s="1"/>
  <c r="I9" i="30"/>
  <c r="Q9" i="30" s="1"/>
  <c r="I10" i="30"/>
  <c r="Q10" i="30" s="1"/>
  <c r="I11" i="30"/>
  <c r="Q11" i="30" s="1"/>
  <c r="I12" i="30"/>
  <c r="Q12" i="30" s="1"/>
  <c r="I13" i="30"/>
  <c r="Q13" i="30" s="1"/>
  <c r="I14" i="30"/>
  <c r="Q14" i="30" s="1"/>
  <c r="I15" i="30"/>
  <c r="Q15" i="30" s="1"/>
  <c r="I16" i="30"/>
  <c r="Q16" i="30" s="1"/>
  <c r="I17" i="30"/>
  <c r="Q17" i="30" s="1"/>
  <c r="I18" i="30"/>
  <c r="Q18" i="30" s="1"/>
  <c r="I19" i="30"/>
  <c r="Q19" i="30" s="1"/>
  <c r="I20" i="30"/>
  <c r="Q20" i="30" s="1"/>
  <c r="I21" i="30"/>
  <c r="Q21" i="30" s="1"/>
  <c r="I22" i="30"/>
  <c r="I23" i="30"/>
  <c r="Q23" i="30" s="1"/>
  <c r="I24" i="30"/>
  <c r="Q24" i="30" s="1"/>
  <c r="I25" i="30"/>
  <c r="Q25" i="30" s="1"/>
  <c r="I26" i="30"/>
  <c r="Q26" i="30" s="1"/>
  <c r="I27" i="30"/>
  <c r="Q27" i="30" s="1"/>
  <c r="I28" i="30"/>
  <c r="Q28" i="30" s="1"/>
  <c r="I29" i="30"/>
  <c r="Q29" i="30" s="1"/>
  <c r="I30" i="30"/>
  <c r="Q30" i="30" s="1"/>
  <c r="I31" i="30"/>
  <c r="Q31" i="30" s="1"/>
  <c r="I32" i="30"/>
  <c r="Q32" i="30" s="1"/>
  <c r="I33" i="30"/>
  <c r="Q33" i="30" s="1"/>
  <c r="P5" i="30"/>
  <c r="N5" i="30"/>
  <c r="C33" i="70"/>
  <c r="D33" i="70"/>
  <c r="C50" i="70"/>
  <c r="D50" i="70"/>
  <c r="C16" i="70"/>
  <c r="D16" i="70"/>
  <c r="B50" i="70"/>
  <c r="D45" i="70"/>
  <c r="C45" i="70"/>
  <c r="B45" i="70"/>
  <c r="D38" i="70"/>
  <c r="C38" i="70"/>
  <c r="C52" i="70" s="1"/>
  <c r="B38" i="70"/>
  <c r="B33" i="70"/>
  <c r="D28" i="70"/>
  <c r="C28" i="70"/>
  <c r="B28" i="70"/>
  <c r="D21" i="70"/>
  <c r="C21" i="70"/>
  <c r="B21" i="70"/>
  <c r="C11" i="70"/>
  <c r="D11" i="70"/>
  <c r="C4" i="70"/>
  <c r="D4" i="70"/>
  <c r="D18" i="70" s="1"/>
  <c r="B18" i="70"/>
  <c r="B16" i="70"/>
  <c r="B11" i="70"/>
  <c r="B4" i="70"/>
  <c r="D18" i="73"/>
  <c r="D12" i="73"/>
  <c r="D6" i="73"/>
  <c r="C18" i="73"/>
  <c r="C19" i="73" s="1"/>
  <c r="C12" i="73"/>
  <c r="C13" i="73"/>
  <c r="D13" i="73"/>
  <c r="D19" i="73"/>
  <c r="B19" i="73"/>
  <c r="B18" i="73"/>
  <c r="C6" i="73"/>
  <c r="B6" i="73"/>
  <c r="B7" i="73" s="1"/>
  <c r="B13" i="73"/>
  <c r="B12" i="73"/>
  <c r="C7" i="73"/>
  <c r="D7" i="73"/>
  <c r="I34" i="30" l="1"/>
  <c r="Q34" i="30" s="1"/>
  <c r="Q22" i="30"/>
  <c r="D52" i="70"/>
  <c r="D35" i="70"/>
  <c r="C35" i="70"/>
  <c r="C18" i="70"/>
  <c r="B52" i="70"/>
  <c r="B35" i="70"/>
</calcChain>
</file>

<file path=xl/comments1.xml><?xml version="1.0" encoding="utf-8"?>
<comments xmlns="http://schemas.openxmlformats.org/spreadsheetml/2006/main">
  <authors>
    <author>pcuba</author>
  </authors>
  <commentList>
    <comment ref="D3" authorId="0" shapeId="0">
      <text>
        <r>
          <rPr>
            <sz val="8"/>
            <color indexed="81"/>
            <rFont val="Tahoma"/>
            <family val="2"/>
          </rPr>
          <t xml:space="preserve">
Nombre del Indicador</t>
        </r>
      </text>
    </comment>
  </commentList>
</comments>
</file>

<file path=xl/sharedStrings.xml><?xml version="1.0" encoding="utf-8"?>
<sst xmlns="http://schemas.openxmlformats.org/spreadsheetml/2006/main" count="42180" uniqueCount="9886">
  <si>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</si>
  <si>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</si>
  <si>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</si>
  <si>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</si>
  <si>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</si>
  <si>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</si>
  <si>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</si>
  <si>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</si>
  <si>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</si>
  <si>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</si>
  <si>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</si>
  <si>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</si>
  <si>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</si>
  <si>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</si>
  <si>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</si>
  <si>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</si>
  <si>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STE</t>
  </si>
  <si>
    <t>SAA</t>
  </si>
  <si>
    <t>SAE</t>
  </si>
  <si>
    <t>S/.</t>
  </si>
  <si>
    <t>Est. %</t>
  </si>
  <si>
    <t>EST. %</t>
  </si>
  <si>
    <t>GASTOS CORRIENTES */</t>
  </si>
  <si>
    <t>TOTAL (A)</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</si>
  <si>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</si>
  <si>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</si>
  <si>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</si>
  <si>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</si>
  <si>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</si>
  <si>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</si>
  <si>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</si>
  <si>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</si>
  <si>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</si>
  <si>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</si>
  <si>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</si>
  <si>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</si>
  <si>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</si>
  <si>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</si>
  <si>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</si>
  <si>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</si>
  <si>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</si>
  <si>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</si>
  <si>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</si>
  <si>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</si>
  <si>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</si>
  <si>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</si>
  <si>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</si>
  <si>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</si>
  <si>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</si>
  <si>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</si>
  <si>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</si>
  <si>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</si>
  <si>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</si>
  <si>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</si>
  <si>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</si>
  <si>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</si>
  <si>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</si>
  <si>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</si>
  <si>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</si>
  <si>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</si>
  <si>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NIVELES REMUNERATIVOS</t>
  </si>
  <si>
    <t>(1)</t>
  </si>
  <si>
    <t>(2)</t>
  </si>
  <si>
    <t>(3)</t>
  </si>
  <si>
    <t>(4)</t>
  </si>
  <si>
    <t>(5)</t>
  </si>
  <si>
    <t>(6)</t>
  </si>
  <si>
    <t>CARRERA ADMINISTRATIVA</t>
  </si>
  <si>
    <t>……</t>
  </si>
  <si>
    <t>ASISTENCIALES NO PROFESIONALES DE LA SALUD</t>
  </si>
  <si>
    <t>LEY DEL PROFESORADO</t>
  </si>
  <si>
    <t>CARRERA MEDICA Y PROFESIONALES  DE LA SALUD</t>
  </si>
  <si>
    <t>CARRERA JUDICIAL</t>
  </si>
  <si>
    <t>LEY UNIVERSITARIA</t>
  </si>
  <si>
    <t>LEY DEL SERVICIO DIPLOMATICO</t>
  </si>
  <si>
    <t>PERSONAL MILITAR Y POLICIAL</t>
  </si>
  <si>
    <t xml:space="preserve">OBREROS </t>
  </si>
  <si>
    <t>SERUMISTAS</t>
  </si>
  <si>
    <t xml:space="preserve">     ANIMADORES</t>
  </si>
  <si>
    <t xml:space="preserve">     ………….</t>
  </si>
  <si>
    <t xml:space="preserve">    INTERNOS DE MEDICINA HUMANA Y ODONTOLOGIA</t>
  </si>
  <si>
    <t xml:space="preserve">    SERVICIOS NO PERSONAL </t>
  </si>
  <si>
    <t xml:space="preserve">    PROYECTOS DE INVERSION</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</si>
  <si>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</si>
  <si>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</si>
  <si>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</si>
  <si>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</si>
  <si>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</si>
  <si>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</si>
  <si>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</si>
  <si>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</si>
  <si>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</si>
  <si>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</si>
  <si>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</si>
  <si>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</si>
  <si>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</si>
  <si>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</si>
  <si>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</si>
  <si>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</si>
  <si>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</si>
  <si>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</si>
  <si>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</si>
  <si>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</si>
  <si>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</si>
  <si>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</si>
  <si>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</si>
  <si>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</si>
  <si>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</si>
  <si>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</si>
  <si>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</si>
  <si>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</si>
  <si>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</si>
  <si>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TIPO DE CONTRATO</t>
  </si>
  <si>
    <t>CAS</t>
  </si>
  <si>
    <t>SNP</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</si>
  <si>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</si>
  <si>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</si>
  <si>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</si>
  <si>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</si>
  <si>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</si>
  <si>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</si>
  <si>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</si>
  <si>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</si>
  <si>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</si>
  <si>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</si>
  <si>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</si>
  <si>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</si>
  <si>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</si>
  <si>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</si>
  <si>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</si>
  <si>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</si>
  <si>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</si>
  <si>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</si>
  <si>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</si>
  <si>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</si>
  <si>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</si>
  <si>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</si>
  <si>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</si>
  <si>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</si>
  <si>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</si>
  <si>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</si>
  <si>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</si>
  <si>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</si>
  <si>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</si>
  <si>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</si>
  <si>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</si>
  <si>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</si>
  <si>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</si>
  <si>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</si>
  <si>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</si>
  <si>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</si>
  <si>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</si>
  <si>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</si>
  <si>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</si>
  <si>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</si>
  <si>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</si>
  <si>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</si>
  <si>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</si>
  <si>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</si>
  <si>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</si>
  <si>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</si>
  <si>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</si>
  <si>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</si>
  <si>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</si>
  <si>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</si>
  <si>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</si>
  <si>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</si>
  <si>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</si>
  <si>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</si>
  <si>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</si>
  <si>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</si>
  <si>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</si>
  <si>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</si>
  <si>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</si>
  <si>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</si>
  <si>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</si>
  <si>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</si>
  <si>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</si>
  <si>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</si>
  <si>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</si>
  <si>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</si>
  <si>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</si>
  <si>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</si>
  <si>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</si>
  <si>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</si>
  <si>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</si>
  <si>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</si>
  <si>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</si>
  <si>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</si>
  <si>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</si>
  <si>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</si>
  <si>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</si>
  <si>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</si>
  <si>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</si>
  <si>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</si>
  <si>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</si>
  <si>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</si>
  <si>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</si>
  <si>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</si>
  <si>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</si>
  <si>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</si>
  <si>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</si>
  <si>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</si>
  <si>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</si>
  <si>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</si>
  <si>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</si>
  <si>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</si>
  <si>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</si>
  <si>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</si>
  <si>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</si>
  <si>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</si>
  <si>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</si>
  <si>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</si>
  <si>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</si>
  <si>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</si>
  <si>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</si>
  <si>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</si>
  <si>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</si>
  <si>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</si>
  <si>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</si>
  <si>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</si>
  <si>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</si>
  <si>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</si>
  <si>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</si>
  <si>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</si>
  <si>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</si>
  <si>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</si>
  <si>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</si>
  <si>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</si>
  <si>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</si>
  <si>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</si>
  <si>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</si>
  <si>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</si>
  <si>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</si>
  <si>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</si>
  <si>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</si>
  <si>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</si>
  <si>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</si>
  <si>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</si>
  <si>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</si>
  <si>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</si>
  <si>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</si>
  <si>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</si>
  <si>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</si>
  <si>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</si>
  <si>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</si>
  <si>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</si>
  <si>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</si>
  <si>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</si>
  <si>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</si>
  <si>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</si>
  <si>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</si>
  <si>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</si>
  <si>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</si>
  <si>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</si>
  <si>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</si>
  <si>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</si>
  <si>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</si>
  <si>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</si>
  <si>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</si>
  <si>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</si>
  <si>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</si>
  <si>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</si>
  <si>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</si>
  <si>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</si>
  <si>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</si>
  <si>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</si>
  <si>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</si>
  <si>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</si>
  <si>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</si>
  <si>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</si>
  <si>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</si>
  <si>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</si>
  <si>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</si>
  <si>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</si>
  <si>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</si>
  <si>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</si>
  <si>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</si>
  <si>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</si>
  <si>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</si>
  <si>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</si>
  <si>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</si>
  <si>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</si>
  <si>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</si>
  <si>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</si>
  <si>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</si>
  <si>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</si>
  <si>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</si>
  <si>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</si>
  <si>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</si>
  <si>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</si>
  <si>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</si>
  <si>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</si>
  <si>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</si>
  <si>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</si>
  <si>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</si>
  <si>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</si>
  <si>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</si>
  <si>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</si>
  <si>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</si>
  <si>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</si>
  <si>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</si>
  <si>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</si>
  <si>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</si>
  <si>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</si>
  <si>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</si>
  <si>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</si>
  <si>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</si>
  <si>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</si>
  <si>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</si>
  <si>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</si>
  <si>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</si>
  <si>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</si>
  <si>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</si>
  <si>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</si>
  <si>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</si>
  <si>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</si>
  <si>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</si>
  <si>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</si>
  <si>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</si>
  <si>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</si>
  <si>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</si>
  <si>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</si>
  <si>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</si>
  <si>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</si>
  <si>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</si>
  <si>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</si>
  <si>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</si>
  <si>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</si>
  <si>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</si>
  <si>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OES.01</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</si>
  <si>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</si>
  <si>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</si>
  <si>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</si>
  <si>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</si>
  <si>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</si>
  <si>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</si>
  <si>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</si>
  <si>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</si>
  <si>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</si>
  <si>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</si>
  <si>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</si>
  <si>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</si>
  <si>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</si>
  <si>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</si>
  <si>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</si>
  <si>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</si>
  <si>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</si>
  <si>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</si>
  <si>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</si>
  <si>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</si>
  <si>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</si>
  <si>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</si>
  <si>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</si>
  <si>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</si>
  <si>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</si>
  <si>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</si>
  <si>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</si>
  <si>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</si>
  <si>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</si>
  <si>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</si>
  <si>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</si>
  <si>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</si>
  <si>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</si>
  <si>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</si>
  <si>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</si>
  <si>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</si>
  <si>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</si>
  <si>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</si>
  <si>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</si>
  <si>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</si>
  <si>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</si>
  <si>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</si>
  <si>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</si>
  <si>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SECTOR  o GOB. REGIONAL: (EJEMPLO SECTOR SALUD)</t>
  </si>
  <si>
    <r>
      <t xml:space="preserve">PLIEGO: </t>
    </r>
    <r>
      <rPr>
        <sz val="10"/>
        <rFont val="Arial"/>
        <family val="2"/>
      </rPr>
      <t>Todos los pliegos del sector y cada pliego del sector</t>
    </r>
  </si>
  <si>
    <t>Decreto Legislativo 276 (Regimen Público)</t>
  </si>
  <si>
    <t>(*) DEBE COINCIDIR CON LOS MONTOS ASIGNADOS EN LA GENERICA 1. PERSONAL Y OBLIGACIONES SOCIALES CONSIDERADAS EN EL PRESUPUESTO</t>
  </si>
  <si>
    <r>
      <t xml:space="preserve">PLIEGO: </t>
    </r>
    <r>
      <rPr>
        <sz val="9"/>
        <rFont val="Arial"/>
        <family val="2"/>
      </rPr>
      <t>Todos los pliego del sector y cada pliego del sector</t>
    </r>
  </si>
  <si>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</si>
  <si>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</si>
  <si>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</si>
  <si>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</si>
  <si>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</si>
  <si>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</si>
  <si>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</si>
  <si>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</si>
  <si>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</si>
  <si>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</si>
  <si>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</si>
  <si>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</si>
  <si>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</si>
  <si>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ÍNDICE DE FORMATOS</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</si>
  <si>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</si>
  <si>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</si>
  <si>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</si>
  <si>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</si>
  <si>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</si>
  <si>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</si>
  <si>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</si>
  <si>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</si>
  <si>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</si>
  <si>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</si>
  <si>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</si>
  <si>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</si>
  <si>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</si>
  <si>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</si>
  <si>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</si>
  <si>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</si>
  <si>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</si>
  <si>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</si>
  <si>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</si>
  <si>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</si>
  <si>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</si>
  <si>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</si>
  <si>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DIferencia 
(2020-2021)</t>
  </si>
  <si>
    <t>2020 (PIA)</t>
  </si>
  <si>
    <t>Variación % (2020-2021)</t>
  </si>
  <si>
    <t>INGRESOS PERSONAL PRESUPUESTO 2020</t>
  </si>
  <si>
    <t>FORMATO 01: INDICADORES DE GESTIÓN SEGÚN OBJETIVOS ESTRATÉGICOS INSTITUCIONALES AL 2022</t>
  </si>
  <si>
    <t>FORMATO 02: DISTRIBUCIÓN DEL PRESUPUESTO POR CATEGORÍA PRESUPUESTAL 2020, 2021 Y PROYECTO 2022</t>
  </si>
  <si>
    <t>2021 (*)</t>
  </si>
  <si>
    <t>2022 (**)</t>
  </si>
  <si>
    <t>(*) Proyección al 31/12/2021</t>
  </si>
  <si>
    <t>(**) Proyecto 2022</t>
  </si>
  <si>
    <t>FORMATO 03: DISTRIBUCIÓN DEL PRESUPUESTO POR FUENTE DE FINANCIAMIENTO 2020, 2021 Y PROYECTO 2022</t>
  </si>
  <si>
    <t>FORMATO 04: DISTRIBUCIÓN DEL GASTO POR UNIDADES EJECUTORAS / ENTIDAD PÚBLICA Y FUENTES DE FINANCIAMIENTO - PROYECTO 2022</t>
  </si>
  <si>
    <t>FORMATO 05: DISTRIBUCIÓN DEL PRESUPUESTO POR PROGRAMA PRESUPUESTAL 2020, 2021 Y 2022</t>
  </si>
  <si>
    <t>FORMATO 06: PROGRAMAS SOCIALES PRIORIZADOS SEGÚN EL CICLO DE VIDA POR FUENTE DE FINANCIAMIENTO 2020, 2021 Y PROYECTO 2022</t>
  </si>
  <si>
    <t>Proyecto 2022</t>
  </si>
  <si>
    <t>Estimado 2021 (**)</t>
  </si>
  <si>
    <t>DIferencia 
(2021-2022)</t>
  </si>
  <si>
    <t>FORMATO 07: RESUMEN POR GRUPO GENÉRICO Y FUENTES DE FINANCIAMIENTO PROYECTO 2022</t>
  </si>
  <si>
    <t>GASTO CORRIENTE 2022</t>
  </si>
  <si>
    <t>GASTO CAPITAL 2022</t>
  </si>
  <si>
    <t>SERVICIO DE DEUDA 2022</t>
  </si>
  <si>
    <t>FORMATO 08: RESUMEN DE PRESUPUESTO POR FUNCIONES PIA 2020, 2021 Y PROYECTO 2022</t>
  </si>
  <si>
    <t>Var. % (2021-2022)</t>
  </si>
  <si>
    <t>FORMATO 09: COMPARATIVO DEL NÚMERO DE PLAZAS EN EL PRESUPUESTO  2021 Y PROYECTO 2022</t>
  </si>
  <si>
    <t>2021 (PIA)</t>
  </si>
  <si>
    <t>2022  (PROYECTO)</t>
  </si>
  <si>
    <t>VARIACION 2020-2021</t>
  </si>
  <si>
    <t>FORMATO 11: INGRESOS MENSUALES POR PERIODO DEL PERSONAL ACTIVO -  COMPARATIVO PRESUPUESTO 2020, 2021 Y PROYECTO 2022</t>
  </si>
  <si>
    <t>INGRESOS PERSONAL PRESUPUESTO 2021</t>
  </si>
  <si>
    <t>DIFERENCIA 
(2020 -2021)</t>
  </si>
  <si>
    <t>PROYECTO 2022</t>
  </si>
  <si>
    <t>PPTO 2020
(PIA)</t>
  </si>
  <si>
    <t>FORMATO 12: ASIGNACIÓN DE BIENES Y SERVICIOS - COMPARATIVO PRESUPUESTO 2020, 2021 Y PROYECTO 2022</t>
  </si>
  <si>
    <t>PPTO 2021 (PIM)</t>
  </si>
  <si>
    <t>PPTO 2021 
(PIA)</t>
  </si>
  <si>
    <t>PPTO 2021
(PIM 30 JUNIO)</t>
  </si>
  <si>
    <t>PPTO 2022 (PROYECTO)</t>
  </si>
  <si>
    <t>Diferencia PIA (2021-2022)</t>
  </si>
  <si>
    <t>FORMATO 13: CONTRATOS DE OBRAS SUSCRITOS EN LOS AÑOS 2020 Y 2021</t>
  </si>
  <si>
    <t>FORMATO 14: PRINCIPALES ADQUISICIONES DE BIENES Y SERVICIOS - PRESUPUESTO 2020, 2021 Y PROYECTO 2022</t>
  </si>
  <si>
    <t>FORMATO 15: DETALLE DE CONSULTORIAS PERSONAS JURÍDICAS Y NATURALES - PRESUPUESTO 2020 Y 2021</t>
  </si>
  <si>
    <t>FORMATO 16: TESORERIA - RESUMEN POR GRUPO GENERICO Y FUENTES DE FINANCIAMIENTO 2020 Y 2021</t>
  </si>
  <si>
    <t>FORMATO 17: NOMBRES E INGRESOS MENSUALES DEL PERSONAL CONTRATADO FUERA DEL PAP EN LOS AÑOS FISCALES 2020 Y 2021</t>
  </si>
  <si>
    <t>(*) Al 30 de junio de 2021</t>
  </si>
  <si>
    <t>FORMATO 18: ALQUILER DE INMUEBLES EN LOS AÑOS FISCALES 2020 Y 2021</t>
  </si>
  <si>
    <t>(*) Saldo al 31 de Diciembre de 2021</t>
  </si>
  <si>
    <t>(**) Saldo al 30 de Junio de 2021</t>
  </si>
  <si>
    <t>INDICADORES DE GESTIÓN SEGÚN OBJETIVOS ESTRATÉGICOS INSTITUCIONALES AL 2022</t>
  </si>
  <si>
    <t>DISTRIBUCIÓN DEL PRESUPUESTO POR CATEGORÍA PRESUPUESTAL 2020, 2021 Y PROYECTO 2022</t>
  </si>
  <si>
    <t>DISTRIBUCIÓN DEL PRESUPUESTO POR FUENTE DE FINANCIAMIENTO 2020, 2021 Y PROYECTO 2022</t>
  </si>
  <si>
    <t>DISTRIBUCIÓN DEL GASTO POR UNIDADES EJECUTORAS / ENTIDAD PÚBLICA Y FUENTES DE FINANCIAMIENTO - PROYECTO 2022</t>
  </si>
  <si>
    <t>DISTRIBUCIÓN DEL PRESUPUESTO POR PROGRAMA PRESUPUESTAL 2020, 2021 Y 2022</t>
  </si>
  <si>
    <t>PROGRAMAS SOCIALES PRIORIZADOS SEGÚN EL CICLO DE VIDA POR FUENTE DE FINANCIAMIENTO 2020, 2021 Y PROYECTO 2022</t>
  </si>
  <si>
    <t>RESUMEN POR GRUPO GENÉRICO Y FUENTES DE FINANCIAMIENTO PROYECTO 2022</t>
  </si>
  <si>
    <t>RESUMEN DE PRESUPUESTO POR FUNCIONES PIA 2020, 2021 Y PROYECTO 2022</t>
  </si>
  <si>
    <t>COMPARATIVO DEL NÚMERO DE PLAZAS EN EL PRESUPUESTO 2020, 2021 Y PROYECTO 2022</t>
  </si>
  <si>
    <t>INFORMACIÓN DE REMUNERACIONES Y NÚMERO DE PLAZAS - PRESUPUESTO 2020, 2021 Y PROYECTO 2022</t>
  </si>
  <si>
    <t>INGRESOS MENSUALES POR PERIODO DEL PERSONAL ACTIVO -  COMPARATIVO PRESUPUESTO 2020, 2021 Y PROYECTO 2022</t>
  </si>
  <si>
    <t>ASIGNACIÓN DE BIENES Y SERVICIOS - COMPARATIVO PRESUPUESTO 2020, 2021 Y PROYECTO 2022</t>
  </si>
  <si>
    <t>CONTRATOS DE OBRAS SUSCRITOS EN LOS AÑOS 2020 Y 2021</t>
  </si>
  <si>
    <t>PRINCIPALES ADQUISICIONES DE BIENES Y SERVICIOS - PRESUPUESTO 2020, 2021 Y PROYECTO 2022</t>
  </si>
  <si>
    <t>DETALLE DE CONSULTORIAS PERSONAS JURÍDICAS Y NATURALES - PRESUPUESTO 2020, 2021 Y PROYECTO 2022</t>
  </si>
  <si>
    <t>TESORERIA - RESUMEN POR GRUPO GENERICO Y FUENTES DE FINANCIAMIENTO 2020 Y 2021</t>
  </si>
  <si>
    <t>NOMBRES E INGRESOS MENSUALES DEL PERSONAL CONTRATADO FUERA DEL PAP EN LOS AÑOS FISCALES 2020 Y 2021</t>
  </si>
  <si>
    <t>ALQUILER DE INMUEBLES EN LOS AÑOS FISCALES 2020 Y 2021</t>
  </si>
  <si>
    <t>SALDO 2021 (*)</t>
  </si>
  <si>
    <t>PPTO 2020 (AL 31/12)</t>
  </si>
  <si>
    <t>PPTO 2021 (AL 30/06)</t>
  </si>
  <si>
    <t>PPTO 2022 (PROYECCI{ON 31/12)</t>
  </si>
  <si>
    <t>2021 (JUNIO)</t>
  </si>
  <si>
    <t>PROYECCIÓN 2022 (JUNIO)</t>
  </si>
  <si>
    <t>SALDO 2021 (**)</t>
  </si>
  <si>
    <t>EJECUCIÓN 2021 (*)</t>
  </si>
  <si>
    <t>(**) Estimado al 31 de diciembre de 2021</t>
  </si>
  <si>
    <t>FORMATO Nº 10: INFORMACIÓN DE REMUNERACIONES Y NÚMERO DE PLAZAS - PRESUPUESTO 2020, 2021 Y PROYECTO 2022</t>
  </si>
  <si>
    <t>TOTAL INGRESO ANUAL PEA (Proyección al 31 de diciembre de  2021)</t>
  </si>
  <si>
    <t>TOTAL INGRESO ANUAL PEA (Proyección al 31 de diciembre de 2022)</t>
  </si>
  <si>
    <t>AÑO FISCAL 2020</t>
  </si>
  <si>
    <t>AÑO FISCAL 2021 (*)</t>
  </si>
  <si>
    <t>EJECUCIÓN 2020</t>
  </si>
  <si>
    <t>SECTOR o GOB. REGIONAL: 450 GOBIERNO REGIONAL DE JUNIN</t>
  </si>
  <si>
    <t>001-818: REGION JUNIN-SEDE CENTRAL</t>
  </si>
  <si>
    <t>002-819: REGION JUNIN - PRODUCCION</t>
  </si>
  <si>
    <t>100-820: REGION JUNIN-AGRICULTURA</t>
  </si>
  <si>
    <t>200-821: REGION JUNIN-TRANSPORTES</t>
  </si>
  <si>
    <t>300-822: REGION JUNIN-EDUCACION</t>
  </si>
  <si>
    <t>301-1111: REGION JUNIN - EDUCACION TARMA</t>
  </si>
  <si>
    <t>302-1112: REGION JUNIN - EDUCACION SATIPO</t>
  </si>
  <si>
    <t>303-1459: GOB. REG. DE JUNIN- EDUCACION CHANCHAMAYO</t>
  </si>
  <si>
    <t>304-1606: GOB. REG. DE JUNIN - EDUCACION HUANCAYO</t>
  </si>
  <si>
    <t>305-1607: GOB. REG. DE JUNIN - EDUCACION CONCEPCION</t>
  </si>
  <si>
    <t>306-1608: GOB. REG. DE JUNIN - EDUCACION CHUPACA</t>
  </si>
  <si>
    <t>307-1609: GOB. REG. DE JUNIN - EDUCACION JAUJA</t>
  </si>
  <si>
    <t>308-1610: GOB. REG. DE JUNIN - EDUCACION YAULI- LA OROYA</t>
  </si>
  <si>
    <t>309-1611: GOB. REG. DE JUNIN - EDUCACION PROVINCIA DE JUNIN</t>
  </si>
  <si>
    <t>310-1678: GOB. REG. DE JUNIN - EDUCACION PICHANAKI</t>
  </si>
  <si>
    <t>311-1679: GOB. REG. DE JUNIN - EDUCACION PANGOA</t>
  </si>
  <si>
    <t>312-1680: GOB. REG. DE JUNIN - EDUCACION RIO TAMBO</t>
  </si>
  <si>
    <t>400-823: REGION JUNIN- DIRECCION REGIONAL DE SALUD JUNIN</t>
  </si>
  <si>
    <t>401-824: REGION JUNIN-SALUD DANIEL ALCIDES CARRION</t>
  </si>
  <si>
    <t>402-825: REGION JUNIN-SALUD EL CARMEN</t>
  </si>
  <si>
    <t>403-826: REGION JUNIN-SALUD JAUJA</t>
  </si>
  <si>
    <t>404-827: REGION JUNIN-SALUD TARMA</t>
  </si>
  <si>
    <t>405-828: REGION JUNIN-SALUD CHANCHAMAYO</t>
  </si>
  <si>
    <t>406-829: REGION JUNIN-SALUD SATIPO</t>
  </si>
  <si>
    <t>407-830: REGION JUNIN- SALUD JUNIN</t>
  </si>
  <si>
    <t>408-1224: REGION JUNIN - RED DE SALUD DEL VALLE DEL MANTARO</t>
  </si>
  <si>
    <t>409-1612: GOB. REG. DE JUNIN - RED DE SALUD PICHANAKI</t>
  </si>
  <si>
    <t>410-1613: GOB. REG. DE JUNIN - RED DE SALUD SAN MARTIN DE PANGOA</t>
  </si>
  <si>
    <t>412-1615: GOB. REG. DE JUNIN - SALUD CHUPACA</t>
  </si>
  <si>
    <t>PLIEGO 450 GOBIERNO REGIONAL DE JUNÍN</t>
  </si>
  <si>
    <t>0051: PREVENCION Y TRATAMIENTO DEL CONSUMO DE DROGAS</t>
  </si>
  <si>
    <t>0068: REDUCCION DE VULNERABILIDAD Y ATENCION DE EMERGENCIAS POR DESASTRES</t>
  </si>
  <si>
    <t>0080: LUCHA CONTRA LA VIOLENCIA FAMILIAR</t>
  </si>
  <si>
    <t>0104: REDUCCION DE LA MORTALIDAD POR EMERGENCIAS Y URGENCIAS MEDICAS</t>
  </si>
  <si>
    <t>0129: PREVENCION Y MANEJO DE CONDICIONES SECUNDARIAS DE SALUD EN PERSONAS CON DISCAPACIDAD</t>
  </si>
  <si>
    <t>0131: CONTROL Y PREVENCION EN SALUD MENTAL</t>
  </si>
  <si>
    <t>1002: PRODUCTOS ESPECIFICOS PARA REDUCCION DE LA VIOLENCIA CONTRA LA MUJER</t>
  </si>
  <si>
    <t>0030: REDUCCION DE DELITOS Y FALTAS QUE AFECTAN LA SEGURIDAD CIUDADANA</t>
  </si>
  <si>
    <t>0047: ACCESO Y USO ADECUADO DE LOS SERVICIOS PUBLICOS DE TELECOMUNICACIONES E INFORMACION ASOCIADOS</t>
  </si>
  <si>
    <t>0057: CONSERVACION DE LA DIVERSIDAD BIOLOGICA Y APROVECHAMIENTO SOSTENIBLE DE LOS RECURSOS NATURALES EN AREA NATURAL PROTEGIDA</t>
  </si>
  <si>
    <t>0072: PROGRAMA DE DESARROLLO ALTERNATIVO INTEGRAL Y SOSTENIBLE - PIRDAIS</t>
  </si>
  <si>
    <t>0082: PROGRAMA NACIONAL DE SANEAMIENTO URBANO</t>
  </si>
  <si>
    <t>0083: PROGRAMA NACIONAL DE SANEAMIENTO RURAL</t>
  </si>
  <si>
    <t>0090: LOGROS DE APRENDIZAJE DE ESTUDIANTES DE LA EDUCACION BASICA REGULAR</t>
  </si>
  <si>
    <t>0103: FORTALECIMIENTO DE LAS CONDICIONES LABORALES</t>
  </si>
  <si>
    <t>0106: INCLUSION DE NIÑOS, NIÑAS Y JOVENES CON DISCAPACIDAD EN LA EDUCACION BASICA Y TECNICO PRODUCTIVA</t>
  </si>
  <si>
    <t>0107: MEJORA DE LA FORMACION EN CARRERAS DOCENTES EN INSTITUTOS DE EDUCACION SUPERIOR NO UNIVERSITARIA</t>
  </si>
  <si>
    <t>0116: MEJORAMIENTO DE LA EMPLEABILIDAD E INSERCION LABORAL-PROEMPLEO</t>
  </si>
  <si>
    <t>0121: MEJORA DE LA ARTICULACION DE PEQUEÑOS PRODUCTORES AL MERCADO</t>
  </si>
  <si>
    <t>0126: FORMALIZACION MINERA DE LA PEQUEÑA MINERIA Y MINERIA ARTESANAL</t>
  </si>
  <si>
    <t>0127: MEJORA DE LA COMPETITIVIDAD DE LOS DESTINOS TURISTICOS</t>
  </si>
  <si>
    <t>0130: COMPETITIVIDAD Y APROVECHAMIENTO SOSTENIBLE DE LOS RECURSOS FORESTALES Y DE LA FAUNA SILVESTRE</t>
  </si>
  <si>
    <t>0138: REDUCCION DEL COSTO, TIEMPO E INSEGURIDAD EN EL SISTEMA DE TRANSPORTE</t>
  </si>
  <si>
    <t>0140: DESARROLLO Y PROMOCION DE LAS ARTES E INDUSTRIAS CULTURALES</t>
  </si>
  <si>
    <t>0144: CONSERVACION Y USO SOSTENIBLE DE ECOSISTEMAS PARA LA PROVISION DE SERVICIOS ECOSISTEMICOS</t>
  </si>
  <si>
    <t>0146: ACCESO DE LAS FAMILIAS A VIVIENDA Y ENTORNO URBANO ADECUADO</t>
  </si>
  <si>
    <t>0147: FORTALECIMIENTO DE LA EDUCACION SUPERIOR TECNOLOGICA</t>
  </si>
  <si>
    <t>0150: INCREMENTO EN EL ACCESO DE LA POBLACION A LOS SERVICIOS EDUCATIVOS PUBLICOS DE LA EDUCACION BASICA</t>
  </si>
  <si>
    <t>0001: PROGRAMA ARTICULADO NUTRICIONAL</t>
  </si>
  <si>
    <t>0002: SALUD MATERNO NEONATAL</t>
  </si>
  <si>
    <t>0016: TBC-VIH/SIDA</t>
  </si>
  <si>
    <t>0017: ENFERMEDADES METAXENICAS Y ZOONOSIS</t>
  </si>
  <si>
    <t>0018: ENFERMEDADES NO TRANSMISIBLES</t>
  </si>
  <si>
    <t>0024: PREVENCION Y CONTROL DEL CANCER</t>
  </si>
  <si>
    <t>0101.INCREMENTO DE LA PRACTICA DE ACTIVIDADES FISICAS, DEPORTIVAS Y RECREATIVAS EN LA POBLACION PERUANA.</t>
  </si>
  <si>
    <t>1001.PRODUCTOS ESPECIFICOS PARA DESARROLLO INFANTIL TEMPRANO.</t>
  </si>
  <si>
    <t>F-7</t>
  </si>
  <si>
    <t>F-6</t>
  </si>
  <si>
    <t>F-5</t>
  </si>
  <si>
    <t>F-4</t>
  </si>
  <si>
    <t>F-3</t>
  </si>
  <si>
    <t>F-2</t>
  </si>
  <si>
    <t>SPB</t>
  </si>
  <si>
    <t>SPC</t>
  </si>
  <si>
    <t>SPD</t>
  </si>
  <si>
    <t>SPF</t>
  </si>
  <si>
    <t>STB</t>
  </si>
  <si>
    <t>STC</t>
  </si>
  <si>
    <t>STD</t>
  </si>
  <si>
    <t>STF</t>
  </si>
  <si>
    <t>SAB</t>
  </si>
  <si>
    <t>SAC</t>
  </si>
  <si>
    <t>SAD</t>
  </si>
  <si>
    <t>SAF</t>
  </si>
  <si>
    <t>CREACION DEL PUENTE COMUNEROS ENTRE LA AV. DANIEL ALCIDES CARRIÓN Y CA. MAX HONGLER EN LOS DISTRITOS DE HUANCAYO Y HUAMANCACA CHICO, PROVINCIA DE HUANCAYO Y CHUPACA, REGIÓN JUNÍN</t>
  </si>
  <si>
    <t>CONVENIO</t>
  </si>
  <si>
    <t>PRECIOS UNITARIOS</t>
  </si>
  <si>
    <t>SP – 2019 – 026 – A</t>
  </si>
  <si>
    <t>SIMA PERU</t>
  </si>
  <si>
    <t>630 DC.</t>
  </si>
  <si>
    <t>NO SOLICITADO</t>
  </si>
  <si>
    <t>MEJORAMIENTO DE LOS SERVICIOS DE SALUD DEL HOSPITAL DE APOYO MANUEL HIGA ARAKAKI- DISTRITO DE SATIPO - PROVINCIA DE SATIPO - JUNÍN</t>
  </si>
  <si>
    <t xml:space="preserve">ADJUDICACION SIMPLIFICADA </t>
  </si>
  <si>
    <t>SUMA ALZADA</t>
  </si>
  <si>
    <t>N°007 – 2019 – GRJ – CS - Segunda Convocatoria</t>
  </si>
  <si>
    <t>CONSORCIO ARAKAKI II - 20604988242</t>
  </si>
  <si>
    <t>540 DC</t>
  </si>
  <si>
    <t>424 D.C.</t>
  </si>
  <si>
    <t>CREACION DEL PUENTE CANTUTA, DISTRITO DE EL TAMBO, PILCOMAYO- PROVINCIA DE HUANCAYO-JUNIN</t>
  </si>
  <si>
    <t xml:space="preserve">CONVENIO DE COOPERACION 
INTERINSTITUCIONAL 
</t>
  </si>
  <si>
    <t xml:space="preserve">COSTOS UNITARIOS </t>
  </si>
  <si>
    <t xml:space="preserve">SP-2020-011 </t>
  </si>
  <si>
    <t>SERVICIOS INDUSTRIALES DE LA MARINA S.A - 20100003351</t>
  </si>
  <si>
    <t>600 DC</t>
  </si>
  <si>
    <t>-</t>
  </si>
  <si>
    <t>“MEJORAMIENTO, SERVICIO DE SALUD EN EL CENTRO DE SALUD LA OROYA I-4, DISTRITO DE LA OROYA – PROVINCIA DE YAULI – DEPARTAMENTO DE JUNÍN”</t>
  </si>
  <si>
    <t xml:space="preserve">SUMA ALZADA </t>
  </si>
  <si>
    <t>N° 031-2020-GRJ/CS- Primera Convocatoria</t>
  </si>
  <si>
    <t>AVANZADA TECNOLOGIA Y SERVICIOS S.A.C.  20282062080</t>
  </si>
  <si>
    <t>360 DC</t>
  </si>
  <si>
    <t>MEJORAMIENTO   DE LA CAPACIDAD RESOLUTIVA DEL HOSPITAL EL CARMEN HUANCAYO-REGION JUNIN</t>
  </si>
  <si>
    <t>ADJUDICACION DE MENOR CUANTIA N° 081-2014-GRJ-CE-O</t>
  </si>
  <si>
    <t xml:space="preserve">CONTRATA </t>
  </si>
  <si>
    <t>LICITACION PUBLICA N° 002-2014-GRJ-CE-O</t>
  </si>
  <si>
    <t>CONSORCIO EL CARMEN II - RUC: N° 20566607809</t>
  </si>
  <si>
    <t>450 DIAS CALENDARIOS SEGÚN CONTRATO</t>
  </si>
  <si>
    <t xml:space="preserve">26/02/2017 CONTRACTUAL </t>
  </si>
  <si>
    <t xml:space="preserve">* AP 01 aprobado con RGGR N° 016-2016-GRJ/GGR por 17 dc
* AP 02 aprobado con RGGR N° 177-2016-GRJ/GGR por 131 dc
* AP 03 aprobado con RGGR N° 430-2016-GRJ/GGR por 82 dc
* AP 04 aprobado con RGGR N° 389-2016-GRJ/GGR por 73 dc                                                                                                                                                                                                                                                                    
* AP 05 arbitraje con RGGR N° 417-2016-GRJ/GGR por 21 dc
* AP 06 arbitraje con RGGR N° 416-2016-GRJ/GGR por 69 dc
* AP 07 denegado con RGGR N° 176-2017-GRJ/GGR por 43 dc
* AP 08 conciliacion con RGGR N° 194-2017-GRJ/GGR por 54 dc
* AP 09 aprobado con RGGR N° 284-2017-GRJ/GGR por 239 dc
* AP 10 aprobado con RGGR N° 283-2017-GRJ/GGR por 180 dc
* AP 11 aprobado con RGGR N° 105-2018-GRJ/GGR por 65 dc
* AP 12 denegado con RGGR N° 106-2018-GRJ/GGR por 120 dc
* AP 13 denegado con RGGR N° 459-2018-GRJ/GGR por 73 dc
* AP 14 denegado con RGGR N° 472-2018-GRJ/GGR por 110 dc
* AP 15 denegado con RGGR N° 539-2018-GRJ/GGR por 142 dc
* AP 16 denegado con RGGR N° 541-2018-GRJ/GGR por 259 dc                   *AP 17 denegado con RGGR N° 056-2019-GRJ/GGR </t>
  </si>
  <si>
    <t>CON FECHA 20 DE ENERO DEL 2020 SE RESUELVE EL CONTRATO DE EJECUCION MEDIANTE RESOLUCION GERENCIAL GENERAL REGIONAL N° 010-2020-GR-JUNIN/GGR. POR ACUMULACION MAXIMA DE PENALIDAD POR MORA.</t>
  </si>
  <si>
    <t>MEJORAMIENTO Y AMPLIACION DE LOS SERVICIOS DE SALUD DEL ESTABLECIMIENTO DE SALUD PEDRO SANCHEZ MEZA DISTRITO DE CHUPACA, PROVINCIA DE CHUPACA, DEPARTAMENTO DE JUNIN</t>
  </si>
  <si>
    <t>LICITACION PUBLICA</t>
  </si>
  <si>
    <t>LLAVE EN MANO</t>
  </si>
  <si>
    <t>SM-2-2020-GRJ/CS-Primera Convocatoria</t>
  </si>
  <si>
    <t>HOSPITAL CONTINGENCIA</t>
  </si>
  <si>
    <t>CONSORCIO SALUD DEL CENTRO</t>
  </si>
  <si>
    <t>150 D.C.</t>
  </si>
  <si>
    <t>HOSPITAL PRINCIPAL</t>
  </si>
  <si>
    <t>720 D.C.</t>
  </si>
  <si>
    <t>CONSTRUCCION DEL PEQUEÑO SISTEMA ELECTRICO DE BETANIA - ELECTRIFICACION DE 08 LOCALIDADES DE LA CUENCA DEL RIO TAMBO</t>
  </si>
  <si>
    <t>LICITACIÓN PÚBLICA</t>
  </si>
  <si>
    <t>CONTRATA</t>
  </si>
  <si>
    <t>SM-9-2020-GRJ-CS-Primera Convocatoria</t>
  </si>
  <si>
    <t>CONSORCIO BETANIA (RUC 20602267491 - INGECOL SUCURSAL DEL PERU) (RUC 20605273557 - CONSTRUCTORA BRUMAPI S.A.C.) (RUC 20372366169 - YIKANOMI CONTRATISTAS GENERALES S.A.C.)</t>
  </si>
  <si>
    <t xml:space="preserve">OBRA: “MEJORAMIENTO DE LOS SERVICIOS DE SALUD EN EL HOSPITAL SAN MARTIN DE
PANGOA - DISTRITO DE PANGOA - PROVINCIA DE SATIPO – JUNÍN” </t>
  </si>
  <si>
    <t>Llave en mano</t>
  </si>
  <si>
    <t>3-2020-GRJ/CS-Primera Convocatoria</t>
  </si>
  <si>
    <t xml:space="preserve">CHINA CAMC ENGINEERING CO. LTD.    20603798075 </t>
  </si>
  <si>
    <t>82 D.C.</t>
  </si>
  <si>
    <t>MEJORAMIENTO DE LA CARRETERA DEPARTAMENTAL JU - 103 TRAMO: EMP. PE – 22 A PALCA – TAPO – ANTACUCHO – RICRÁN – ABRA CAYÁN – YAULI – PACÁN – EMP.  PE – 3S A JAUJA – REGIÓN JUNÍN</t>
  </si>
  <si>
    <t>POR CONTRATA</t>
  </si>
  <si>
    <t>N° 028-2019/GRJ/CS</t>
  </si>
  <si>
    <t>CONSORCIO VIAL WANKA (RUC 20452526809)</t>
  </si>
  <si>
    <t>241 D.C.</t>
  </si>
  <si>
    <t>Con Resolución Nº 08 Cuaderno cautelar de fecha 10 de agosto, el tribunal Arbitral de la Cámara de Comercio a resuelto dejar sin efecto la medida cautelar y el archivamiento definitivo del presente cuaderno.  • Culminar la Liquidación de Corte y Constatación Física. (hasta el 13 de setiembre)
• Elaborar el Expediente Técnico de Saldo de obra.
• Convocar a un nuevo proceso de licitación de obra.</t>
  </si>
  <si>
    <t>AMPLIACION Y MEJORAMIENTO DE LOS SISTEMAS DE AGUA POTABLE Y ALCANTARILLADO DE LA CIUDAD DE SAN RAMON</t>
  </si>
  <si>
    <t xml:space="preserve">LICITACION PUBLICA </t>
  </si>
  <si>
    <t>N°003-2019/GRJ/CS-Primera Convocatoria</t>
  </si>
  <si>
    <t>CONSORCIO SAN RAMON DE JUNIN (RUC 20511317038-JAGUIS.A.C.)(RUC 20110614609 - SIGMA S.A. CONTRATISTAS GENERALES)</t>
  </si>
  <si>
    <t>471 D.C.</t>
  </si>
  <si>
    <t>“MEJORAMIENTO DE LA INSTITUCIÓN EDUCATIVA MARISCAL CASTILLA, DEL DISTRITO DE EL TAMBO - HUANCAYO - JUNÍN”, SALDO DE OBRA 1RA ETAPA.</t>
  </si>
  <si>
    <t>AS-SM-13-2021-GRJ-CS-Primera Convocatoria</t>
  </si>
  <si>
    <t>EMPRESA CHINA CIVIL ENGINEERING CONSTRUCTION CORPORATION SUCURSAL DEL PERÚ, con poder inscrito ene le  Asiento N° A00006, CON P.E. N°14232971, zona regsitral N° IX-sede lima, ficina registral de Lima con APODERADO JAIME ROLANDO LINO MOTA</t>
  </si>
  <si>
    <t>“AMPLIACIÓN Y MEJORAMIENTO DEL PUENTE NORUEGA, DISTRITO DE PERENE SANTA ANA, PROVINCIA DE CHANCHAMAYO, REGIÓN JUNÍN”</t>
  </si>
  <si>
    <t xml:space="preserve">SP-2019-036-A </t>
  </si>
  <si>
    <t>MEJORAMIENTO DE PISTAS Y VEREDAS DE LA AVENIDA 6 DE AGOSTO, TRAMO JR. COMANDANTE ESPINAR – JR. ARENALES DEL DISTRITO DE JUNÍN, PROVINCIA DE JUNÍN - JUNÍN</t>
  </si>
  <si>
    <t xml:space="preserve">
  004-2020-GRJ/CS - Primera Convocatoria
</t>
  </si>
  <si>
    <t>CONSORCIO MOTERRIO
20546099220</t>
  </si>
  <si>
    <t>240 dias</t>
  </si>
  <si>
    <t>REPARACION DE CALZADA; EN EL (LA) AV. PACHECO TRAMO: JR. LEONCIO PRADO - JR. ZAPATEL - DISTRITO DE TARMA, PROVINCIA DE TARMA, DEPARTAMENTO JUNIN</t>
  </si>
  <si>
    <t>MODALIDAD DE PRECIOS UNITARIOS</t>
  </si>
  <si>
    <t xml:space="preserve"> 32-2020-GRJ-CS -Primera Convocatoria</t>
  </si>
  <si>
    <t>EMPRESA SEPTIMA CONTRATISTAS GENERALES S.C.R.L RUC N° 20486439654</t>
  </si>
  <si>
    <t>90 DIAS CALENDARIOS</t>
  </si>
  <si>
    <t>13 D.C.</t>
  </si>
  <si>
    <t xml:space="preserve">FUERA DEL PLAZO CONTRACTUAL (RESOLUCION DIRECTORAL REGIONAL ADMINISTRATIVA N° 219-2021-GR-JUNIN/ORAF) </t>
  </si>
  <si>
    <t>SECTOR o GOB. REGIONAL: PLIEGO 450 GOBIERNO REGIONAL DE JUNIN</t>
  </si>
  <si>
    <t>Diferencia PIA (2021-2020)</t>
  </si>
  <si>
    <t>BANCO DE LA NACION</t>
  </si>
  <si>
    <t>Nuevos Soles</t>
  </si>
  <si>
    <t>10411371005</t>
  </si>
  <si>
    <t xml:space="preserve">SERVICIO DE CONSULTORIA PARA ELABORAR EL NUEVO TEXTO UNICO DE PROCEDIMIENTOS ADMINSITRATIVOS </t>
  </si>
  <si>
    <t>CONSULTOR</t>
  </si>
  <si>
    <t>10424377801</t>
  </si>
  <si>
    <t xml:space="preserve">RECONOCIMIENTO DE CREDITO NO DEVENGADO POR EL SERVICIO DE ELABORACION DEL EXPEDIENTE TECNICO </t>
  </si>
  <si>
    <t>10422118506</t>
  </si>
  <si>
    <t>CONSULTORIA EN MEDICINA OCUPACIONAL PARA EL AREA DE PERSONAL DE LA DIRECCIÓN REGIONAL DE TRANSPORTES JUNIN</t>
  </si>
  <si>
    <t>10198186169</t>
  </si>
  <si>
    <t>Contratar los servicios de un Especialista consultor en RECATEGORIZACIÓN DE VIAS DEPARTAMENTALES</t>
  </si>
  <si>
    <t>10199968381</t>
  </si>
  <si>
    <t>SERVICIO DE ASESOR LEGAL EXTERNO PARA LA DIRECCION REGIONAL DE TRANSPORTES Y COMUNICACIONES - JUNIN</t>
  </si>
  <si>
    <t>20602612849</t>
  </si>
  <si>
    <t>REQUERIMIENTO DE SERVICIOS DE DISEÑO, DESARROLLO E IMPLEMENTACIÓN DE 01 SISTEMA INFORMATICO</t>
  </si>
  <si>
    <t>CONTRATAR LOS SERVICIOS DE UN ESPECIALISTA CONSULTOR PARA LA JERARQUIZACION PERMANANENTE A VIAS</t>
  </si>
  <si>
    <t>10414699044</t>
  </si>
  <si>
    <t xml:space="preserve">Contratación de una persona natural o persona jurídica para la Actualización del expediente </t>
  </si>
  <si>
    <t>10407533297</t>
  </si>
  <si>
    <t>CONTRATACIÓN DE UNA PERSONA NATURAL O PERSONA JURÍDICA PARA LA ELABORACIÓN DE ESTUDIO DE PRE INVERSION</t>
  </si>
  <si>
    <t>20602224695</t>
  </si>
  <si>
    <t>SERVICIO DE IMPLEMENTACION DEL SISTEMA DE GESTION ANTI SOBORNO ISO 37001 PARA LA DRTC JUNIN</t>
  </si>
  <si>
    <t>LP</t>
  </si>
  <si>
    <t>LP-0001-2020-DRTC-JUNIN</t>
  </si>
  <si>
    <t>APROBADO</t>
  </si>
  <si>
    <t>LP-0001-2021-DRTC-JUNIN</t>
  </si>
  <si>
    <t>20100028698</t>
  </si>
  <si>
    <t>AS</t>
  </si>
  <si>
    <t>AS-0028-2021-DRTC-JUNIN</t>
  </si>
  <si>
    <t>20508620111</t>
  </si>
  <si>
    <t>LP-0003-2021-DRTC-JUNIN</t>
  </si>
  <si>
    <t>LP-0005-2021-DRTC-JUNIN</t>
  </si>
  <si>
    <t>20100070031</t>
  </si>
  <si>
    <t>20601762219</t>
  </si>
  <si>
    <t>AS-0001-2021-DRTC-JUNIN</t>
  </si>
  <si>
    <t>20100299535</t>
  </si>
  <si>
    <t>AS-0002-2021-DRTC-JUNIN</t>
  </si>
  <si>
    <t>20505920067</t>
  </si>
  <si>
    <t>AS-0003-2021-DRTC-JUNIN</t>
  </si>
  <si>
    <t>20600801512</t>
  </si>
  <si>
    <t>SIE</t>
  </si>
  <si>
    <t>SIE-0001-2021-DRTC-JUNIN</t>
  </si>
  <si>
    <t>20541487710</t>
  </si>
  <si>
    <t>SERVICIOS</t>
  </si>
  <si>
    <t>15. SERVICIO DE EJECUCION DEL "MANTENIMIENTO RUTINARIO RUTA DEPARTAMENTAL JU-114: TRAMO: EMP.PE-24</t>
  </si>
  <si>
    <t>AS-0011-2020-DRTC-JUNIN</t>
  </si>
  <si>
    <t>20604370770</t>
  </si>
  <si>
    <t xml:space="preserve">16. MANTENIMIENTO RUTINARIO RUTA DEPARTAMENTAL JU-110: EMP. PE - 3S B </t>
  </si>
  <si>
    <t>AS-0007-2020-DRTC-JUNIN</t>
  </si>
  <si>
    <t>17. SERVICIO DE EJECUCION DEL "MANTENIMIENTO RUTINARIO RUTA DEPARTAMENTAL JU-110: EMP. PE - 3S B</t>
  </si>
  <si>
    <t>AS-0006-2020-DRTC-JUNIN</t>
  </si>
  <si>
    <t>20568944462</t>
  </si>
  <si>
    <t>18. CONTRATACION DEL SERVICIO DE EJECUCION DEL MANTENIMIENTO RUTINARIO RUTA DEPARTAMENTAL JU – 111:</t>
  </si>
  <si>
    <t>AS-0008-2020-DRTC-JUNIN</t>
  </si>
  <si>
    <t>19. CONTRATACION DEL SERVICIO DE EJECUCION DEL "MANTENIMIENTO PERIODICO DE LA RED VIAL DEPARTAMENTA</t>
  </si>
  <si>
    <t>CP</t>
  </si>
  <si>
    <t>CP-0003-2020-DRTC-JUNIN</t>
  </si>
  <si>
    <t>20606539518</t>
  </si>
  <si>
    <t>20. CONTRATACION DEL SERVICIO DE EJECUCION DEL "MANTENIMIENTO PERIODICO DE LA RED VIAL DEPARTAMENTA</t>
  </si>
  <si>
    <t>CP-0001-2020-DRTC-JUNIN</t>
  </si>
  <si>
    <t>20603076151</t>
  </si>
  <si>
    <t>21. CONTRATACION DEL SERVICIO DE EJECUCION DEL "MANTENIMIENTO PERIODICO DE LA RED VIAL DEPARTAMENTA</t>
  </si>
  <si>
    <t>CP-0006-2020-DRTC-JUNIN</t>
  </si>
  <si>
    <t>20487283160</t>
  </si>
  <si>
    <t>22. CONTRATACION DEL SERVICIO DE EJECUCION DEL "MANTENIMIENTO PERIODICO DE LA RED VIAL DEPARTAMENTA</t>
  </si>
  <si>
    <t>CP-0007-2020-DRTC-JUNIN</t>
  </si>
  <si>
    <t>20604072621</t>
  </si>
  <si>
    <t>23. CONTRATACION DEL SERVICIO DE EJECUCION DEL "MANTENIMIENTO PERIODICO DE LA RED VIAL DEPARTAMENTA</t>
  </si>
  <si>
    <t>CP-0002-2020-DRTC-JUNIN</t>
  </si>
  <si>
    <t>20606539429</t>
  </si>
  <si>
    <t xml:space="preserve">24. SERVICIO DE EJECUCION DEL "MANTENIMIENTO RUTINARIO RUTA DEPARTAMENTAL JU - 106: EMP. PE-22B </t>
  </si>
  <si>
    <t>AS-0003-2020-DRTC-JUNIN</t>
  </si>
  <si>
    <t>20487033643</t>
  </si>
  <si>
    <t>25. SERVICIO DE EJECUCION DEL "MANTENIMIENTO RUTINARIO RUTA DEPARTAMENTAL JU-108: EMP. PE-3S (HUANC</t>
  </si>
  <si>
    <t>AS-0005-2020-DRTC-JUNIN</t>
  </si>
  <si>
    <t>26. SERVICIO DE EJECUCION DEL "MANTENIMIENTO RUTINARIO RUTA DEPARTAMENTAL JU – 115: SAN LUIS DE ALTA</t>
  </si>
  <si>
    <t>AS-0012-2020-DRTC-JUNIN</t>
  </si>
  <si>
    <t>20602699812</t>
  </si>
  <si>
    <t>27. SERVICIO DE EJECUCION DEL "MANTENIMIENTO RUTINARIO RUTA DEPARTAMENTAL JU-112 TRAMO: EMP. PE-24</t>
  </si>
  <si>
    <t>AS-0009-2020-DRTC-JUNIN</t>
  </si>
  <si>
    <t>20600130758</t>
  </si>
  <si>
    <t>28. SERVICIO DE EJECUCION DEL "MANTENIMIENTO RUTINARIO RUTA DEPARTAMENTAL JU – 106: EMP. PE-22A (SA</t>
  </si>
  <si>
    <t>AS-0004-2020-DRTC-JUNIN</t>
  </si>
  <si>
    <t>20573343639</t>
  </si>
  <si>
    <t>29. CONTRATACION DEL SERVICIO DE EJECUCION DEL "MANTENIMIENTO PERIODICO DE LA RED VIAL DEPARTAMENTA</t>
  </si>
  <si>
    <t>CP-0005-2020-DRTC-JUNIN</t>
  </si>
  <si>
    <t>20568809174</t>
  </si>
  <si>
    <t>30. SERVICIO DE EJECUCION DEL "MANTENIMIENTO RUTINARIO RUTA DEPARTAMENTAL JU-113: TRAMO: EMP. PE-24</t>
  </si>
  <si>
    <t>AS-0010-2020-DRTC-JUNIN</t>
  </si>
  <si>
    <t>20486978105</t>
  </si>
  <si>
    <t>31. SERVICIO DE EJECUCION DEL "MANTENIMIENTO RUTINARIO RUTA DEPARTAMENTAL JU – 115: SAN LUIS DE ALT</t>
  </si>
  <si>
    <t>AS-0013-2020-DRTC-JUNIN</t>
  </si>
  <si>
    <t>32. SERVICIO DE EJECUCION DEL "MANTENIMIENTO RUTINARIO RUTA DEPARTAMENTAL JU – 116: EMP. PE-5S</t>
  </si>
  <si>
    <t>AS-0014-2020-DRTC-JUNIN</t>
  </si>
  <si>
    <t>33. CONTRATACION DEL SERVICIO DE EJECUCION DEL "MANTENIMIENTO PERIODICO DE LA RED VIAL DEPARTAMENTA</t>
  </si>
  <si>
    <t>AS-0024-2020-DRTC-JUNIN</t>
  </si>
  <si>
    <t>34. CONTRATACION DEL SERVICIO DE EJECUCION DEL "MANTENIMIENTO PERIODICO DE LA RED VIAL DEPARTAMENTA</t>
  </si>
  <si>
    <t>AS-0026-2020-DRTC-JUNIN</t>
  </si>
  <si>
    <t>20486591367</t>
  </si>
  <si>
    <t>RDR</t>
  </si>
  <si>
    <t>Limpieza</t>
  </si>
  <si>
    <t>19827808</t>
  </si>
  <si>
    <t>ACOSTA SUCLUPE CRECENCIA</t>
  </si>
  <si>
    <t>098-2021</t>
  </si>
  <si>
    <t>R.O.</t>
  </si>
  <si>
    <t>Soporte Tecnico de Estudios</t>
  </si>
  <si>
    <t>AGUILAR CASTAÑEDA ADOLFO ERNESTO</t>
  </si>
  <si>
    <t>Ingeniero Civil</t>
  </si>
  <si>
    <t>TITULO</t>
  </si>
  <si>
    <t>OPERADOR PAD</t>
  </si>
  <si>
    <t>47099136</t>
  </si>
  <si>
    <t>ALFARO GASPAR NAYELY YEYLY</t>
  </si>
  <si>
    <t>CONTADOR</t>
  </si>
  <si>
    <t>001 - 2019</t>
  </si>
  <si>
    <t>001-2019</t>
  </si>
  <si>
    <t>Fiscalizador</t>
  </si>
  <si>
    <t>20031559</t>
  </si>
  <si>
    <t>ALHUAY FLORES ALEXANDER RAFAEL</t>
  </si>
  <si>
    <t>001 - 2020</t>
  </si>
  <si>
    <t>20079848</t>
  </si>
  <si>
    <t>ALVAREZ GINES LUZ TEODORA</t>
  </si>
  <si>
    <t>Operador PAD</t>
  </si>
  <si>
    <t>017-2019</t>
  </si>
  <si>
    <t>ACCESO A LA INFORMACION</t>
  </si>
  <si>
    <t>ALVAREZ GONZALES  ROSARIO SOFIA</t>
  </si>
  <si>
    <t xml:space="preserve">Ingeniero  </t>
  </si>
  <si>
    <t>DyT</t>
  </si>
  <si>
    <t>Técnico</t>
  </si>
  <si>
    <t>ASTUHUAMAN CHACA WOLFGANGIAN MARTI</t>
  </si>
  <si>
    <t>Técnico Electrónico</t>
  </si>
  <si>
    <t>RO</t>
  </si>
  <si>
    <t>19889913</t>
  </si>
  <si>
    <t>ARGE CHANCO TISALIA WILFREDA</t>
  </si>
  <si>
    <t>019-2019</t>
  </si>
  <si>
    <t>70750515</t>
  </si>
  <si>
    <t>ARTEAGA ANGULO GIANINA</t>
  </si>
  <si>
    <t>074 - 2019</t>
  </si>
  <si>
    <t>46620033</t>
  </si>
  <si>
    <t>AVILA ZANABRIA YULIANA LEONIDAS</t>
  </si>
  <si>
    <t>021 - 2020</t>
  </si>
  <si>
    <t>AYALA LAVADO RUSSVEL SAID</t>
  </si>
  <si>
    <t>76987517</t>
  </si>
  <si>
    <t>BARRETO CASTILLO VERONICA ANGELA</t>
  </si>
  <si>
    <t>078-2019</t>
  </si>
  <si>
    <t>TECNICO ELECTRICISTA</t>
  </si>
  <si>
    <t>47582157</t>
  </si>
  <si>
    <t>BRAÑEZ NAVARRO JHONNATAN JORGE</t>
  </si>
  <si>
    <t>ADQUISICIONES</t>
  </si>
  <si>
    <t>BUJAICO CCOICCA ELMER</t>
  </si>
  <si>
    <t>19998239</t>
  </si>
  <si>
    <t>CALLUPE CHAVEZ CARMEN ROSA</t>
  </si>
  <si>
    <t>012 - 2019</t>
  </si>
  <si>
    <t>20077908</t>
  </si>
  <si>
    <t>CAMARGO DE YAURI NORMA DELIA</t>
  </si>
  <si>
    <t>TECNICO</t>
  </si>
  <si>
    <t>010 - 2015</t>
  </si>
  <si>
    <t>42492269</t>
  </si>
  <si>
    <t>CAPACYACHI GALINDEZ STEVE ROLANDO</t>
  </si>
  <si>
    <t>092 - 2019</t>
  </si>
  <si>
    <t>ABOGADO</t>
  </si>
  <si>
    <t>20056250</t>
  </si>
  <si>
    <t>CAPCHA SANABRIA EDGAR FREDY</t>
  </si>
  <si>
    <t>004 - 2019</t>
  </si>
  <si>
    <t>Comunicador Social</t>
  </si>
  <si>
    <t>CARDENAS DE LA CRUZ EDUARDO ELIAS</t>
  </si>
  <si>
    <t>Asistente Administrativo</t>
  </si>
  <si>
    <t>70138786</t>
  </si>
  <si>
    <t>CARHUAVILCA ALIAGA LUIS</t>
  </si>
  <si>
    <t>090 - 2019</t>
  </si>
  <si>
    <t>VIGILANTE</t>
  </si>
  <si>
    <t>20701614</t>
  </si>
  <si>
    <t>CASACHAGUA TERREROS MARCELINO</t>
  </si>
  <si>
    <t>20078546</t>
  </si>
  <si>
    <t>CASTILLO BALTAZAR DANIEL EULOGIO</t>
  </si>
  <si>
    <t>020 - 2020</t>
  </si>
  <si>
    <t>Bach. Ing. Civil</t>
  </si>
  <si>
    <t>73174145</t>
  </si>
  <si>
    <t>CHANCA TEJEDA MARYORIT</t>
  </si>
  <si>
    <t>CHAVEZ NIVA ANYSTEFANY GEOMARA</t>
  </si>
  <si>
    <t>44931826</t>
  </si>
  <si>
    <t>CONDORI CUADROS PERCY EDUARDO</t>
  </si>
  <si>
    <t>031 - 2019</t>
  </si>
  <si>
    <t>76362517</t>
  </si>
  <si>
    <t>CONTRERAS ALARCON JHAM CARLOS</t>
  </si>
  <si>
    <t>035 - 2020</t>
  </si>
  <si>
    <t>43506196</t>
  </si>
  <si>
    <t>CORILLA RUIZ ELIZABETH YOLANDA</t>
  </si>
  <si>
    <t>027 - 2020</t>
  </si>
  <si>
    <t>47736346</t>
  </si>
  <si>
    <t>CURI MORALES ARACELI LIZBETH</t>
  </si>
  <si>
    <t>014 - 2020</t>
  </si>
  <si>
    <t>48497282</t>
  </si>
  <si>
    <t>DIAZ PACHECO JUAN JORDI</t>
  </si>
  <si>
    <t>032 - 2020</t>
  </si>
  <si>
    <t>Servicios Auxiliares AASA</t>
  </si>
  <si>
    <t>43619181</t>
  </si>
  <si>
    <t>ESPINOZA PARI JESSICA</t>
  </si>
  <si>
    <t>067 - 2019</t>
  </si>
  <si>
    <t>44232236</t>
  </si>
  <si>
    <t>GAMARRA ALFARO XIOMARA LENNA</t>
  </si>
  <si>
    <t>023 - 2019</t>
  </si>
  <si>
    <t>Ingeniero</t>
  </si>
  <si>
    <t>GARAY LAZO IVAN EDGAR</t>
  </si>
  <si>
    <t>Resp. De Monitoreo y Super</t>
  </si>
  <si>
    <t>AIRHSP</t>
  </si>
  <si>
    <t>45087764</t>
  </si>
  <si>
    <t>GARAY QUISPE MELISSA ROXANA</t>
  </si>
  <si>
    <t>46901247</t>
  </si>
  <si>
    <t>GASPAR POMA LITA ALDAIDY</t>
  </si>
  <si>
    <t>47322960</t>
  </si>
  <si>
    <t>GUERRA VALENZUELA GIAMPIERRE</t>
  </si>
  <si>
    <t>081 2019</t>
  </si>
  <si>
    <t>chofer</t>
  </si>
  <si>
    <t>20054104</t>
  </si>
  <si>
    <t>GONZALES QUIJADA EDWIN</t>
  </si>
  <si>
    <t>025 - 2020</t>
  </si>
  <si>
    <t>74162996</t>
  </si>
  <si>
    <t>HIDALGO MELGAR KELY YULIANA</t>
  </si>
  <si>
    <t>026 - 2019</t>
  </si>
  <si>
    <t>47452678</t>
  </si>
  <si>
    <t>HUAMAN HUAMAN FIORELA MIRELLA</t>
  </si>
  <si>
    <t>039 - 2019</t>
  </si>
  <si>
    <t>75137711</t>
  </si>
  <si>
    <t>HUAROC PAUCAR OSCAR FERNANDO</t>
  </si>
  <si>
    <t>018 - 2020</t>
  </si>
  <si>
    <t>44882755</t>
  </si>
  <si>
    <t>IBARRA RUIZ JAQUELINE SADITH</t>
  </si>
  <si>
    <t>043 - 2019</t>
  </si>
  <si>
    <t>46926187</t>
  </si>
  <si>
    <t>INGAROCA CAMPOS BENJAMIN FERNANDO</t>
  </si>
  <si>
    <t>76560284</t>
  </si>
  <si>
    <t>JIMENEZ QUISPILAYA JOSSELIN</t>
  </si>
  <si>
    <t>015 - 2020</t>
  </si>
  <si>
    <t>40657409</t>
  </si>
  <si>
    <t>LAPA TACUNAN ARTURO</t>
  </si>
  <si>
    <t>041 - 2019</t>
  </si>
  <si>
    <t>041-2019</t>
  </si>
  <si>
    <t>41608734</t>
  </si>
  <si>
    <t>LARA RIVERA AGALY TATIANA</t>
  </si>
  <si>
    <t>017 - 2020</t>
  </si>
  <si>
    <t>43806699</t>
  </si>
  <si>
    <t>LEON MEZA RONALD ADRIAN</t>
  </si>
  <si>
    <t>015 - 2019</t>
  </si>
  <si>
    <t>20003744</t>
  </si>
  <si>
    <t>LIMACHE ZALASAR MIGUEL</t>
  </si>
  <si>
    <t>050-2019</t>
  </si>
  <si>
    <t>ASISTENTE TARMA</t>
  </si>
  <si>
    <t>47044410</t>
  </si>
  <si>
    <t>LIMAYMANTA HINOSTROZA GABRIELA MIRELLA</t>
  </si>
  <si>
    <t>012 - 2020</t>
  </si>
  <si>
    <t>46135551</t>
  </si>
  <si>
    <t>LIMAYLLA CARHUALLANQUI PAUL MARCOS</t>
  </si>
  <si>
    <t>034-19 y 024-2020</t>
  </si>
  <si>
    <t>46210243</t>
  </si>
  <si>
    <t>LOPEZ VASQUEZ JUAN RICARDO</t>
  </si>
  <si>
    <t>033 - 2019 y 023-2020</t>
  </si>
  <si>
    <t>MARCA ESCURRA DELIA</t>
  </si>
  <si>
    <t>053 - 2019</t>
  </si>
  <si>
    <t>09866093</t>
  </si>
  <si>
    <t>MARTINEZ CURRO LUIS ANTONIO</t>
  </si>
  <si>
    <t>063 - 2019</t>
  </si>
  <si>
    <t>MAYTA TORRES KATTY MARDELY ROSY</t>
  </si>
  <si>
    <t>70343942</t>
  </si>
  <si>
    <t>MELENDEZ CODOR DIEGO ANTONIO</t>
  </si>
  <si>
    <t>031 - 2020</t>
  </si>
  <si>
    <t>47824204</t>
  </si>
  <si>
    <t>MENENDEZ CONDOR MARLENE OLGA</t>
  </si>
  <si>
    <t>032 - 2019</t>
  </si>
  <si>
    <t>Integrador Contable</t>
  </si>
  <si>
    <t>04086337</t>
  </si>
  <si>
    <t>MERCADO TORRES ALCIDES ABEL</t>
  </si>
  <si>
    <t>Contador</t>
  </si>
  <si>
    <t>Titulo</t>
  </si>
  <si>
    <t>046-2015</t>
  </si>
  <si>
    <t>72682934</t>
  </si>
  <si>
    <t>MEZA APAZA KHEYKO</t>
  </si>
  <si>
    <t>080 - 2019</t>
  </si>
  <si>
    <t>42430035</t>
  </si>
  <si>
    <t>MUEDAS SANTANA FRANCISCO</t>
  </si>
  <si>
    <t>025 - 2019</t>
  </si>
  <si>
    <t>Soporte Tecnico OGPP</t>
  </si>
  <si>
    <t>19870343</t>
  </si>
  <si>
    <t>NAVARRO RODRIGUEZ MARILU</t>
  </si>
  <si>
    <t>Economista</t>
  </si>
  <si>
    <t>048-2015</t>
  </si>
  <si>
    <t>LIMPIEZA</t>
  </si>
  <si>
    <t>20010511</t>
  </si>
  <si>
    <t>NEIRA GIRALDEZ EULOGIO</t>
  </si>
  <si>
    <t>059 - 2019</t>
  </si>
  <si>
    <t>20010179</t>
  </si>
  <si>
    <t>ORELLANA ROCA FREDDY WILMAR</t>
  </si>
  <si>
    <t>028-2019</t>
  </si>
  <si>
    <t>09941736</t>
  </si>
  <si>
    <t xml:space="preserve">ORELLANA ZAPATA DENNIS KARIM </t>
  </si>
  <si>
    <t>41662275</t>
  </si>
  <si>
    <t>ORTIZ CUYO DENIS DANIEL</t>
  </si>
  <si>
    <t>002-2019</t>
  </si>
  <si>
    <t>Abogado</t>
  </si>
  <si>
    <t>45661240</t>
  </si>
  <si>
    <t>PACHECO LLANTOY CRISTINA VERONICA/RAMOS VELASCO KAREN VANESSA</t>
  </si>
  <si>
    <t>077 - 2019</t>
  </si>
  <si>
    <t>72206477</t>
  </si>
  <si>
    <t>PACHECO PALLPA BETSY ALEXANDRA</t>
  </si>
  <si>
    <t>096 - 2019</t>
  </si>
  <si>
    <t>026-2020</t>
  </si>
  <si>
    <t>PACCORI LUDEÑA MANUEL NARCISO</t>
  </si>
  <si>
    <t>Informática</t>
  </si>
  <si>
    <t>PAITAMALA KNUTZEN ERICK EDUARDO</t>
  </si>
  <si>
    <t>ASISTENTE CHANCHAMAYO</t>
  </si>
  <si>
    <t>PALOMINO FIERRO ENRIQUE ROMEO</t>
  </si>
  <si>
    <t>Audivisual</t>
  </si>
  <si>
    <t>47875872</t>
  </si>
  <si>
    <t>PALOMINO HILARIO ANTHONY PAUL</t>
  </si>
  <si>
    <t>Profesional</t>
  </si>
  <si>
    <t>013 - 2020</t>
  </si>
  <si>
    <t>45314663</t>
  </si>
  <si>
    <t>PATILLA AGUIRRE ALFREDO</t>
  </si>
  <si>
    <t>036 - 2020</t>
  </si>
  <si>
    <t>OSCE</t>
  </si>
  <si>
    <t>42192406</t>
  </si>
  <si>
    <t>PEREZ ARANGO GLADYS ELVIRA</t>
  </si>
  <si>
    <t>40479068</t>
  </si>
  <si>
    <t>PEREZ DE LA CRUZ EDITH</t>
  </si>
  <si>
    <t>069 - 2019</t>
  </si>
  <si>
    <t>40403651</t>
  </si>
  <si>
    <t>POMA DIAZ DORIS ROSENDA</t>
  </si>
  <si>
    <t>20052724</t>
  </si>
  <si>
    <t>POMAZUNCO VELARDE JOEL JESUS</t>
  </si>
  <si>
    <t>022-2020</t>
  </si>
  <si>
    <t>QUISPE LIFOPNSO LUIS JAIME</t>
  </si>
  <si>
    <t>Coductor</t>
  </si>
  <si>
    <t>QUIROZ LLANTOY MIGUEL HUGO</t>
  </si>
  <si>
    <t>RIMAC ARZAPALO KETY MARIANELY</t>
  </si>
  <si>
    <t>018 - 2019</t>
  </si>
  <si>
    <t>RIVERA MAURICIO MIGUEL ANGEL</t>
  </si>
  <si>
    <t>71103608</t>
  </si>
  <si>
    <t>ROMERO MUÑOZ ERICK ALEX</t>
  </si>
  <si>
    <t>051-2019</t>
  </si>
  <si>
    <t>Conductor</t>
  </si>
  <si>
    <t>20062141</t>
  </si>
  <si>
    <t>ROJAS BENITES ALEJANDRO</t>
  </si>
  <si>
    <t>056-2019</t>
  </si>
  <si>
    <t>Patrimonio</t>
  </si>
  <si>
    <t>ROJAS GARCIA MAX ADOLFO</t>
  </si>
  <si>
    <t>040 - 2019</t>
  </si>
  <si>
    <t>Ingeniero SDT</t>
  </si>
  <si>
    <t>42642825</t>
  </si>
  <si>
    <t>RUTTI COCHACHI DEYVI POL</t>
  </si>
  <si>
    <t>029 - 2020</t>
  </si>
  <si>
    <t>SAENZ VILCAPOMA JHONATAN JUAN</t>
  </si>
  <si>
    <t>46660700</t>
  </si>
  <si>
    <t>SANCHEZ RUIZ PATRICIA KATHERIN</t>
  </si>
  <si>
    <t>061-2019</t>
  </si>
  <si>
    <t>44550397</t>
  </si>
  <si>
    <t>SIERRA CAMASCA LUIS</t>
  </si>
  <si>
    <t>030-2020</t>
  </si>
  <si>
    <t>41551470</t>
  </si>
  <si>
    <t>TERRAZOS JESUS EDUARDO</t>
  </si>
  <si>
    <t>093-2019</t>
  </si>
  <si>
    <t>19936052</t>
  </si>
  <si>
    <t>TERRAZOS URIBE MARIBEL</t>
  </si>
  <si>
    <t>101-2019</t>
  </si>
  <si>
    <t>20120592</t>
  </si>
  <si>
    <t>TICLLACURI SEDANO MARISOL</t>
  </si>
  <si>
    <t>075 - 2019</t>
  </si>
  <si>
    <t>44936404</t>
  </si>
  <si>
    <t>TICSE ENRIQUEZ FRITTZ</t>
  </si>
  <si>
    <t>037-2019</t>
  </si>
  <si>
    <t>20070976</t>
  </si>
  <si>
    <t>TORRES CHACON BETTY LUZ</t>
  </si>
  <si>
    <t>094-2019</t>
  </si>
  <si>
    <t>ABOGADO FISCALIZACION</t>
  </si>
  <si>
    <t>42215808</t>
  </si>
  <si>
    <t>TORRES PACHECO JUDAVEN JOSE</t>
  </si>
  <si>
    <t>019 - 2020</t>
  </si>
  <si>
    <t>45879423</t>
  </si>
  <si>
    <t>VALENTIN ROMAN JOSE CARLOS</t>
  </si>
  <si>
    <t>016-2019</t>
  </si>
  <si>
    <t>Soporte Técnico de estudios</t>
  </si>
  <si>
    <t>44720576</t>
  </si>
  <si>
    <t>VARGAS RAMOS JANETH MONICA</t>
  </si>
  <si>
    <t>034 - 2020</t>
  </si>
  <si>
    <t>VEGA CERRON IVAN ROCKI</t>
  </si>
  <si>
    <t>40902331</t>
  </si>
  <si>
    <t>VILA CARDENAS KATIUSKA YAMILE/ORE VILLALOBOS MARIA EUGENIA</t>
  </si>
  <si>
    <t>076-2019</t>
  </si>
  <si>
    <t>42736867</t>
  </si>
  <si>
    <t>VILCAHUAMAN FERNANDEZ FRANKLIN</t>
  </si>
  <si>
    <t>072-2019</t>
  </si>
  <si>
    <t>VIVAR CARDENAS JESSICA JOVANA</t>
  </si>
  <si>
    <t>soport.Mant. CEPACC</t>
  </si>
  <si>
    <t>21260699</t>
  </si>
  <si>
    <t>YUPANQUI PALACIOS ROCIO ROSARIO</t>
  </si>
  <si>
    <t>022-2019</t>
  </si>
  <si>
    <t>Anfitriona</t>
  </si>
  <si>
    <t>47265104</t>
  </si>
  <si>
    <t>ZAVALA ORE MARJORIE INGRID</t>
  </si>
  <si>
    <t>054-2019</t>
  </si>
  <si>
    <t xml:space="preserve">CONTRATACION DE LOS SERVICIOS DE 01 ASESOR LEGAL EXTERNO </t>
  </si>
  <si>
    <t>MISARI CONDE JORGE CLAUDIO</t>
  </si>
  <si>
    <t>Orden de servicio</t>
  </si>
  <si>
    <t>Contratación de los SERVICIOS DE SOPORTE DE SISTEMA INTEGRADO DE GESTION ADMINISTRATIVA, para r</t>
  </si>
  <si>
    <t>10426056157</t>
  </si>
  <si>
    <t>CANCHURICRA RAMOS VICTOR ALEJANDRO</t>
  </si>
  <si>
    <t>Contratacion del servicio de un especialista en informatica</t>
  </si>
  <si>
    <t>10430530262</t>
  </si>
  <si>
    <t>SERVICIO DE UN  INFORMATICO PARA EL AREA DE INFORMATICA</t>
  </si>
  <si>
    <t>10764169102</t>
  </si>
  <si>
    <t>ADAUTO CANCHUMANI DANIEL</t>
  </si>
  <si>
    <t xml:space="preserve">CONTRATAR LOS SERVICIOS DE UNA PERSONA NATURAL O JURIDICA PARA LA TOMA DEL INVENTARIO FISICO </t>
  </si>
  <si>
    <t>10198119151</t>
  </si>
  <si>
    <t>CONDE FIDEL LUIS ANTONIO</t>
  </si>
  <si>
    <t>SERVICIO DE UN ABOGADO LABORALISTA PARA EL CASO SUNAFIL</t>
  </si>
  <si>
    <t>10462360601</t>
  </si>
  <si>
    <t>SANCHEZ NUÑEZ KATTY JESSICA</t>
  </si>
  <si>
    <t>CONTRATAR LOS SERVICIOS DE UN GASFITERO PARA LA REPARACION E INSTALACION DE TUBERIAS DE AGUA POTABLE</t>
  </si>
  <si>
    <t>10204280580</t>
  </si>
  <si>
    <t>MEZA VELIZ RIGOBERTO</t>
  </si>
  <si>
    <t>MANAGE YOUR PROCESS S.A.C.</t>
  </si>
  <si>
    <t>CONTRATACION DE UNA PERSONA NATURAL O JURIDICA PARA EL SERVICIO DE ORDENAMIENTO</t>
  </si>
  <si>
    <t>10468640746</t>
  </si>
  <si>
    <t>QUISPE PONCE CARITO</t>
  </si>
  <si>
    <t xml:space="preserve">CONTRATACION DEL SERVICIO DE COORDINACION DE SERVICIOS GENERALES </t>
  </si>
  <si>
    <t>10201110233</t>
  </si>
  <si>
    <t>FERNANDEZ ÑAHUINRIPA ALICIA ELIZABETH</t>
  </si>
  <si>
    <t>CONTRATACION DEL SERVICIO DE REGISTRO DE LOS PROCEDEMIENTOS DE GESTION MOBILIARIA EN EL MODULO</t>
  </si>
  <si>
    <t>10200392944</t>
  </si>
  <si>
    <t>GOMEZ PAUCAR GEOVANI</t>
  </si>
  <si>
    <t>CONTRATACION DEL SERVICIO DE UN PERSONAL PARA EL AREA DE ARCHIVO CENTRAL DE LA DIRECCION REGION</t>
  </si>
  <si>
    <t>10200174068</t>
  </si>
  <si>
    <t>JAUREGUI VELASQUEZ JOSE ALBERTO</t>
  </si>
  <si>
    <t>CONTRATAR LOS SERVICIOS DE UN OPERADOR SEACE PARA LOS PROCEDEMIENTOS DE SELECCION DEL  AREA DE</t>
  </si>
  <si>
    <t>10756873976</t>
  </si>
  <si>
    <t>MERMA DUEÑAS STEFANIE DEYSY</t>
  </si>
  <si>
    <t>CONTRATACION DEL SERVICIO DE UN COORDINADOR EN SERVICIOS GENERALES PARA EL AREA  ABASTECIMIENTO</t>
  </si>
  <si>
    <t>10624263214</t>
  </si>
  <si>
    <t>PEREZ ANTIALON LISBETH EVELYN</t>
  </si>
  <si>
    <t>POR EL SERVICIO DE IMPRESION Y COLOCACION DE LOGOS A LAS UNIDADES VEHICULARES DE LA DRTC JUNIN.</t>
  </si>
  <si>
    <t>10740206678</t>
  </si>
  <si>
    <t>LOPEZ UNSIHUAY ROCIO</t>
  </si>
  <si>
    <t>10700371188</t>
  </si>
  <si>
    <t>ESCUDERO VELAPATIÑO GRETA FABIOLA</t>
  </si>
  <si>
    <t>CONTRATACION DE UN PROFESIONAL PARA EL AREA DE TESORERIA</t>
  </si>
  <si>
    <t>10408230433</t>
  </si>
  <si>
    <t>RUIZ ATENCIO SADITH LEDUVINA</t>
  </si>
  <si>
    <t>POR EL SERVICIO DE INVENTARIO FISICO DE BIENES MUEBLES UBICADOS EN LAS DISTINTAS AREAS O OFICIN</t>
  </si>
  <si>
    <t>10403086016</t>
  </si>
  <si>
    <t>RONCAL CAISAHUANA LUIS</t>
  </si>
  <si>
    <t>CONTRATACION DEL SERVICIO DE UNA PERSONAL PARA MIGRACION DEL INVENTARIO FISICO DE BIENES MUEBLE</t>
  </si>
  <si>
    <t>SERVICIOS DE UN PERSONAL CON CONOCIMIENTOS EN OFIMÁTICA PARA DESARROLLAR EL SISTEMA DE CÁMARAS DE VIGILANCIA, PARA LA DIRECCIÓN REGIONAL DE TRANSPORTES Y COMUNICACIONES (DRTC-JUNIN).</t>
  </si>
  <si>
    <t>10432082232</t>
  </si>
  <si>
    <t>YALI LUNA LINDER</t>
  </si>
  <si>
    <t>CONTRATACION DE UN INGENIERO CIVIL, PARA LA REVISION DE LIQUIDACIONES TECNICAS Y FINANCIERAS DE</t>
  </si>
  <si>
    <t>10469662697</t>
  </si>
  <si>
    <t>CORDOVA ZORRILLA CAROLINE ZULEMA</t>
  </si>
  <si>
    <t>Contratar los servicios profesionales de un Ingeniero Mecánico para la Recepción de la AQUISICI</t>
  </si>
  <si>
    <t>10199621896</t>
  </si>
  <si>
    <t>GUZMAN AQUINO AQUILES EZEQUIEL</t>
  </si>
  <si>
    <t>SERVICIO DE UN (01) OPERADOR PARA MANEJAR LA MOTONIVELADORA DE LA SUB DIRECCIÓN DE INFRAESTRUCTURA TERRESTRE ACUATICA Y AEREA DE LA DRTC - JUNIN</t>
  </si>
  <si>
    <t>10766872421</t>
  </si>
  <si>
    <t>CANTORIN SAMANIEGO JHONN KENNER</t>
  </si>
  <si>
    <t>SERVICIO DE UN INGENIERO MECÁNICO PARA LA RECEPCIÓN TÉCNICA DE UN TRACTOR SOBRE ORUGA ADQUIRIDO PARA LA DRTC JUNIN</t>
  </si>
  <si>
    <t>10199901350</t>
  </si>
  <si>
    <t>SUAREZ CHACON RAFAEL HUMBERTO</t>
  </si>
  <si>
    <t>CONTRATACIÓN DE UNA PERSONA NATURAL O PERSONA JURÍDICA PARA LA ELABORACIÓN DE EXPEDIENTES TÉCNICOS PARA LA SDITAA</t>
  </si>
  <si>
    <t>10423670679</t>
  </si>
  <si>
    <t>JAIMES ALTAMIRANO LUIS ENRIQUE</t>
  </si>
  <si>
    <t>CONTRATACIÓN DE UNA PERSONA NATURAL O PERSONA JURÍDICA PARA LA ELABORACIÓN DE EXPEDIENTES TÉCNI</t>
  </si>
  <si>
    <t>10429880667</t>
  </si>
  <si>
    <t>LLACZA ALTAMIRANO HENRY ERIC</t>
  </si>
  <si>
    <t xml:space="preserve">DONACIONES </t>
  </si>
  <si>
    <t>CONTRATACIÓN DE UNA PERSONA NATURAL O PERSONA JURÍDICA PARA LA ELABORACIÓN DE ESTUDIO DE PRE IN</t>
  </si>
  <si>
    <t>LAURA CRUZ ROBERTO CARLOS</t>
  </si>
  <si>
    <t>ROOC</t>
  </si>
  <si>
    <t>Contratar los servicios profesionales de un Ingeniero Mecánico para la Recepción Técnica de la</t>
  </si>
  <si>
    <t>REQUERIMIENTO DE, SERVICIO DE ALQUILER DE CAMIONETA A TANQUE SECO, PARA LA OBRA: "MEJORAMIENTO</t>
  </si>
  <si>
    <t>10478450970</t>
  </si>
  <si>
    <t>CARRION ESPINAL ALBIS RAUL</t>
  </si>
  <si>
    <t>Contratación de una persona natural para realizar los servicios de ordenamiento del acervo docu</t>
  </si>
  <si>
    <t>10712313353</t>
  </si>
  <si>
    <t>HUAMAN VILA GREISY</t>
  </si>
  <si>
    <t>CONTRATACIÓN DE LOS SERVICIOS PROFESIONALES DE 01 INGENIERO CIVIL, PARA CADISTA. PARA LA SUB DI</t>
  </si>
  <si>
    <t>10458794028</t>
  </si>
  <si>
    <t>ARAUCO CALDERON CESAR ARTURO</t>
  </si>
  <si>
    <t>Contratación de una persona natural o persona jurídica para la Actualización del expediente téc</t>
  </si>
  <si>
    <t>VILLACRIZ CONDOR EVER ETSON</t>
  </si>
  <si>
    <t>10200036048</t>
  </si>
  <si>
    <t>CURILLA VILCAHUAMAN MIGUEL ANIBAL</t>
  </si>
  <si>
    <t>CONTRATACIÓN DE LOS SERVICIOS PROFESIONALES DE UN (01) INGENIERO CIVIL COMO EVALUADOR DE LOS EXPEDIENTES TECNICOS DE LOS MANATENIMIENTOS RUTINARIOS DE LA SUB DIRECCION DE INFRAESTRUCTURA TERRESTRE, ACUATICA Y AEREA.</t>
  </si>
  <si>
    <t>10407926078</t>
  </si>
  <si>
    <t>PAYANO RUTTY JOEL HENRY</t>
  </si>
  <si>
    <t>Contratación de una persona natural para realizar los servicios de conservacion documental y fo</t>
  </si>
  <si>
    <t>10703464136</t>
  </si>
  <si>
    <t>SUAREZ MORALES ELCYE NOELIA</t>
  </si>
  <si>
    <t>Contratación de los Servicios Profesionales de un (01) Ingeniero civil  para la SUB DIRECCION D</t>
  </si>
  <si>
    <t>10414448807</t>
  </si>
  <si>
    <t>CERRON VALDIVIA SILVIA ANTONELA</t>
  </si>
  <si>
    <t>SERVICIO DE ALQUILER DE CUATRO (04) CAMAS BAJAS A TODO COSTO PARA EL TRASLADO DEL PULL DE MAQUI</t>
  </si>
  <si>
    <t>10200615277</t>
  </si>
  <si>
    <t>MONTES SANABRIA MILAGROS</t>
  </si>
  <si>
    <t>CONTRATAR LOS SERVICIOS PROFESIONALES DE UN INGENIERO MECÁNICO PARA LA RECEPCIÓN TÉCNICA DE LA MOTONIVELADORA</t>
  </si>
  <si>
    <t>Contratación de una persona natural o persona jurídica para la elaboración de estudio de Pre in</t>
  </si>
  <si>
    <t>10461015706</t>
  </si>
  <si>
    <t>ZEVALLOS SOLIS, HUBER JESUS</t>
  </si>
  <si>
    <t>SERVICIOS DE LIMPIEZA DE PISO, REPINTADO EN GENERAL DEL  INTERIOR DE CARROCERIA CISTERNA PARA H</t>
  </si>
  <si>
    <t>10199603979</t>
  </si>
  <si>
    <t>PARIONA DE RODRIGUEZ ALEJANDRA</t>
  </si>
  <si>
    <t>Contratar los servicios de una persona natural o persona jurídica para la elaboración del exped</t>
  </si>
  <si>
    <t>10437023722</t>
  </si>
  <si>
    <t>ESCOBAR CCASANI PERCY</t>
  </si>
  <si>
    <t>Contratación de los Servicios Profesionales de 01 Supervisor de Obra para la obra del MEJORAMIE</t>
  </si>
  <si>
    <t>Contratación de los Servicios Profesionales de 01 Residente de Obra para la obra del MEJORAMIEN</t>
  </si>
  <si>
    <t>10460849441</t>
  </si>
  <si>
    <t>ALEGRE CASTRO LEONARDO RUBEN</t>
  </si>
  <si>
    <t>CONTRATACIÓN DE UN PERSONAL PARA REALIZAR EL SERVICIO DE BUSQUEDA DE EXPEDIENTES PARA EL EXAMEN</t>
  </si>
  <si>
    <t>CONTRATACION DE UN PERSONAL PARA REALIZAR EL SERVICIO DE BUSQUEDA DE INFORMACION SOLICITADA POR</t>
  </si>
  <si>
    <t>10408128931</t>
  </si>
  <si>
    <t>GORDILLO FLORES YESICA PAOLA</t>
  </si>
  <si>
    <t>CONTRATAR LOS SERVICIOS DE INSTALACION E IMPRESION DE SEÑALETICA Y LETREROS INFORMATIVOS PARA E</t>
  </si>
  <si>
    <t>10200613932</t>
  </si>
  <si>
    <t>SUASNABAR DOLORIER JUAN CARLOS</t>
  </si>
  <si>
    <t>CONTRATO DE UNA PERSONA NATURAL PARA REALIZAR EL SERVICIO DE ARCHIVO, FOLIACION Y BUSQUEDA DE E</t>
  </si>
  <si>
    <t>10200889776</t>
  </si>
  <si>
    <t>MONTALVAN CANTARO YOVANA</t>
  </si>
  <si>
    <t>SOLICITO CONTRATAR EL SERVICIO DE ARCHIVO, FOLIACION Y BUSQUEDA DE EXPEDIENTES PARA EL EXAMEN D</t>
  </si>
  <si>
    <t>REQUERIMIENTO DE CONTRATACION DE 01 TECNICO ELECTRONICO PARA SERVICIOS DE DIGITALIZACION Y SIST</t>
  </si>
  <si>
    <t>10702991078</t>
  </si>
  <si>
    <t>ASTUHUAMAN CHACA WOLFGANG IAN MARTI</t>
  </si>
  <si>
    <t>REQUERIMIENTO DE CONTRATACION DE .SERVICIOS DE COORDINACION CON INSTITUCIONES PUBLICAS Y PRIVA</t>
  </si>
  <si>
    <t>10200174360</t>
  </si>
  <si>
    <t>REQUERIMIENTO DE CONTRATACION DE .SERVICIOS DE ORDENAMIENTO, CLASIFICACION, FOLIACION DE DOCUM</t>
  </si>
  <si>
    <t>REQUERIMIENTO DE SERVICIOS DE CAPACITACION AL PERSONAL TECNICO DE LA SUB DIRECCION DE TELECOMUN</t>
  </si>
  <si>
    <t>10199855731</t>
  </si>
  <si>
    <t>ZORRILLA GUTARRA MANUEL JESUS</t>
  </si>
  <si>
    <t>REQUERIMIENTO DE CONTRATACIÓN DE SERVICIOS DE 01 ABOGADO PARA DEFENSA LEGAL EN LA ETAPA DE INVE</t>
  </si>
  <si>
    <t>10207203314</t>
  </si>
  <si>
    <t>ORIHUELA MORALES MIGUEL ANGEL</t>
  </si>
  <si>
    <t>SERVICIO DE UN ESPECIALISTA EN CONTRATACIONES DEL ESTADO PARA EJECUTAR LOS PROCEDIMIENTOS DE SELECCIÓN</t>
  </si>
  <si>
    <t>10477363461</t>
  </si>
  <si>
    <t>SERVICIO DE ASISTENCIA TECNICA EN SISTEMA INTEGRADO  DE GESTION ADMINISTRATIVA PARA LA MIGRACIO</t>
  </si>
  <si>
    <t>10468314962</t>
  </si>
  <si>
    <t>QUIÑONEZ MEZA ELIZABETH</t>
  </si>
  <si>
    <t>SERVICIO PARA LA ACTUALIZACION DE DATOS INMUEBLES Y TERRRENOS, ASI MISMO REGISTRO DE ASISTECIA TCNICA EN SIGA-MEF - MODULO PATRIMONIO</t>
  </si>
  <si>
    <t>10734653832</t>
  </si>
  <si>
    <t>LEIVA HUAMANI JHERY LINDA</t>
  </si>
  <si>
    <t>CONTRATACION DE LOS SERVICIOS POR TERCEROS PARA REALIZAR EL ORDENAMIENTO INTEGRAL DE BIENES PAT</t>
  </si>
  <si>
    <t>10484972821</t>
  </si>
  <si>
    <t>CONTRATACION DE LOS SERVICIOS POR TERCEROS PARA REALIZAR EL INVENTARIO DE LOS BIENES PATRIMONIA</t>
  </si>
  <si>
    <t>CONTRATACION PARA EL SERVICIO DE VEREFICACION FISICA DE LOS BIENES MUEBLES(ACTIVO FIJO Y NO DEP</t>
  </si>
  <si>
    <t>CONTRATACION DEL SERVICIO DE UN INGENIERO DE SISTEMAS PARA REALIZAR EL MANTENIMIENTO CORRECTIVO</t>
  </si>
  <si>
    <t>10416248694</t>
  </si>
  <si>
    <t>PORRAS NUÑEZ JUAN CARLOS</t>
  </si>
  <si>
    <t>ESPECIALISTA EN RACIONALIZACIÓN</t>
  </si>
  <si>
    <t>RODRÍGUEZ GARCÍA RUBÉN AURELIO</t>
  </si>
  <si>
    <t>TITULADO</t>
  </si>
  <si>
    <t>DIPLOMA</t>
  </si>
  <si>
    <t>ESPECIALISTA ASESORIA JURIDICA</t>
  </si>
  <si>
    <t>TOLENTINO VILA, MAXIMO ANTONIO</t>
  </si>
  <si>
    <t>ANALISTA DE INFRAESTRUCTURA</t>
  </si>
  <si>
    <t>QUISPE PONCE MIGUEL</t>
  </si>
  <si>
    <t>ING. CIVIL</t>
  </si>
  <si>
    <t>BACHILLER</t>
  </si>
  <si>
    <t>ANALISTA EN ESCALAFON Y TECNOLOGIAS DE LA INFORMACION</t>
  </si>
  <si>
    <t>ROJAS HUAMANCAJA JOSE MIGUEL</t>
  </si>
  <si>
    <t>INGENIERO EN INFORMÁTICA</t>
  </si>
  <si>
    <t>ESPECIALISTA EN INFORMÁTICA</t>
  </si>
  <si>
    <t>ANALISTA EL ALMACEN Y PATRIMONIO</t>
  </si>
  <si>
    <t>AGUIRRE HUARIPATA DIEGO</t>
  </si>
  <si>
    <t>ADMINISTRACION Y SISTEMAS</t>
  </si>
  <si>
    <t>TÉCNICO EN ALMACÉN</t>
  </si>
  <si>
    <t>AUXILIAR ADMINISTRATIVO EN NEXUS Y AIRHSP</t>
  </si>
  <si>
    <t>NUÑEZ SARMIENTO ANIBAL SMITH</t>
  </si>
  <si>
    <t>INFORMATICA</t>
  </si>
  <si>
    <t>CERTIFICADO</t>
  </si>
  <si>
    <t xml:space="preserve">AUXILIAR ADMINISTRATIVO DE PAGADURIA </t>
  </si>
  <si>
    <t>ENCISO ESPINOZA RICARDO</t>
  </si>
  <si>
    <t>ING. SISTEMAS</t>
  </si>
  <si>
    <t xml:space="preserve">TÉCNICO ADMINISTRATIVO DE PLANILLAS CAS Y DEUDA SOCIAL </t>
  </si>
  <si>
    <t xml:space="preserve">AUXILIAR ADMINISTRATIVO DE SECRETARIA </t>
  </si>
  <si>
    <t>RIVERA ESTRADA KAORI ESTEFANI</t>
  </si>
  <si>
    <t>SECRETARIA</t>
  </si>
  <si>
    <t>RESPONSABLE EN REMUNERACIONES Y PENSIONES</t>
  </si>
  <si>
    <t>CARHUAZ PEÑA ELVIRA LUZ</t>
  </si>
  <si>
    <t>ADMINISTRACION</t>
  </si>
  <si>
    <t>MAGISTER</t>
  </si>
  <si>
    <t>ESPECIALISTA EN REMUNERACIONES Y PENSIONES</t>
  </si>
  <si>
    <t>ASISTENTE ADMINISTRATIVO - SECRETARIA DIRECCION E IMAGEN INSTITUCIONAL</t>
  </si>
  <si>
    <t>RIVERA HILARIO ADA LINA</t>
  </si>
  <si>
    <t>COMPUTACIÓN E INFORMÁTICA</t>
  </si>
  <si>
    <t>TECNICO ADMINISTRATIVO SECRETARÍA DE DIRECCIÓN E IMAGEN INSTITUCIONAL</t>
  </si>
  <si>
    <t>TÉCNICO ADMINISTRATIVO ESPECIALISTA EN SUPERVISIÓN EN I.E.P.</t>
  </si>
  <si>
    <t>DAVIRAN OROZCO FLOR DE MARIA</t>
  </si>
  <si>
    <t>LIC. EDUCACION</t>
  </si>
  <si>
    <t>JEFA DE GESTIÓN INSTITUCIONAL</t>
  </si>
  <si>
    <t>AUXILIAR ADMINISTRATIVO EN BIENESTAR SOCIAL</t>
  </si>
  <si>
    <t>ORIHUELA CARAZAS WILSON RAFAEL</t>
  </si>
  <si>
    <t xml:space="preserve">TRABAJO SOCIAL </t>
  </si>
  <si>
    <t>QUISPE PORRAS BETZY LUCERO</t>
  </si>
  <si>
    <t>TECNICO ADMINSITRATIVO I - PROYECCIÓN</t>
  </si>
  <si>
    <t>FIGUEROA INGA ANNY THALIA</t>
  </si>
  <si>
    <t>ADMINISTRADORA</t>
  </si>
  <si>
    <t>PORRAS RUIZ JOSE LUIS</t>
  </si>
  <si>
    <t>ECONOMÍA</t>
  </si>
  <si>
    <t>TECNICO ADMINISTRATIVO EN PROYECCIÓN</t>
  </si>
  <si>
    <t>TECNICO ADMINISTRATIVO EN RACIONALIZACIÓN</t>
  </si>
  <si>
    <t>CHIPANA URETA KAREN LIA</t>
  </si>
  <si>
    <t>CONTABILIDAD Y FINANZAS</t>
  </si>
  <si>
    <t>AUXILIAR DEL SISTEMA ADMINISTRATIVO - PATRIMONIO</t>
  </si>
  <si>
    <t>APOLINARIO CASTILLO MARIBEL PAULINA</t>
  </si>
  <si>
    <t>TECNICO ADMINISTRATIVO EN PATRIMONIO</t>
  </si>
  <si>
    <t xml:space="preserve">RESPONSABLE DE LA OFICINA DE TESORERIA </t>
  </si>
  <si>
    <t>MUÑOZ SANTANA LIZETH MAYRA</t>
  </si>
  <si>
    <t>ESPECIALISTA EN RECURSIS HUAMANOS</t>
  </si>
  <si>
    <t>PEREZ MORALES ELIZABETH YESENIA</t>
  </si>
  <si>
    <t>ABOGADA</t>
  </si>
  <si>
    <t>ESPECIALISTA EN ABASTECIMIENTO</t>
  </si>
  <si>
    <t>AQUIN DE LA CRUZ HERIC YURI</t>
  </si>
  <si>
    <t>INGENIERO INDUSTRIAL</t>
  </si>
  <si>
    <t>ESPECIALISTA EN INFRAESTRUCTURA</t>
  </si>
  <si>
    <t>VILCAS PAINADO CESAR VLADIMIR</t>
  </si>
  <si>
    <t>INGENIERO CIVIL</t>
  </si>
  <si>
    <t>PROFESIONAL I PARA EQUIPO ITINERANTE DE CONVIVENCIA ESCOLAR</t>
  </si>
  <si>
    <t>CHACON LIMAYMANTA ELIZABETH LUZ</t>
  </si>
  <si>
    <t>PSICOLOGO</t>
  </si>
  <si>
    <t xml:space="preserve">PROFESIONAL II PARA EQUIPO ITINERANTE DE CONVIVENCIA ESCOLAR                   </t>
  </si>
  <si>
    <t>ORCON ANGULO MAGDALENA PILAR</t>
  </si>
  <si>
    <t>DIAZ REYES NURIA NORCA</t>
  </si>
  <si>
    <t>ROMERO VALLE LIMMY ERICK</t>
  </si>
  <si>
    <t>QUINTANILLA PONCE ANGEL AMILAGROS</t>
  </si>
  <si>
    <t>FLORES ORTIZ KARIMA SHIRLEY</t>
  </si>
  <si>
    <t>MALPARTIDA PALOMINO FATIMA EDITH</t>
  </si>
  <si>
    <t>LEON CASTRO JHALMAR XAVIER</t>
  </si>
  <si>
    <t>PONCE GUTIERREZ LUIS DENNIS</t>
  </si>
  <si>
    <t>SIUCE HILARIO MARIA ANTONIA</t>
  </si>
  <si>
    <t>SUAREZ QUISPE SAIDA YANINA</t>
  </si>
  <si>
    <t>TUPAC YUPANQUI CHUQUIMANTARI LUIS MIGUEL</t>
  </si>
  <si>
    <t>ANTONIO ROJAS LEANDRO</t>
  </si>
  <si>
    <t>ROMERO BUENDIA MARLON ENRIQUE</t>
  </si>
  <si>
    <t>GARCIA AMANZO KAREN YULIANA</t>
  </si>
  <si>
    <t>OSORIO LAZARO ELIZABETH CARLA</t>
  </si>
  <si>
    <t>PARIONA ALIAGA LIZ</t>
  </si>
  <si>
    <t>ESPECIALISTA EN CONVICENCIA ESCOLAR</t>
  </si>
  <si>
    <t>REYES IVIAS SHERLENE GRECIA</t>
  </si>
  <si>
    <t xml:space="preserve">PROFESIONAL I PARA EQUIPO ITINERANTE DE CONVIVENCIA ESCOLAR                                                                                                                                          </t>
  </si>
  <si>
    <t xml:space="preserve">PROFESIONAL II PARA EQUIPO ITINERANTE DE CONVIVENCIA ESCOLAR                                                                                                                                          </t>
  </si>
  <si>
    <t>SILVERA HERRERA LUZ ILIANA</t>
  </si>
  <si>
    <t xml:space="preserve">PROFESIONAL III PARA EQUIPO ITINERANTE DE CONVIVENCIA ESCOLAR                                                                                                                                          </t>
  </si>
  <si>
    <t>MANCHA FERNANDEZ SUSAN DIANA</t>
  </si>
  <si>
    <t xml:space="preserve">ACOMPAÑANTE PEDAGÓGICO DE EDUCACION SECUNDARIA MATEMATICA PARA IIEE POLIDOCENTE                                                                                                                        </t>
  </si>
  <si>
    <t>ORE CANTO VIANEY ANA</t>
  </si>
  <si>
    <t>DOCENTE</t>
  </si>
  <si>
    <t xml:space="preserve">ACOMPAÑANTE PEDAGÓGICO DE EDUCACION SECUNDARIA COMUNICACIÓN PARA IIEE POLIDOCENTE                                                                                                                        </t>
  </si>
  <si>
    <t>LLANA CORDOVA BETTY VERONICA</t>
  </si>
  <si>
    <t>04071293</t>
  </si>
  <si>
    <t>ESPINOZA ARRIETA JAIME</t>
  </si>
  <si>
    <t>MONITOREO Y EV. DE DOC. Y ESTUDIANTES</t>
  </si>
  <si>
    <t xml:space="preserve">URDANEGUI CABREJOS FARAH </t>
  </si>
  <si>
    <t xml:space="preserve"> LIC ADMINISTRADORA</t>
  </si>
  <si>
    <t>RESP. PLANIFICACION</t>
  </si>
  <si>
    <t>VALENCIA CANTO IVONNE YUSSARA</t>
  </si>
  <si>
    <t>TERAPISTA FÍSICO</t>
  </si>
  <si>
    <t>CONDOR CURILLA OSCAR BENIGNO</t>
  </si>
  <si>
    <t xml:space="preserve">PROFESIONAL DE TERAPIA FÍSICA PARA LOS PROGRAMAS DE INTERVENCIÓN TEMPRANA                                                                                                                               </t>
  </si>
  <si>
    <t>GOMEZ TERREROS BLANCA LIZBETH</t>
  </si>
  <si>
    <t>APOYO EDUCATIVO</t>
  </si>
  <si>
    <t>ESPINOZA NINANYA ELIZABETH MARIA</t>
  </si>
  <si>
    <t>HINOSTROZA BERAUN JHON CRISTIAN</t>
  </si>
  <si>
    <t>INFANTAS CONTRERAS CARMEN ROSARIO</t>
  </si>
  <si>
    <t>LLACUACHAQUI ROMANI ANTONIO MOISES</t>
  </si>
  <si>
    <t>MONTAÑEZ HUAMAN RICHARD RENAN</t>
  </si>
  <si>
    <t>RIVERA PEREZ REMUZGO</t>
  </si>
  <si>
    <t>SUAZO PEÑA JOSEPH FRANS</t>
  </si>
  <si>
    <t xml:space="preserve">APOYO EDUCATIVO </t>
  </si>
  <si>
    <t>PAUCAR LOROÑA FELIX</t>
  </si>
  <si>
    <t>PERSONAL DE VIGILANCIA</t>
  </si>
  <si>
    <t>ALIAGA ANTIALON GUSTAVO</t>
  </si>
  <si>
    <t>VIGILANCIA</t>
  </si>
  <si>
    <t>SECUNDARIA COMPLETA</t>
  </si>
  <si>
    <t>ALIAGA CANAHUALPA  JOSE LUIS</t>
  </si>
  <si>
    <t>ARANDA ROMERO RICARDO OSCAR</t>
  </si>
  <si>
    <t>BLANCO GUADALUPE NILTON WILLY</t>
  </si>
  <si>
    <t xml:space="preserve">CUBA JULCAPARI  ULICES JUAN </t>
  </si>
  <si>
    <t>DAVILA CARDENAS TEODORO</t>
  </si>
  <si>
    <t>ELESCANO ACHICAHUALA JHONATAN CRHISTAN</t>
  </si>
  <si>
    <t>ESPEJO MIRANDA NORIS ZAIDA</t>
  </si>
  <si>
    <t>ESTEBAN MEZA DAVID MARCELO</t>
  </si>
  <si>
    <t>GARAY RIOS JORGE LUIS</t>
  </si>
  <si>
    <t>HILARIO NINANYA JACQUELINE CONCEPCION</t>
  </si>
  <si>
    <t>HUAYNATES ESTARES RIGOBERTO</t>
  </si>
  <si>
    <t>HURTADO MEZA ABELARDO</t>
  </si>
  <si>
    <t>INDIGOYA HUARINGA GODOFREDO VICTORIANO</t>
  </si>
  <si>
    <t>LIMAYLLA ALEJANDRO JULINHO</t>
  </si>
  <si>
    <t>MOLINA BUENDIA POOL HELMUT</t>
  </si>
  <si>
    <t>OCHOA MUÑOZ CRISTIAN LUCIO</t>
  </si>
  <si>
    <t>OLIVERA IDONE CARLOS ALFREDO</t>
  </si>
  <si>
    <t>PAHUACHO PALACIOS ULISES JHONNY</t>
  </si>
  <si>
    <t>PASQUEL VILLAREAL, DALTON MOHAMMAD</t>
  </si>
  <si>
    <t>QUISPE LOPEZ RAFAEL EDY</t>
  </si>
  <si>
    <t>QUISPE MEZA MARIO</t>
  </si>
  <si>
    <t>04085344</t>
  </si>
  <si>
    <t>RAMIREZ GAVILAN HECTOR EVER</t>
  </si>
  <si>
    <t>SALVATIERRA SOCUALAYA JHON ARMIN</t>
  </si>
  <si>
    <t>SANABRIA MEZA ADRIANA</t>
  </si>
  <si>
    <t>SANCHEZ CHUCOS LUIS ALBERTO</t>
  </si>
  <si>
    <t>PAITAMPOMA ILLESCA SAUL CESAR</t>
  </si>
  <si>
    <t>COORDINADOR DE INOVACION Y SOPORTE TECNICO</t>
  </si>
  <si>
    <t>04070186</t>
  </si>
  <si>
    <t>CARDENAS TOMAS DAVID</t>
  </si>
  <si>
    <t>INFORMATICO</t>
  </si>
  <si>
    <t>DAMIAN BRUNO ROGER ROYER</t>
  </si>
  <si>
    <t>MARCELO FERMIN JHON ADRIAN</t>
  </si>
  <si>
    <t>PONGO DE LA CRUZ ZOILA ISABEL</t>
  </si>
  <si>
    <t>RIVERA MEZA IVAN DIEGO</t>
  </si>
  <si>
    <t>RIVERA VELIZ DEYSI AYDEE</t>
  </si>
  <si>
    <t>SANCHEZ ZEVALLOS OSCAR JHONN</t>
  </si>
  <si>
    <t>FERNANDEZ CORILLOCLLA RUSVEL DAVID</t>
  </si>
  <si>
    <t>EDUCADOR MUSICAL</t>
  </si>
  <si>
    <t>PUÑEZ VALLEJO LYA FELICITAS</t>
  </si>
  <si>
    <t>LIC. ARTES</t>
  </si>
  <si>
    <t>ANGELES ALIAGA CESAR JESUS</t>
  </si>
  <si>
    <t>DAVIRAN GUTIERREZ RICHARD EDINSON</t>
  </si>
  <si>
    <t>CUYUBAMBA FLORES RUBEN ARTURO</t>
  </si>
  <si>
    <t>RESPONSABLE DE NUCLEO</t>
  </si>
  <si>
    <t>RAMOS GUTIERREZ DELMER</t>
  </si>
  <si>
    <t>EDUCADOR MUSICAL DE LA INICIATIVA PEDAGÓGICA ORQUESTANDO</t>
  </si>
  <si>
    <t>COORDINADOR ADMINISTRATIVO EN ZONAS RURALES</t>
  </si>
  <si>
    <t>SOTO NINAHUANCA XIOMI GHETZAMINI</t>
  </si>
  <si>
    <t>ADMINISTRADOR</t>
  </si>
  <si>
    <t>PORRAS CONTRERAS JORGE WILIAM</t>
  </si>
  <si>
    <t>REYES ESTRELLA CESAR AUGUSTO</t>
  </si>
  <si>
    <t xml:space="preserve">BAUTISTA MEZA HEINZ FREDY </t>
  </si>
  <si>
    <t>CAPCHA ALVAREZ ANGELA BELISSA</t>
  </si>
  <si>
    <t xml:space="preserve">SEGURA ARROYO SAÚL ROBERTO </t>
  </si>
  <si>
    <t>BORJA CORIS JHERLYN CRHIS</t>
  </si>
  <si>
    <t>CASTRO GRANADOS IRMA BETTY</t>
  </si>
  <si>
    <t>LOPEZ AQUINO GERARDO ELOY</t>
  </si>
  <si>
    <t>COSME SOTO JESSICA CARMEN</t>
  </si>
  <si>
    <t>NINANYA ACOSTA MARIELA GUIOMAR</t>
  </si>
  <si>
    <t>URIBE BERAUN ADA FLORINA</t>
  </si>
  <si>
    <t>VERASTEGUI PARRA HELEN KENER</t>
  </si>
  <si>
    <t>FORMADOR TUTOR DEL NIVEL PRIMARIA - EIB</t>
  </si>
  <si>
    <t>AVILA HINOSTROZA JUAN ROLANDO</t>
  </si>
  <si>
    <t>MEZA ARTEAGA JUAN JOSÉ</t>
  </si>
  <si>
    <t>PARIONA MAGRO ROSARIO DEL PILAR</t>
  </si>
  <si>
    <t>ALIAGA MANYARI JACKELINI</t>
  </si>
  <si>
    <t>YARUPAITA CAMPOS MOISES</t>
  </si>
  <si>
    <t>FORMADOR TUTOR DEL NIVEL SECUNDARIA</t>
  </si>
  <si>
    <t>DAGA PORTAL HUBER DANILO</t>
  </si>
  <si>
    <t>AGUILAR HINOSTROZA KARIN</t>
  </si>
  <si>
    <t>LOZANO EULOGIO JULIO CESAR</t>
  </si>
  <si>
    <t xml:space="preserve">BANCO DE LA NACION </t>
  </si>
  <si>
    <t>2015</t>
  </si>
  <si>
    <t>2017</t>
  </si>
  <si>
    <t>2016</t>
  </si>
  <si>
    <t>1 TRANSPORTE DE MATERIAL EDUCATIVO</t>
  </si>
  <si>
    <t>COMPARACION DE PRECIOS</t>
  </si>
  <si>
    <t>SEACE</t>
  </si>
  <si>
    <t>FINALIZADO</t>
  </si>
  <si>
    <t>NINGUNA</t>
  </si>
  <si>
    <t>2 ADECUACION Y ACONDICIONAMIENTO DE INFRAESTRUCTURA DEL 4TO PISO DE LA UGEL - CONCEPCIÓN</t>
  </si>
  <si>
    <t>ASP</t>
  </si>
  <si>
    <t>CONTRATACION DIRECTA</t>
  </si>
  <si>
    <t>ORDEN 217</t>
  </si>
  <si>
    <t>3 CONTRATACION DE SERVICIO DE INTERNET SATELITAL PARA IIEE FOCALIZADAS</t>
  </si>
  <si>
    <t>ORDEN 132</t>
  </si>
  <si>
    <t>4 CONTRATACION DE SERVICIO DE TELEVISION POR CABLE PARA DIFUSION DE PROGRAMA OFICIAL APRENDO EN CASA</t>
  </si>
  <si>
    <t>ORDEN 187</t>
  </si>
  <si>
    <t>5 CONTRATACION DE SERVICIO RADIAL PARA DIFUSION DE PROGRAMAS DE SOPORTE EMOCIONAL EN TIEMPOS DE COVID</t>
  </si>
  <si>
    <t>ORDEN 197</t>
  </si>
  <si>
    <t>6 CONTRATACION PARA FORTALECIMIENTO DE LA GESTION ADMINISTRATIVA Y PEDAGOGICA - ISO 9001:2015</t>
  </si>
  <si>
    <t>ORDEN 176</t>
  </si>
  <si>
    <t>7 SERVICIO DE IMPRESIONES EN GENERAL (KIT EDUCATIVO)</t>
  </si>
  <si>
    <t>8 CONTRATACION DE SERVICIO DE INTERNET SATELITAL PARA IIEE FOCALIZADAS</t>
  </si>
  <si>
    <t>ORDEN 101</t>
  </si>
  <si>
    <t>9 SERVICIO DE TRANSPORTE Y DISTRIBUCIÓN DE MATERIALES EDUCATIVOS</t>
  </si>
  <si>
    <t>ORDEN 120</t>
  </si>
  <si>
    <t>10 CONTRATACION DE SERVICIO DE TELEVISION POR CABLE PARA DIFUSION DE PROGRAMA OFICIAL APRENDO EN CASA</t>
  </si>
  <si>
    <t>ORDEN 97</t>
  </si>
  <si>
    <t>11 ADQUISICION DE COMPUTADORA PERSONAL PORTATIL</t>
  </si>
  <si>
    <t>PERU COMPRAS</t>
  </si>
  <si>
    <t>ORDEN 7</t>
  </si>
  <si>
    <t>12 ADQUISICION DE MATERIAL DE ESCRITORIO Y CONSUMIBLES PARA SEDE Y PARA IIEE</t>
  </si>
  <si>
    <t>VARIOS</t>
  </si>
  <si>
    <t>13 ADQUISICION DE MATERIAL DE ASEO Y LIMPIEZA</t>
  </si>
  <si>
    <t>14 ADQUISICION DE LAVADEROS PORTATILES PARA IIEE</t>
  </si>
  <si>
    <t>15 ADQUISICION DE MATERIAL FUNGIBLE PARA IIEE</t>
  </si>
  <si>
    <t>16 ADQUISICION DE MATERIAL DE ESCRITORIO Y CONSUMIBLES PARA SEDE Y PARA IIEE</t>
  </si>
  <si>
    <t>17 ADQUISICION DE MASCARILLAS COMUNITARIAS PARA DISTRIBUCION A IIEE AMBITO UGEL CONCEPCION</t>
  </si>
  <si>
    <t>COMPRA DIRECTA</t>
  </si>
  <si>
    <t>18 ADQUISICION DE TELEVISORES LED PARA DIFUSION DE PROGRAMA APRENDO EN CASA</t>
  </si>
  <si>
    <t>ORDEN 20</t>
  </si>
  <si>
    <t>1 Consultoria Instituto Cajas</t>
  </si>
  <si>
    <t xml:space="preserve"> DE LA ROCA GUTARRA ALVARO</t>
  </si>
  <si>
    <t>10730780341</t>
  </si>
  <si>
    <t>No se realizó consultorias</t>
  </si>
  <si>
    <t>SERVICIO DE DICTADO DE CLASES  DE LA  ASIGNATURA DE RAZONAMIENTO MATEMATICO EN EL CENTRO DE NIV</t>
  </si>
  <si>
    <t xml:space="preserve">AYLAS MIGUEL, LUIS ALBERTO </t>
  </si>
  <si>
    <t>10207205155</t>
  </si>
  <si>
    <t>SERVICIO DE DICTADO DE CLASES  DE LA  ASIGNATURA DE FISICA EN EL CENTRO DE NIVELACION ACADEMICA</t>
  </si>
  <si>
    <t>BORJA PECHO YADIRA</t>
  </si>
  <si>
    <t>10405113975</t>
  </si>
  <si>
    <t>SERVICIO DE SECRETARIA EN EL CENTRO DE NIVELACION ACADEMICA 2020 DEL IESTP "ANDRES AVELINO CACE</t>
  </si>
  <si>
    <t>CABEZAS CHAVEZ MIGUEL SEVERO</t>
  </si>
  <si>
    <t>10200374423</t>
  </si>
  <si>
    <t>SERVICIO DE DICTADO DE CLASES  DE LA ASIGNTURA DE TRIGONOMETRIA EN EL CENTRO DE NIVELACION ACAD</t>
  </si>
  <si>
    <t>CAIRO HURTADO ELEUD SEVERO</t>
  </si>
  <si>
    <t>10198858906</t>
  </si>
  <si>
    <t>SERVICIO DE COORDINADOR ACADEMICO  EN EL CENTRO DE NIVELACION ACADEMICA 2020 DEL IESTP "ANDRES</t>
  </si>
  <si>
    <t>CARDENAS PEREZ LOURDES LIDIA</t>
  </si>
  <si>
    <t>10200116785</t>
  </si>
  <si>
    <t>SERVICIO DE DICTADO DE CLASES  DE LA ASIGNTURA DE SOCIEDAD, ECONOMIA Y FORMACION CIUDADANA EN E</t>
  </si>
  <si>
    <t>CARHUARICRA SANTOS NOEMI ESTHER</t>
  </si>
  <si>
    <t>10408284339</t>
  </si>
  <si>
    <t>SERVICIO DE DICTADO DE CLASES  DE LA  ASIGNATURA DE ALGEBRA EN EL CENTRO DE NIVELACION ACADEMIC</t>
  </si>
  <si>
    <t>CASTRO GRANDE JUAN TARCISIO</t>
  </si>
  <si>
    <t>10200821195</t>
  </si>
  <si>
    <t>SERVICIO DE DICTADO DE CLASES  DE LA ASIGNTURA DE QUIMICA EN EL CENTRO DE NIVELACION ACADEMICA</t>
  </si>
  <si>
    <t>CASTRO RUIZ JESUS FRANCISCO</t>
  </si>
  <si>
    <t>10200173631</t>
  </si>
  <si>
    <t>SERVICIO DE DICTADO DE CLASES  DE LA ASIGNATURA DE COMUNICACION EN EL CENTRO DE NIVELACION ACAD</t>
  </si>
  <si>
    <t>CHACHICO YURIVILCA JOSE LUIS</t>
  </si>
  <si>
    <t>10200637408</t>
  </si>
  <si>
    <t>SERVICIO DE DICTADO DE CLASES  DE LA ASIGNATURA DE GEOMETRIA EN EL CENTRO DE NIVELACION ACADEMI</t>
  </si>
  <si>
    <t>CHIHUAN POCOMUCHA MARLENI VILMA</t>
  </si>
  <si>
    <t>10413005227</t>
  </si>
  <si>
    <t>SERVICIO DE DICTADO DE CLASES  DE LA ASIGNATURA DE RAZONAMIENTO VERBAL EN EL CENTRO DE NIVELACI</t>
  </si>
  <si>
    <t>CORONACION ROMERO OSCAR</t>
  </si>
  <si>
    <t>10408296213</t>
  </si>
  <si>
    <t>SERVICIO DE COORDINADOR ADMINITRATIVO EN EL CENTRO DE NIVELACION ACADEMICA  DEL IESTP "ANDRES A</t>
  </si>
  <si>
    <t>COZ ROMANI ALBERTO EVARISTO</t>
  </si>
  <si>
    <t>10199196796</t>
  </si>
  <si>
    <t>SERVICIO DE DICTADO DE CLASES  DE LA  ASIGNATURA DE ARITMETICA EN EL CENTRO DE NIVELACION ACADE</t>
  </si>
  <si>
    <t>EGOAVIL VICTORIA HEBER ELISEO</t>
  </si>
  <si>
    <t>10198356480</t>
  </si>
  <si>
    <t>SERVICIO DE DICTADO DE CLASES  DE LA  ASIGNATURA  DE QUIMICA EN EL CENTRO DE NIVELACION ACADEMI</t>
  </si>
  <si>
    <t>FERNANDEZ BEJARANO RAUL ENRIQUE</t>
  </si>
  <si>
    <t>10200303747</t>
  </si>
  <si>
    <t>SERVICIO DE DICTADO DE CLASES  DE LA ASIGNATUR DE RAZONAMIENTO MATEMATICO EN EL CENTRO DE NIVEL</t>
  </si>
  <si>
    <t>GAVE QUINTANA VILMA ESTHER</t>
  </si>
  <si>
    <t>10206420486</t>
  </si>
  <si>
    <t>HEREDIA PANCA MARIKATTY ALEJANDRA</t>
  </si>
  <si>
    <t>10456054434</t>
  </si>
  <si>
    <t>SERVICIO DE TECNICO EN IMPRESIONES EN EL CENTRO DE NIVELACION ACADEMICA 2020 DEL IESTP "ANDRES</t>
  </si>
  <si>
    <t>HUAMAN PAUCAR, HERCULES HERNAN</t>
  </si>
  <si>
    <t>10200666360</t>
  </si>
  <si>
    <t>HUAROC HUAMAN MILAN ANIBAL</t>
  </si>
  <si>
    <t>10447413740</t>
  </si>
  <si>
    <t>SERVICIO DE DICTADO DE CLASES  DE LA  ASIGNATURA DE GEOMETRIA EN EL CENTRO DE NIVELACION ACADEM</t>
  </si>
  <si>
    <t>HUAYLINOS GONZALES ENRIQUE GRIMALDO</t>
  </si>
  <si>
    <t>10200576395</t>
  </si>
  <si>
    <t>MENDOZA LIMACHE MIGUEL ANGEL</t>
  </si>
  <si>
    <t>10198910355</t>
  </si>
  <si>
    <t>SERVICIO DE COORDINDOR GENERAL  EN EL CENTRO DE NIVELACION ACADEMICA 2020 DEL IESTP "ANDRES AVE</t>
  </si>
  <si>
    <t>PACHECO PUCHOC, ADANIA ELENA</t>
  </si>
  <si>
    <t>10199341621</t>
  </si>
  <si>
    <t>SERVICIO DE DICTADO DE CLASES  DE LA ASIGNTURA  DE HISTORIA, ESPACIO GEOGRAFICO Y ECOLOGICO EN</t>
  </si>
  <si>
    <t>SOLIS FLORES ARTURO</t>
  </si>
  <si>
    <t>10212878222</t>
  </si>
  <si>
    <t>SERVICIO DE DICTADO DE CLASES  DE LA  ASIGNATURA DE TRIGONOMETRIA EN EL CENTRO DE NIVELACION AC</t>
  </si>
  <si>
    <t>SUAREZ CASTILLON BACILIO</t>
  </si>
  <si>
    <t>10198552971</t>
  </si>
  <si>
    <t>SERVICIO DE DICTADO DE CLASES  DE LA  ASIGNATURA  DE ALGEBRA EN EL CENTRO DE NIVELACION ACADEMI</t>
  </si>
  <si>
    <t>TERRAZOS UNGARO MARIA ELENA</t>
  </si>
  <si>
    <t>10200662259</t>
  </si>
  <si>
    <t>SERVICIO DE DICTADO DE CLASES  DE LA ASIGNATURA DE HISTORIA, ESPACIO GEOGRAFICO Y ECOLOGICO EN</t>
  </si>
  <si>
    <t>URCON VALENZUELA, MARIBEL</t>
  </si>
  <si>
    <t>10400867386</t>
  </si>
  <si>
    <t>SERVICIO DE DICTADO DE CLASES  DE LA  ASIGNTURA  CURSO DE COMUNICACION EN EL CENTRO DE NIVELACI</t>
  </si>
  <si>
    <t>VELASQUEZ DAMIAN JAVIER VENANCIO</t>
  </si>
  <si>
    <t>10206660355</t>
  </si>
  <si>
    <t>CAJAS  S./65,200.00</t>
  </si>
  <si>
    <t>SERVICIO DE DIAGRAMADOR  EN EL CENTRO DE NIVELACION ACADEMICA 2020 DEL IESTP "ANDRES AVELINO CA</t>
  </si>
  <si>
    <t>2 Consultoria Instituto Pedro Monge</t>
  </si>
  <si>
    <t>DAVILA VILCHEZ FORTUNATO RICARDO</t>
  </si>
  <si>
    <t>10206500668</t>
  </si>
  <si>
    <t>SERVICIO DE DICTADO DE CLASES EN LA  ASIGNATURA DE DESARROLLO VOCACIONAL DE LA ESPECIALIDAD DE</t>
  </si>
  <si>
    <t>HUAMANCAJA ESPINOZA MOISES</t>
  </si>
  <si>
    <t>10198381751</t>
  </si>
  <si>
    <t>SERVICIO DE DICTADO DE CLASES EN LA ASIGNATURA DE COMUNICACION Y RAZONAMIENTO VERBAL EN EL CNA-</t>
  </si>
  <si>
    <t>KATO CASIMIRO JAIME ALBERTO</t>
  </si>
  <si>
    <t>10206407676</t>
  </si>
  <si>
    <t>SERVICIO DE DICTADO DE CLASES EN LA  ASIGNATURA DE COMUNICACION Y RAZONAMIENTO VERBAL EN EL  CN</t>
  </si>
  <si>
    <t>LEIVA CHUMBE SANDY DIANA</t>
  </si>
  <si>
    <t>10709272026</t>
  </si>
  <si>
    <t>COMPRA DE ALIMENTOS PARA LOS TRABAJADORES DE LA DIRECCION REGIONAL DE EDUCACION JUNIN, SE ADJUN</t>
  </si>
  <si>
    <t>LOAYZA ESPEJO ENOCH</t>
  </si>
  <si>
    <t>10207184760</t>
  </si>
  <si>
    <t>SERVICIO DE DICTADO DE CLASES EN LA  ASIGNATURA DE CIENSIAS SOCIALES - CULTURA GENERAL EN EL CN</t>
  </si>
  <si>
    <t>PALOMARES OCHOA INES</t>
  </si>
  <si>
    <t>10400549996</t>
  </si>
  <si>
    <t>SERVICIO DE DICTADO DE CLASES EN LA  ASIGNATURA DE TUTORIA Y ORIENTACION VOCACIONAL  EN EL CNA-</t>
  </si>
  <si>
    <t>PEÑA CAIRAMPOMA EUGENIO PIO</t>
  </si>
  <si>
    <t>10207241666</t>
  </si>
  <si>
    <t>PEDRO MONGE S./65,200.00</t>
  </si>
  <si>
    <t>SERVICIO DE COORDINADOR GENERAL DEL CNA-2020, DEL I.E.S.P.P. PEDRO MONGE CORDOVA, DURANTE DOS M</t>
  </si>
  <si>
    <t>3 Consultoria Instituto Teodoro Peñaloza</t>
  </si>
  <si>
    <t>ANGLAS CASTRO DORIS MARIA</t>
  </si>
  <si>
    <t>10406148799</t>
  </si>
  <si>
    <t>SOLICITO EL PAGO EL SERVICIO DE DICTADO DE CLASES EN EL PROGRAMA DE PREPARACION 2020 DEL IESPP</t>
  </si>
  <si>
    <t>CALIXTO MOLINA ARTURO MOISES</t>
  </si>
  <si>
    <t>10200213675</t>
  </si>
  <si>
    <t>SOLICITO PAGO DE DEVENGADO DEL SERVICIO DE DICTADO DE CLASES EN EL CENTRO DE NIVELACION ACADEMI</t>
  </si>
  <si>
    <t>CARHUAMACA FERNANDEZ YOVER SENEN</t>
  </si>
  <si>
    <t>10431151559</t>
  </si>
  <si>
    <t>CASTRO AQUINO ESTEBAN NICANOR</t>
  </si>
  <si>
    <t>10211382487</t>
  </si>
  <si>
    <t>SOLICITO EL  PAGO  DE DEVENGADOS  POR EL SERVICIO PRESTADO COMO COORDINADOR ADMINISTRATIVO EN E</t>
  </si>
  <si>
    <t>CCORA CASAVILCA EDGARDO</t>
  </si>
  <si>
    <t>10200712396</t>
  </si>
  <si>
    <t>CHAMORRO BALVIN JUSTO</t>
  </si>
  <si>
    <t>10200230031</t>
  </si>
  <si>
    <t>SOLICITO EL PAGO DE LOS COORDINADORES DEL PROGRAMA DE PREPARACION 2020 DEL IESPP TEODORO PEÑALO</t>
  </si>
  <si>
    <t>CORILLA MELCHOR RAUL</t>
  </si>
  <si>
    <t>10200891746</t>
  </si>
  <si>
    <t>DAVILA NUÑEZ ARACELI NORA</t>
  </si>
  <si>
    <t>10424541406</t>
  </si>
  <si>
    <t>SOLICITO CONTRATA DE PERSONAL ADMINISTRATIVO PARA EL APOYO EN EL PROGRAMA DE PREPARACION 2020 D</t>
  </si>
  <si>
    <t>EDWIN PEÑA CAMARGO</t>
  </si>
  <si>
    <t>10201208331</t>
  </si>
  <si>
    <t>EGOAVIL ROMERO JESUS AMERICO</t>
  </si>
  <si>
    <t>10200239119</t>
  </si>
  <si>
    <t>SOLICITO EL  PAGO  DE DEVENGADOS  POR EL SERVICIO PRESTADO COMO COORDINADOR ACADEMICO EN EL CEN</t>
  </si>
  <si>
    <t>GAMARRA RIVERA MARCO ANTONIO</t>
  </si>
  <si>
    <t>10200578185</t>
  </si>
  <si>
    <t>ISAAC AURELIO LINDO VERA</t>
  </si>
  <si>
    <t>10199117594</t>
  </si>
  <si>
    <t>JIMENEZ GARCIA GERALDINE10760925301</t>
  </si>
  <si>
    <t>10760925301</t>
  </si>
  <si>
    <t>JIMMY VILLA MANTARI</t>
  </si>
  <si>
    <t>10460920944</t>
  </si>
  <si>
    <t>LAZARO SOLIS WILMER EDGAR</t>
  </si>
  <si>
    <t>10200442496</t>
  </si>
  <si>
    <t>MONGE ROJAS CARLOS ENRIQUE</t>
  </si>
  <si>
    <t>10200081981</t>
  </si>
  <si>
    <t>NUÑEZ ORE PLACIDO MARCELINO</t>
  </si>
  <si>
    <t>10198171617</t>
  </si>
  <si>
    <t>PONCE LUIS JONATHAN MAXS</t>
  </si>
  <si>
    <t>10472914923</t>
  </si>
  <si>
    <t>SOLICITO CONTRATA DE PERSONAL PARA APOYO EN EL MANEJO DEL SIGA Y SIAF PARA LA CULMINACION DE LA</t>
  </si>
  <si>
    <t>PONCE QUISPE FELIX</t>
  </si>
  <si>
    <t>10207241658</t>
  </si>
  <si>
    <t>RAYMUNDO CARBAJAL JESUS JUAN</t>
  </si>
  <si>
    <t>10198360347</t>
  </si>
  <si>
    <t>SOLICITO PAGO DE DEVENGADO DEL SERVICIO  PRESTADO COMO APOYO ADMINISTRATIVO EN EL CENTRO DE NIV</t>
  </si>
  <si>
    <t>RAYMUNDO TRISTAN LILIA</t>
  </si>
  <si>
    <t>10200517038</t>
  </si>
  <si>
    <t>SIXTO CARLOS ORIHUELA FERNANDEZ</t>
  </si>
  <si>
    <t>10199280436</t>
  </si>
  <si>
    <t>TACAY ELESCANO EDWIN FELIX</t>
  </si>
  <si>
    <t>10200394432</t>
  </si>
  <si>
    <t>PEÑALOZA S./65,200.00</t>
  </si>
  <si>
    <t>4 Consultoria Instituto Santiago A. de Mayolo</t>
  </si>
  <si>
    <t>TOCAS PAULINO JESUS</t>
  </si>
  <si>
    <t>10407567345</t>
  </si>
  <si>
    <t>UBALDO VICTOR PINTO AQUINO</t>
  </si>
  <si>
    <t>10073615173</t>
  </si>
  <si>
    <t>SOLICITO EL  PAGO  DE DEVENGADOS  POR EL SERVICIO PRESTADO COMO COORDINADOR GENERAL EN EL CENTR</t>
  </si>
  <si>
    <t>VARGAS DE LA CRUZ VICTOR TEODOCIO</t>
  </si>
  <si>
    <t>10402318061</t>
  </si>
  <si>
    <t>VARILLAS ROJAS HERNALDO BLAS</t>
  </si>
  <si>
    <t>10212795025</t>
  </si>
  <si>
    <t>ALVAREZ HUAMAN MOISES</t>
  </si>
  <si>
    <t>10206940749</t>
  </si>
  <si>
    <t>PAGO POR EL SERVICIO DE DICTADO DE CLASES DEL CURSO DE RAZONAMIENTO LOGICO DEL CENTRO DE NIVELA</t>
  </si>
  <si>
    <t>AMORIN CARDENAS ALEX OSCAR</t>
  </si>
  <si>
    <t>10411366249</t>
  </si>
  <si>
    <t>PAGO POR EL SERVICIO DE DICTADO DE CLASES DEL CURSO DE BIOLOGIA DEL CENTRO DE NIVELACION ACADEM</t>
  </si>
  <si>
    <t>AYRE LEON ALAN HUMBERTO</t>
  </si>
  <si>
    <t>10422359490</t>
  </si>
  <si>
    <t>PAGO POR EL SERVICIO DE DICTADO DE CLASES DEL CURSO DE ARITMETICA DEL CENTRO DE NIVELACION ACAD</t>
  </si>
  <si>
    <t>BARRIOS JAVIER NEYER RODI</t>
  </si>
  <si>
    <t>10200361721</t>
  </si>
  <si>
    <t>PAGO POR EL SERVICIO DE DICTADO DE CLASES DEL CURSO DE ALGEBRA DEL CENTRO DE NIVELACION ACADEMI</t>
  </si>
  <si>
    <t>BLANCO CARO JUDY ANTONIO</t>
  </si>
  <si>
    <t>10201123696</t>
  </si>
  <si>
    <t>SERVICIO DE PRESTADO COMO SUB COORDINADOR ADMINISTRATIVO EN EL CENTRO DE NIVELACION ACADEMICA 2020 DEL IESTP "SANTIAGO ANTUNEZ DE MAYOLO"</t>
  </si>
  <si>
    <t>CAPCHA MONTANEZ CESAR</t>
  </si>
  <si>
    <t>10200233757</t>
  </si>
  <si>
    <t>PAGO POR EL SERVICIO DE DICTADO DE CLASES DEL CURSO DE RAZONAMIENTO MATEMATICO DEL CENTRO DE NI</t>
  </si>
  <si>
    <t>DE LA CRUZ VIZCARRA EFRAIN ELOY</t>
  </si>
  <si>
    <t>10702305930</t>
  </si>
  <si>
    <t>PAGO POR EL SERVICIO DE DICTADO DE CLASES DEL CURSO DE TUTORIA DEL CENTRO DE NIVELACION ACADEMI</t>
  </si>
  <si>
    <t>ESTRELLA HUANCAYO DANTE LUIS</t>
  </si>
  <si>
    <t>10200573949</t>
  </si>
  <si>
    <t>PAGO POR EL SERVICIO DE DICTADO DE CLASES DEL CURSO DE EDUCACION CIVICA DEL CENTRO DE NIVELACIO</t>
  </si>
  <si>
    <t>FRANCESQUI CASTRO JORGE EDUARDO</t>
  </si>
  <si>
    <t>10198479395</t>
  </si>
  <si>
    <t>SERVICIO DE PRESTADO COMO SUB COORDINADOR ACADEMICO EN EL CENTRO DE NIVELACION ACADEMICA 2020 DEL IESTP "SANTIAGO ANTUNEZ DE MAYOLO"</t>
  </si>
  <si>
    <t>GONZALES DE LA CRUZ CARLOS EDUARDO</t>
  </si>
  <si>
    <t>10466630131</t>
  </si>
  <si>
    <t>SERVICIO DE DICTADO DE CLASES DEL IDIOMA INGLES, EN EL CICLO DEL NIVEL BASICO REALIZADO DEL 07/09/2020 AL 17/12/2020, EN EL CENTRO DE IDIOMAS DEL IESTP "SANTIAGO ANTUNEZ DE MAYOLO"</t>
  </si>
  <si>
    <t>HUAYNATE LEON CATERIN YENYFEER</t>
  </si>
  <si>
    <t>10722568228</t>
  </si>
  <si>
    <t>SERVICIO DE PRESTADO COMO ASISTENTE ADMINISTRATIVO EN EL CENTRO DE NIVELACION ACADEMICA 2020 DEL IESTP "SANTIAGO ANTUNEZ DE MAYOLO"</t>
  </si>
  <si>
    <t>HUAYNATE LEON JIMMY JULIO</t>
  </si>
  <si>
    <t>10722568210</t>
  </si>
  <si>
    <t>POR EL SERVICIO DE PRESTADO COMO PERSONAL DE SERVICIO EN EL CENTRO DE NIVELACION ACADEMICA 2020</t>
  </si>
  <si>
    <t>SERVICIO DE PRESTADO COMO PERSONAL DE SERVICIO EN EL CENTRO DE NIVELACION ACADEMICA 2020 DEL IESTP "SANTIAGO ANTUNEZ DE MAYOLO"</t>
  </si>
  <si>
    <t>IVAN ROLANDO VERASTEGUI PORRAS</t>
  </si>
  <si>
    <t>10419510292</t>
  </si>
  <si>
    <t>SERVICIO DE PRESTADO COMO COORDINADOR EN EL CENTRO DE NIVELACION ACADEMICA 2020 DEL IESTP "SANTIAGO ANTUNEZ DE MAYOLO"</t>
  </si>
  <si>
    <t>LAZO GALVEZ ROLANDO</t>
  </si>
  <si>
    <t>10200445983</t>
  </si>
  <si>
    <t>PAGO POR EL SERVICIO DE DICTADO DE CLASES DEL CURSO DE GEOGRAFIA DEL PERU Y DEL MUNDO DEL CENTR</t>
  </si>
  <si>
    <t>LIMA HUAMAN WILMER RAUL</t>
  </si>
  <si>
    <t>10455047868</t>
  </si>
  <si>
    <t>PAGO POR EL SERVICIO DE DICTADO DE CLASES DEL CURSO DE GEOMETRIA DEL CENTRO DE NIVELACION ACADE</t>
  </si>
  <si>
    <t>MACETAS RODRIGUEZ ROBERTO JOHNNY</t>
  </si>
  <si>
    <t>10407742872</t>
  </si>
  <si>
    <t>PAGO POR EL SERVICIO DE DICTADO DE CLASES DEL CURSO DE LENGUAJE DEL CENTRO DE NIVELACION ACADEM</t>
  </si>
  <si>
    <t>MEZA LAZO RONALD</t>
  </si>
  <si>
    <t>10430789304</t>
  </si>
  <si>
    <t>MONTERO TICSE MEDGAR NELSON</t>
  </si>
  <si>
    <t>10199424985</t>
  </si>
  <si>
    <t>SERVICIO DE DICTADO DE CLASES DEL IDIOMA QUECHUA WANKA, EN EL CICLO DEL NIVEL BASICO REALIZADO DEL 08/08/2020 AL 02/12/2020, EN EL CENTRO DE IDIOMAS DEL IESTP "SANTIAGO ANTUNEZ DE MAYOLO"</t>
  </si>
  <si>
    <t>SERVICIO DE DICTADO DE CLASES DEL IDIOMA QUECHUA WANKA, EN EL CICLO DEL NIVEL BASICO REALIZADO DEL 17/09/2020 AL 16/12/2020, EN EL CENTRO DE IDIOMAS DEL IESTP "SANTIAGO ANTUNEZ DE MAYOLO"</t>
  </si>
  <si>
    <t>SERVICIO DE DICTADO DE CLASES DEL IDIOMA QUECHUA WANKA, EN EL PRIMER CICLO DEL NIVEL BASICO REALIZADO DEL 04/05/2020 AL 16/09/2020, EN EL CENTRO DE IDIOMAS DEL IESTP "SANTIAGO ANTUNEZ DE MAYOLO"</t>
  </si>
  <si>
    <t>SERVICIO DE DICTADO DE CLASES DEL IDIOMA QUECHUA WANKA, EN EL PRIMER CICLO DEL NIVEL BASICO REALIZADO DEL 13/01/2020 AL 22/04/2020, EN EL CENTRO DE IDIOMAS DEL IESTP "SANTIAGO ANTUNEZ DE MAYOLO"</t>
  </si>
  <si>
    <t>SERVICIO DE DICTADO DE CLASES DEL IDIOMA QUECHUA WANKA, EN EL PRIMER CICLO DEL NIVEL BASICO REALIZADO DEL 16/01/2020 AL 30/05/2020, EN EL CENTRO DE IDIOMAS DEL IESTP "SANTIAGO ANTUNEZ DE MAYOLO"</t>
  </si>
  <si>
    <t>SERVICIO DE DICTADO DE CLASES DEL IDIOMA QUECHUA WANKA, EN EL PRIMER CICLO DEL NIVEL BASICO REALIZADO DEL 18/01/2020 AL 17/05/2020, EN EL CENTRO DE IDIOMAS DEL IESTP "SANTIAGO ANTUNEZ DE MAYOLO"</t>
  </si>
  <si>
    <t>PALACIOS SIMEON MELETINA MARGARITA</t>
  </si>
  <si>
    <t>10200778214</t>
  </si>
  <si>
    <t>PAGO POR EL SERVICIO DE DICTADO DE CLASES DEL CURSO DE ECOLOGIA Y MEDIO AMBIENTE DEL CENTRO DE</t>
  </si>
  <si>
    <t>PALACIOS SIMEON PATRICIA LAURA</t>
  </si>
  <si>
    <t>10200371785</t>
  </si>
  <si>
    <t>SERVICIO DE DICTADO DE CLASES DEL IDIOMA QUECHUA CHANKA, EN EL PRIMER CICLO DEL NIVEL BASICO REALIZADO DEL 13/01/2020 AL 02/03/2020, EN EL CENTRO DE IDIOMAS DEL IESTP "SANTIAGO ANTUNEZ DE MAYOLO"</t>
  </si>
  <si>
    <t>PALOMINO CARDENAS MARTHA MIGUELINA</t>
  </si>
  <si>
    <t>10200255041</t>
  </si>
  <si>
    <t>PAGO POR EL SERVICIO DE DICTADO DE CLASES DEL CURSO DE HISTORIA DEL PERU Y DEL MUNDO DEL CENTRO</t>
  </si>
  <si>
    <t>RIVERA SALAZAR JESUS PERCY</t>
  </si>
  <si>
    <t>10198322356</t>
  </si>
  <si>
    <t>MAYOLO S./65,200.00</t>
  </si>
  <si>
    <t>PAGO POR EL SERVICIO DE DICTADO DE CLASES DEL CURSO DE RAZONAMIENTO VERBAL DEL CENTRO DE NIVELA</t>
  </si>
  <si>
    <t>5 Consultoria Instituto Sausa</t>
  </si>
  <si>
    <t>SERVICIO DE DICTADO DE CLASES DEL CURSO DE RAZONAMIENTO VERBAL DEL CENTRO DE NIVELACION ACADEMICA 2020 - FEBRERO DEL IESTP "SANTIAGO ANTUNEZ DE MAYOLO"</t>
  </si>
  <si>
    <t>SUAREZ CAPCHA EDUARDO</t>
  </si>
  <si>
    <t>10198242484</t>
  </si>
  <si>
    <t>PAGO POR EL SERVICIO DE DICTADO DE CLASES DEL CURSO DE LITERATURA DEL CENTRO DE NIVELACION ACAD</t>
  </si>
  <si>
    <t>TAIPE SOTO ANA MARIA</t>
  </si>
  <si>
    <t>10200196908</t>
  </si>
  <si>
    <t>SERVICIO DE DICTADO DE CLASES DEL IDIOMA INGLES, EN EL CICLO DEL NIVEL BASICO REALIZADO DEL 14/08/2020 AL 12/12/2020, EN EL CENTRO DE IDIOMAS DEL IESTP "SANTIAGO ANTUNEZ DE MAYOLO"</t>
  </si>
  <si>
    <t>SERVICIO DE DICTADO DE CLASES DEL IDIOMA INGLES, EN EL PRIMER CICLO DEL NIVEL BASICO REALIZADO DEL 18/01/2020 AL 24/05/2020, EN EL CENTRO DE IDIOMAS DEL IESTP "SANTIAGO ANTUNEZ DE MAYOLO"</t>
  </si>
  <si>
    <t>TEMBLADERA QUIÑONEZ ARTURO MARCIANO</t>
  </si>
  <si>
    <t>10199184097</t>
  </si>
  <si>
    <t>PAGO POR EL SERVICIO DE DICTADO DE CLASES DEL CURSO DE FISICA DEL CENTRO DE NIVELACION ACADEMIC</t>
  </si>
  <si>
    <t>VARGAS TAPIA ELANI KALINA</t>
  </si>
  <si>
    <t>10701459534</t>
  </si>
  <si>
    <t>POR EL SERVICIO DE PRESTADO COMO SECRETARIA EN EL CENTRO DE NIVELACION ACADEMICA 2020 DEL IESTP</t>
  </si>
  <si>
    <t>SERVICIO DE PRESTADO COMO SECRETARIA EN EL CENTRO DE NIVELACION ACADEMICA 2020 DEL IESTP "SANTIAGO ANTUNEZ DE MAYOLO"</t>
  </si>
  <si>
    <t>VELAZCO MURILLO LEONILDA</t>
  </si>
  <si>
    <t>10200887412</t>
  </si>
  <si>
    <t>SAUSA S./65,200.00</t>
  </si>
  <si>
    <t>SERVICIO DE DICTADO DE CLASES DEL IDIOMA QUECHUA CHANKA, EN EL PRIMER CICLO DEL NIVEL BASICO REALIZADO DEL 18/08/2020 AL 30/11/2020, EN EL CENTRO DE IDIOMAS DEL IESTP "SANTIAGO ANTUNEZ DE MAYOLO"</t>
  </si>
  <si>
    <t>6 Consultoria Instituto Sicaya</t>
  </si>
  <si>
    <t>YURIVILCA TINOCO ABEL</t>
  </si>
  <si>
    <t>10211143792</t>
  </si>
  <si>
    <t>PAGO POR EL SERVICIO DE DICTADO DE CLASES DEL CURSO DE ECONOMIA DEL CENTRO DE NIVELACION ACADEM</t>
  </si>
  <si>
    <t>CARDENAS QUINTO MARLENI SUSY</t>
  </si>
  <si>
    <t>10207220651</t>
  </si>
  <si>
    <t>PEDIDO QUE SE GENERA POR SERVICIOS PROFESIONALES PRESTADOS DEL DOCENTE CARDENAS QUINTO MARLENI</t>
  </si>
  <si>
    <t>CASTILLO GUERRA VICTOR HUGO</t>
  </si>
  <si>
    <t>10198531141</t>
  </si>
  <si>
    <t>PEDIDO QUE SE GENERA POR SERVICIOS PROFESIONALES PRESTADOS DEL DOCENTE CASTILLO GUERRA VICTOR HUGO</t>
  </si>
  <si>
    <t>CERRON MERCADO JOSE SANTIAGO</t>
  </si>
  <si>
    <t>10198282508</t>
  </si>
  <si>
    <t>PEDIDO QUE SE GENERA POR SERVICIOS PROFESIONALES PRESTADOS DEL DOCENTE JOSE SANTIAGO CERRON MERCADO</t>
  </si>
  <si>
    <t>DE LA CRUZ PALACIOS JEYMIS PEDRITO</t>
  </si>
  <si>
    <t>10444045987</t>
  </si>
  <si>
    <t>PEDIDIO QUE SE GENERA POR SERVICIO DE APOYO EN LA CAPACITACIÓN DE CREACIÓN Y ADMINISTRACIÓN DE</t>
  </si>
  <si>
    <t>PAUCARCHUCO MUZURRIETA EDWIN ROGER</t>
  </si>
  <si>
    <t>10199555265</t>
  </si>
  <si>
    <t>PEDIDO QUE SE GENERA POR SERVICIOS PROFESIONALES PRESTADOS DEL DOCENTE PAUCARCHUCO MUZURRIETA E</t>
  </si>
  <si>
    <t>POR EL SERVICIO DE APOYO EN LA ELABORACION DEL POI 2020 DEL IESTP  SAUSA</t>
  </si>
  <si>
    <t>SANCHEZ ESPINOZA ROLANDO JUAN</t>
  </si>
  <si>
    <t>10207179839</t>
  </si>
  <si>
    <t>PEDIDO QUE SE GENERA POR SERVICIO PROFESIONAL PRESTADO DEL INGENIERO ROLANDO SÁNCHEZ ESPINOZA</t>
  </si>
  <si>
    <t>VERASTEGUI VALVERDE PEDRO NORBERTO</t>
  </si>
  <si>
    <t>10206522050</t>
  </si>
  <si>
    <t>PEDIDO QUE SE GENERA POR SERVICIOS PROFESIONALES PRESTADOS DEL DOCENTE VERÁSTEGUI VALVERDE PEDR</t>
  </si>
  <si>
    <t xml:space="preserve"> ESPINOZA CONTRERAS MELINA ALBINA</t>
  </si>
  <si>
    <t>10721446161</t>
  </si>
  <si>
    <t>POR EL SERVICIO PROFESIONAL DOCENTE ESPINOZA CONTRERAS MELINA ALBA EN EL DICTADO DE LA ASIGNATU</t>
  </si>
  <si>
    <t xml:space="preserve"> MALLMA NAVARRO JEFFREY EDUARDO</t>
  </si>
  <si>
    <t>10477150344</t>
  </si>
  <si>
    <t>POR EL SERVICIO PROFESIONAL DOCENTE MALLMA NAVARRO JEFFREY  EN EL DICTADO DE LA ASIGNATURA DE E</t>
  </si>
  <si>
    <t>ALIAGA FLORES JORGE LUIS</t>
  </si>
  <si>
    <t>10200231835</t>
  </si>
  <si>
    <t>POR EL SERVICIO DE SUB COORDINADOR ADMINISTRATIVO  DEL CENTRO DE NIVELACION ACADEMICA  CPC JORG</t>
  </si>
  <si>
    <t>ASCENCIO ZUÑIGA RENZO RODOLFO</t>
  </si>
  <si>
    <t>10200740080</t>
  </si>
  <si>
    <t>POR EL SERVICIO PROFESIONAL DOCENTE ASCENCIO ZUÑIGA RENZO  EN EL DICTADO DE LA  ASIGNATURA  DE</t>
  </si>
  <si>
    <t>CAMPOSANO VELASCO PLINIO CLEMENTE</t>
  </si>
  <si>
    <t>10098184428</t>
  </si>
  <si>
    <t>POR EL SERVICIO  DE REFORMULACION DE EXPEDIENTE TECNICO DEL PROYECTO DEL SEGUNDO PISO DE LOS SE</t>
  </si>
  <si>
    <t>ESPINOZA VILCAHUAMAN HINOSCA ANTONIETA</t>
  </si>
  <si>
    <t>10199425922</t>
  </si>
  <si>
    <t>POR EL SERVICIO PROFESIONAL DOCENTE ESPINOZA  VILCAHUAMAN HINOSCA   EN EL DICTADO DE LA ASIGNAT</t>
  </si>
  <si>
    <t>HUAMAN ARROYO GABRIELA DEL PILAR</t>
  </si>
  <si>
    <t>10447200657</t>
  </si>
  <si>
    <t>POR EL SERVICIO PROFESIONAL DE APOYO ADMINISTRATIVO Y TUTORIA EN EL CENTRO DE NIVELACION ACADEM</t>
  </si>
  <si>
    <t>JOSE EVANGELISTA DAGA</t>
  </si>
  <si>
    <t>10200522449</t>
  </si>
  <si>
    <t>POR EL SERVICIO DE SUB COORDINADOR ACADEMICO  DEL CENTRO DE NIVELACION ACADEMICA  LIC. JOSE EVA</t>
  </si>
  <si>
    <t>JOSE FERNANDO YARASCA RIVERA</t>
  </si>
  <si>
    <t>10212446373</t>
  </si>
  <si>
    <t>SICAYA S./65,200.00</t>
  </si>
  <si>
    <t>POR EL SERVICIO DE COORDINADOR GENERAL DEL CENTRO DE NIVELACION ACADEMICA  ECON. JOSE YARASCA</t>
  </si>
  <si>
    <t>7 Consultoria Instituto Vienrich</t>
  </si>
  <si>
    <t>POR EL SERVICIO DE  MANTENIMIENTO  Y SISTEMA INFORMATICOS EN DEL PROGRAMA DE ESTUDIOS DE  CONTA</t>
  </si>
  <si>
    <t>MUÑOZ TORRES NEFTALI IVAN</t>
  </si>
  <si>
    <t>10486308554</t>
  </si>
  <si>
    <t>POR EL SERVICIO PROFESIONAL DOCENTE DE MUÑOZ TORRES NEFTALI EN EL DICTADO DE LA ASIGNATURA  DE</t>
  </si>
  <si>
    <t>PANEZ LIZARGA OSCAR RENEE</t>
  </si>
  <si>
    <t>10212833245</t>
  </si>
  <si>
    <t>POR EL SERVICIO PROFESIONAL DOCENTE PANEZ LIZARRAGA OSCAR EN EL DICTADO DE LAS ASIGNATURAS  DE</t>
  </si>
  <si>
    <t>POMA NUÑEZ MARCO ANTONIO</t>
  </si>
  <si>
    <t>10422377170</t>
  </si>
  <si>
    <t>POR EL SERVICIO PROFESIONAL DOCENTE POMA NUÑEZ MARCO  EN EL DICTADO DE LAS ASIGNATURAS  DE ECOL</t>
  </si>
  <si>
    <t>PRIVAT JESUS CARLOS EDUARDO</t>
  </si>
  <si>
    <t>10198562446</t>
  </si>
  <si>
    <t>POR EL SERVICIO DE APOYO COMO TECNICO INFORMATICO EN LA CREACION DE APLICATIVO  WEB INSCRIPCION</t>
  </si>
  <si>
    <t>RIOS RODRIGUEZ NILTHON ALFONSO</t>
  </si>
  <si>
    <t>10433337854</t>
  </si>
  <si>
    <t>POR EL SERVICIO PROFESIONAL DOCENTE RIOS RODRIGUEZ NILTHON  EN EL DICTADO DE LAS ASIGNATURAS  D</t>
  </si>
  <si>
    <t>ROJAS CASTILLO YOMAR ISCELA DOROTHY</t>
  </si>
  <si>
    <t>10211194044</t>
  </si>
  <si>
    <t>POR EL SERVICIO PROFESIONAL DOCENTE  ROJAS CASTILLO YOMAR  ISCELA  EN EL DICTADO DE LA  ASIGNAT</t>
  </si>
  <si>
    <t>ROJAS GUERRA FRIDA ALIANA</t>
  </si>
  <si>
    <t>10200260801</t>
  </si>
  <si>
    <t>POR EL SERVICIO PROFESIONAL DOCENTE ROJAS  GUERRA FRIDA  EN EL DICTADO DE LAS ASIGNATURAS  DE F</t>
  </si>
  <si>
    <t>VELIZ RAFAEL DIANA ISABEL</t>
  </si>
  <si>
    <t>10456283191</t>
  </si>
  <si>
    <t>POR EL SERVICIO PROFESIONAL DOCENTE VELIZ  RAFAEL DIANA  EN EL DICTADO DE LAS ASIGNATURAS  DE C</t>
  </si>
  <si>
    <t xml:space="preserve"> ANDREA SOLEDAD ADAMA PUCHOC</t>
  </si>
  <si>
    <t>10211246729</t>
  </si>
  <si>
    <t>POR EL SERVICIO DE APOYO ADMINISTRATIVO, DE LA CARRERA DE MACANICA DE PRODUCCION DEL IESTP ADOL</t>
  </si>
  <si>
    <t>POR ELSERVICIODEPAOYO DE  LA CARRER DE MECANICA DE PRODUCION DEL IESTP ADOLFO VIENRCHTARMA</t>
  </si>
  <si>
    <t>SERVICIO  DE APOYO ADMINISTRATIVO DE LA CARRERA MECANICA  DE PRODUCCION DEL IESTP ADOLVO VIENRI</t>
  </si>
  <si>
    <t>SERVICIO DE APOYO ADMINISTRATIVO DE LA CARRERA  DE MACANICA DE PRODUCCION</t>
  </si>
  <si>
    <t>SERVICIO DE APOYO ADMINISTRATIVO, APOYO EN LA CARRERA DE MECANICA DE PRODUCCION DEL IESTP ADOLF</t>
  </si>
  <si>
    <t>SERVIO DE APOYO ADMINISTRATIVO EN LA CARRERA MECANICA  DE PRODUCCION DEL IESTP ADOLFO VIENRICH</t>
  </si>
  <si>
    <t>AQUINO RIVERA EDGARD</t>
  </si>
  <si>
    <t>10211176496</t>
  </si>
  <si>
    <t>PEDIDO DEL SERVICIO PROFESIONAL DE DOCENTE PARA DICTADO DE CLASES EN LA ASIGNATURA DE QUIMICA</t>
  </si>
  <si>
    <t>ARANDA MENDOZA DAVID ORLANDO</t>
  </si>
  <si>
    <t>10200590274</t>
  </si>
  <si>
    <t>PEDIDO DEL SERVICIO PROFESIONAL DE DOCENTE PARA DICTADO DE CLASES EN LA ASIGNATURA DE GEOMETRIA</t>
  </si>
  <si>
    <t>CHUCO MENDOZA NATALY JUDITH</t>
  </si>
  <si>
    <t>10740432007</t>
  </si>
  <si>
    <t>PAGO DE DESARROLLO COMO APOYO ADMINISTRATIVO  DE CNA PARA EL DESARROLLO DEL CENTRO DE NIVELACIO</t>
  </si>
  <si>
    <t>COSQUILLO MACHUCA JUDITH DAISY</t>
  </si>
  <si>
    <t>10107138884</t>
  </si>
  <si>
    <t>PEDIDO DEL SERVICIO PROFESIONAL DE DOCENTE PARA DICTADO DE CLASES EN LA ASIGNATURA DE BIOLOGIA</t>
  </si>
  <si>
    <t>DAVILA QUISPE JUDIT ANDREA</t>
  </si>
  <si>
    <t>10209010866</t>
  </si>
  <si>
    <t>por le pago del coordinador administrativo del centro de nivelacion academica 2020 iestp adolfo</t>
  </si>
  <si>
    <t>EDITH ELVIRA RAMIREZ ROMERO</t>
  </si>
  <si>
    <t>10211193463</t>
  </si>
  <si>
    <t>SERVICIO DE APOYO ADMINISTRATIVO ENCARGADO DE PATRIMONIO DE IESTP ADOLFO VIENROCH TARMA  CORRES</t>
  </si>
  <si>
    <t>JOSE FRANCISCO ROCA SILVA</t>
  </si>
  <si>
    <t>10096444210</t>
  </si>
  <si>
    <t>PEDIDO DEL SERVICIO PROFESIONAL DE DOCENTE PARA DICTADO DE CLASES EN LA ASIGNATURA DE CULTURA G</t>
  </si>
  <si>
    <t>JOSE MITCHEL AYALA DELGADO</t>
  </si>
  <si>
    <t>10451001791</t>
  </si>
  <si>
    <t>PEDIDO DEL SERVICIO PROFESIONAL DE DOCENTE PARA DICTADO DE CLASES EN LA ASIGNATURA DE TUTORIA E</t>
  </si>
  <si>
    <t>MARISOL JENNY ARZAPALO YAURI</t>
  </si>
  <si>
    <t>10212599668</t>
  </si>
  <si>
    <t>PEDIDO DEL SERVICIO PROFESIONAL DE DOCENTE PARA DICTADO DE CLASES EN LA ASIGNATURA DE COMPRENSI</t>
  </si>
  <si>
    <t>NUÑEZ YAPIAS ENRIQUE GREGORIO</t>
  </si>
  <si>
    <t>10211361986</t>
  </si>
  <si>
    <t>PEDIDO DEL SERVICIO PROFESIONAL DE DOCENTE PARA DICTADO DE CLASES EN LA ASIGNATURA DE FISICA  E</t>
  </si>
  <si>
    <t>PAINADO VIDAL FREDY</t>
  </si>
  <si>
    <t>10200526215</t>
  </si>
  <si>
    <t>por el pago del coordinador academico del centro de nivelacion academica 2020 iestp adolfo vien</t>
  </si>
  <si>
    <t>POR EL PAGO DE SERVICIO DE APOYO ADMINISTRATIVO ENCARGADO DE PLANIFICACION Y PRESUPUESTO DEL IE</t>
  </si>
  <si>
    <t>POR EL PERSONAL DE APOYO ADMINISTRATIVO ENCARGADO DE PRESUPUESTO DEL IESTP ADOLFO VIENRICH TARM</t>
  </si>
  <si>
    <t>POR EL SERVICIO DE APOYO ADMINISTRATIVO ENCARGADO DE PRESUPUESTO  DEL IESTP ADOLO VIENRICH TARM</t>
  </si>
  <si>
    <t>POR EL SERVICIO DE APOYO ADMINISTRATIVO ENCARGADO DE PRESUPUESTO DEL IESTP ADOLVO VIENRICH TARM</t>
  </si>
  <si>
    <t>POR EL SERVICIO DE APOYO ADMINISTRATIVO ENCARGADO DE PRESUPUESTO Y PLANIFICACION DEL POI 2021 D</t>
  </si>
  <si>
    <t>POR EL SERVICIO DE APOYO ADMINISTRATIVO, ENCARGADO DE PRESUPUESTO DEL IESTP ADOLFO VIENRICH TAR</t>
  </si>
  <si>
    <t>POR ELPAGO DE PERONAL DE APOYO ADMINISTRATIVO ENCAGADO DE PRESUPUESTODEL IESTP ADOLFO VIENRICH</t>
  </si>
  <si>
    <t>POR ELSERVICIO DE APOYO ADMINISTRATIVO DE PRESUPUESTO DEL IESTP ADOLFO VIERICH TARMA</t>
  </si>
  <si>
    <t>POR LOS SERVICIOS PRESTADOS ENCARGADI DE PRESUPUESTO DEL IESTP ADOLFO VIENRICH TARMA</t>
  </si>
  <si>
    <t>PUENTE ROSALES JAVIER GUILLERMO</t>
  </si>
  <si>
    <t>10211375766</t>
  </si>
  <si>
    <t>PEDIDO DEL SERVICIO PROFESIONAL DE DOCENTE PARA DICTADO DE CLASES EN LA ASIGNATURA DE ARITMETIC</t>
  </si>
  <si>
    <t>RIVERA ALCA FREDY LUIS</t>
  </si>
  <si>
    <t>10210696526</t>
  </si>
  <si>
    <t>PEDIDO DEL SERVICIO PROFESIONAL DE DOCENTE PARA DICTADO DE CLASES EN LA ASIGNATURA DE TRIGONOME</t>
  </si>
  <si>
    <t>RIVERA AQUINO JUAN AMADOR</t>
  </si>
  <si>
    <t>10210663083</t>
  </si>
  <si>
    <t>PEDIDO DEL SERVICIO PROFESIONAL DE DOCENTE PARA DICTADO DE CLASES EN LA ASIGNATURA DE ALGEBRA E</t>
  </si>
  <si>
    <t>SILVA TINOCO ROXANA ELIZABETH</t>
  </si>
  <si>
    <t>10488833681</t>
  </si>
  <si>
    <t>POR EL PAGO DEL PERSONAL DE APOYO  EN LA CRRERA MECANICA AUTOMOTRIZ DEL IESTP ADOLFO VIENRICH T</t>
  </si>
  <si>
    <t>POR EL SERVICIO DE APOYO ADMINISTRATIVO, APOYO DE LA CARRERA DE MECANICA AUTOMOTRIZ DLE IESTP A</t>
  </si>
  <si>
    <t>POR EL SERVICIO DE APOYO ADMINISTRATIVO, DE LA CARRERA DE MACANICA AUTOMOTRIZ DEL IESTP ADOLFO</t>
  </si>
  <si>
    <t>POR EL SERVICIO DE APOYO DE A CARRERA DE MECANICA  AUTOMOTRIZ</t>
  </si>
  <si>
    <t>POR EL SERVICIO DE APOYO EN LA CARRERA DE MECANICA DE AUTOMOTRIZ</t>
  </si>
  <si>
    <t>SERVICIO DE APOYO ADMINISTRATIVO EN LA CARRERA DE MECANICA  AUTOMOTRIZ DEL IESTP ADOLFO VIENRIC</t>
  </si>
  <si>
    <t>UGARTE GOMEZ PASCUAL CARLOS</t>
  </si>
  <si>
    <t>10071209178</t>
  </si>
  <si>
    <t>pago del coordinador general para el desarrollo del centro de nivelacion academica 2020</t>
  </si>
  <si>
    <t>ZARATE FERNANDEZ FLAVIO GERMAN</t>
  </si>
  <si>
    <t>10210671604</t>
  </si>
  <si>
    <t>VIERNRICH S./65,200.00</t>
  </si>
  <si>
    <t>PEDIDO DEL SERVICIO PROFESIONAL DE DOCENTE PARA DICTADO DE CLASES EN LA ASIGNATURA DE RAZONAMIE</t>
  </si>
  <si>
    <t>IMPRESION DE MATERIALES PARA DIFUSION DEL PROCESO DE ADMISION 2020 DEL DEL IESTP "ANDRES AVELIN</t>
  </si>
  <si>
    <t>ASP (Adjudicación sin Proceso)</t>
  </si>
  <si>
    <t>AGENCIA DE PUBLICIDAD CREATIVE EMPRESA INDIVIDUAL DE RESPONSABILIDAD LIMITADA</t>
  </si>
  <si>
    <t>06/03/2020</t>
  </si>
  <si>
    <t>ADQUISICION DE TONERS POR PERU COMPRAS DE LAS DIFERENTES OFICINAS DE LA DREJ</t>
  </si>
  <si>
    <t>DECDATA S.A.C.</t>
  </si>
  <si>
    <t>23/03/2020</t>
  </si>
  <si>
    <t>VISUAL AMERICA DATA E.I.R.L</t>
  </si>
  <si>
    <t>DELTA UTIL E.I.R.L.</t>
  </si>
  <si>
    <t>TRADING SERVICE M&amp;A SRLTDA</t>
  </si>
  <si>
    <t>COMPRA DE SUMINISTRO DE IMPRESORA PARA EL AREA DE DIRECCION GENERAL DEL IESTP "ANDRES AVELINO C</t>
  </si>
  <si>
    <t>CMPROVIDERS SAC</t>
  </si>
  <si>
    <t>10/06/2020</t>
  </si>
  <si>
    <t>COMPRA DE SUMINISTRO DE IMPRESORA PARA EL AREA UNIDAD ACADEMICA DEL IESTP "ANDRES AVELINO CACER</t>
  </si>
  <si>
    <t>.</t>
  </si>
  <si>
    <t>QBA S.A.C.</t>
  </si>
  <si>
    <t>21/07/2020</t>
  </si>
  <si>
    <t>ADQUISICION DE COMPUTADORA PORTATIL PARA LOS 7 PROGRAMA DE ESTUDIOS  DEL IESTP JMA S</t>
  </si>
  <si>
    <t>MAGENTA J &amp; V E.I.R.L.</t>
  </si>
  <si>
    <t>26/08/2020</t>
  </si>
  <si>
    <t>PERU DATA CONSULT E.I.R.L.</t>
  </si>
  <si>
    <t>SERVICIO DE ENERGIA ELECTRICA DE LOS INSTITUTOS TECNOLOGICOS, CORRESPONDIENTE AL MES DE DICIEMBRE DEL 2019.</t>
  </si>
  <si>
    <t>ELECTROCENTRO S.A.</t>
  </si>
  <si>
    <t>28/01/2020</t>
  </si>
  <si>
    <t>SERVICIO DE ENERGIA ELECTRICA DE LOS INSTITUTOS TECNOLOGICOS, CORRESPONDIENTE AL MES DE ENERO 2020.</t>
  </si>
  <si>
    <t>12/02/2020</t>
  </si>
  <si>
    <t>SERVICIO DE ENERGIA ELECTRICA DE LOS INSTITUTOS TECNOLOGICOS - FEBRERO 2020.</t>
  </si>
  <si>
    <t>16/03/2020</t>
  </si>
  <si>
    <t>SERVICIO DE INTERNET (TRANSMISION DE DATOS) DE USO INSTITUCIONAL DE LA DRE JUNIN, CORRESPONDIENTE A LA FACTURACION DEL MES DE FEBRERO DEL 2020.</t>
  </si>
  <si>
    <t>TELEFONICA DEL PERU SAA</t>
  </si>
  <si>
    <t>SERVICIO DE ENERGIA ELECTRICA DE LOS DIFERENTES INSTITUTOS TECNOLOGICOS - MARZO 2020</t>
  </si>
  <si>
    <t>29/04/2020</t>
  </si>
  <si>
    <t>SERVICIO DE ENERGIA ELECTRICA DE LOS DIFERENTES INSTITUTOS TECNOLOGICOS - ABRIL 2020</t>
  </si>
  <si>
    <t>25/05/2020</t>
  </si>
  <si>
    <t>SERVICIO DE ENERGIA ELECTRICA DE LOS DIFERENTES INSTITUTOS TECNOLOGICOS - MAYO 2020</t>
  </si>
  <si>
    <t>17/06/2020</t>
  </si>
  <si>
    <t>SERVICIO DE ASISTENCIA TÉCNICA Y ACOMPAÑAMIENTO PARA LA ELABORACIÓN DE LOS INSTRUMENTOS DE GESTIÓN PARA EL ISPP "GUSTAVO ALLENDE LLAVERIA" Y "PEDRO MONGE CORDOVA".</t>
  </si>
  <si>
    <t>HARDTEX S.A.C</t>
  </si>
  <si>
    <t>30/09/2020</t>
  </si>
  <si>
    <t>SERVICIO DE ENERGIA ELECTRICA DE LOS DIFERENTES INSTITUTOS TECNOLOGICOS - SETIEMBRE 2020</t>
  </si>
  <si>
    <t>23/10/2020</t>
  </si>
  <si>
    <t>SERVICIO DE IMPRESION DE MODULOS DE AUTO APRENDIZAJE PARA LOS ESTUDIANTES DEL NIVEL INICIAL Y SECUNDARIA DE LA UGEL RIO ENE MANTARO.</t>
  </si>
  <si>
    <t>SORIANO ACLARI DIANA</t>
  </si>
  <si>
    <t>ADQUISICION DE MATERIALES DE BIOSEGURIDAD PARA PREVENIR LA PROPAGACION COVID 19, EN LA SEDE ADMINISTRATIVA DE LA DREJ.</t>
  </si>
  <si>
    <t>NEGOCIOS E INVERSIONES AIRIN SOCIEDAD ANONIMA CERRADA</t>
  </si>
  <si>
    <t>CORPORACION MEDICAL BERTH'S S.A.C.</t>
  </si>
  <si>
    <t>GRUPO MOLMEDIC S.A.C.</t>
  </si>
  <si>
    <t>ADQUISICION DE TONERS PARA LAS OFICINAS ADMINISTRATIVAS DE LA DREJ.</t>
  </si>
  <si>
    <t>ADQUISICIÓN DE MATERIALES DE ESCRITORIO PARA LA OFICINA DE DIRECCION GENERAL DE LA DREJ</t>
  </si>
  <si>
    <t>ADQUISICION DE KITS PARA DISTRIBUCION A LAS II.EE FOCALIZADAS DEL PROGRAMA DEVIDA DE LA DREJ.</t>
  </si>
  <si>
    <t>VILCHEZ GUTARRA LUIS ALBERTO</t>
  </si>
  <si>
    <t>ADQUISICION DE MATERIALES DE ESCRITORIO PARA EL FUNCIONAMIENTO DEL PROGRAMA DEVIDA DE LA DREJ.</t>
  </si>
  <si>
    <t>LIBRERIA BAZAR SANTA MARIA EIRL</t>
  </si>
  <si>
    <t>ADQUISICION DE PROTECTORES FACIALES PARA LOS INSTITUTOS DE EDUCACION SUPERIOR TECNOLOGICO, PEDAGOGICO, CETPROS Y ESFAP DE LA REGION JUNIN.</t>
  </si>
  <si>
    <t>L &amp; A INVERSIONES ORELLANA SOCIEDAD ANÓNIMA CERRADA</t>
  </si>
  <si>
    <t>ADQUISICION DE ALIMENTOS PARA EL PERSONAL QUE PARTICIPO EN EL PROCESO DE ADMISION 2021 DEL IESTP "ANDRES AVELINO CACERES D"</t>
  </si>
  <si>
    <t>DISTRIBUIDORA GIANCARLO S.A.C.</t>
  </si>
  <si>
    <t>COMPRA DE SUMINISTRO PARA IMPRESORAS (TONER) POR PERU COMPRAS PARA EL CUMPLIMIENTO DE LAS METAS ACADEMICAS Y ADMINISTRATIVAS  DEL IESTP "ANDRES AVELINO CACERES D".</t>
  </si>
  <si>
    <t>SERVICIO DE PROGRAMADOR DE SISTEMA DE INFORMACION - SUP, PARA LA OFICINA DE INFORMATICA DE LA DREJ.</t>
  </si>
  <si>
    <t>LOPEZ ROMERO MARCO BORIS</t>
  </si>
  <si>
    <t>28 de Enero al 02 de Marzo del 2021</t>
  </si>
  <si>
    <t>SERVICIO DE SEGURIDAD Y VIGILANCIA PRIVADA PRESTADA EN LAS INSTALACIONES DEL IESTP "SANTIAGO ANTUNEZ DE MAYOLO", CORRESPONDIENTE DEL MES DE ENERO Y FEBRERO DE 2021.</t>
  </si>
  <si>
    <t>EMPRESA DE SEGURIDAD PRIVADA CALDERON &amp; VENTURA S.A.C.</t>
  </si>
  <si>
    <t>ORDEN QUE SE GENERA POR EL SERVICIO DE SEGURIDAD PRIVADA PRESTADA EN LAS INSTALACIONES DEL IESTP "SAM"</t>
  </si>
  <si>
    <t>ORDEN QUE SE GENERA POR EL SERVICIO DE SEGURIDAD Y VIGILANCIA PRIVADA PRESTADA  CORRESPONDIENTE</t>
  </si>
  <si>
    <t>SERVICIO DE MANTENIMIENTO E IMPLEMENTACION DEL IESPP TEODORO PEÑALOZA - PLAN DE MEJORAS.</t>
  </si>
  <si>
    <t>BELTRAN CHIRINOS PABLO DESIDERIO</t>
  </si>
  <si>
    <t>SERVICIO DE IMPRESION DE AGENDAS TEMATICAS ESCOLARES EN GESTION DE RIESGO Y DESASTRES PARA EL PROGRAMA DE PREVAED DE LA DREJ.</t>
  </si>
  <si>
    <t>VALENZUELA SOTO ISABEL CRISTINA</t>
  </si>
  <si>
    <t>SERVICIO DE ALQUILER DE RETROESCAVADORA CON MARTILLO HIDRAULICO PARA DEMOLICION DE CERCO Y DE P</t>
  </si>
  <si>
    <t>YAPIAS CORDOVA ITALO AMILCAR</t>
  </si>
  <si>
    <t>UTILES DE ESCRTORIO Y TONNERS</t>
  </si>
  <si>
    <t>MATERIALES DE LIMPIEZA, ASEO Y TOCADOR</t>
  </si>
  <si>
    <t>ADQUISICIÓN DE VESTUARIOS Y ACCESORIOS</t>
  </si>
  <si>
    <t>ADQUISICIÓN DE COMBUSTIBLE</t>
  </si>
  <si>
    <t>ADQUISICIÓN DE MATERIALES, INSUMOS Y ACCESORIOS MEICOS COVID</t>
  </si>
  <si>
    <t>SERVICIO DE ENERGIA ELECTRICA</t>
  </si>
  <si>
    <t>SERVICIO DE AGUA Y DESAGUE</t>
  </si>
  <si>
    <t>SERVICIO DE INTERNET</t>
  </si>
  <si>
    <t>SERVICIO DE PUBLICIDAD</t>
  </si>
  <si>
    <t>SERVICIO PARA ATENCION DE SEMINARIOS Y TALLERES</t>
  </si>
  <si>
    <t>SERVICIO DE ALIMENTACION</t>
  </si>
  <si>
    <t>SERVICIO DE IMPRESIONES</t>
  </si>
  <si>
    <t>SERVICIOS DIVERSOS</t>
  </si>
  <si>
    <t>ADQUISICIÓN DE UNIFORMES DE PERSONAL ADMINISTRATIVO</t>
  </si>
  <si>
    <t>ADQUSICIÓN DE OTROS BIENES DE APOYO ALIMENTARIO</t>
  </si>
  <si>
    <t>ABOGADO I</t>
  </si>
  <si>
    <t>ANAYA PORRAS, Cesar Antonio</t>
  </si>
  <si>
    <t>Tec. Administrativo I</t>
  </si>
  <si>
    <t>AYALA QUISPE, Jimmy Abner</t>
  </si>
  <si>
    <t>BARJA OBANDO, Carlos Paul</t>
  </si>
  <si>
    <t>BENDEZU RAMOS, Rusell Yhon</t>
  </si>
  <si>
    <t xml:space="preserve">BERROCAL ZORRILLA, Flor Hortencia   </t>
  </si>
  <si>
    <t>SECRETARIADO EJECUTIVO</t>
  </si>
  <si>
    <t>PROFESIONAL TÉCNICO</t>
  </si>
  <si>
    <t>BETALLELUZ MONTERO, Magaly</t>
  </si>
  <si>
    <t>TITULADA</t>
  </si>
  <si>
    <t>CASO ESTEBAN, Nancy Giovanna</t>
  </si>
  <si>
    <t>CRISOSTOMO MACHA, Antony Valentín</t>
  </si>
  <si>
    <t>HILARIO FLORES, Jorge Luis</t>
  </si>
  <si>
    <t>COMUNICADOR</t>
  </si>
  <si>
    <t>LETTE PEREYRA, Lisseth Viviana</t>
  </si>
  <si>
    <t>MARTINEZ CARHUANCHO, Natali Paola</t>
  </si>
  <si>
    <t>NUÑEZ CAPCHA, Jessica Kelly</t>
  </si>
  <si>
    <t>CONTADORA</t>
  </si>
  <si>
    <t>ORELLANA QUIÑONEZ, Margarita Isabel</t>
  </si>
  <si>
    <t>EGRESADA SECUNDARIA</t>
  </si>
  <si>
    <t xml:space="preserve">Especialista  Administrativo </t>
  </si>
  <si>
    <t>ORTIZ JIMENEZ, Deyvilin Fiorella</t>
  </si>
  <si>
    <t>PAQUIYAURI CAMPOS, Ela Paola</t>
  </si>
  <si>
    <t>Trabajador de Servicio</t>
  </si>
  <si>
    <t>RAYMUNDO ROJAS, Maribel Jessica</t>
  </si>
  <si>
    <t>ROSALES ROJAS, Rocio Milagritos</t>
  </si>
  <si>
    <t xml:space="preserve">SANCHEZ SULCA, Ingrid Mónica          </t>
  </si>
  <si>
    <t>PROFESORA</t>
  </si>
  <si>
    <t>SARAVIA CARRION, Lourdes Meri</t>
  </si>
  <si>
    <t>SOLANO TOCAS, Erik Martín</t>
  </si>
  <si>
    <t>Especialista Administrativo I</t>
  </si>
  <si>
    <t>VILLAVERDE MAYHUASCA, María Eugenia</t>
  </si>
  <si>
    <t>DAMIAN MACHA, Danny Robert</t>
  </si>
  <si>
    <t>ING. AMBIENTAL</t>
  </si>
  <si>
    <t>PONCE LUIS, Cynthia</t>
  </si>
  <si>
    <t>ADMINISTRACIÓN</t>
  </si>
  <si>
    <t>CE 001395916</t>
  </si>
  <si>
    <t>GOMEZ CASTILLO, Leslie</t>
  </si>
  <si>
    <t>ADINISTRADORA</t>
  </si>
  <si>
    <t>GUTIERREZ CHOQUE, Fabiola</t>
  </si>
  <si>
    <t>JIMENEZ VALERO, Vladimir Horacio</t>
  </si>
  <si>
    <t>RIVAS PACHECO, Silvia Angelita</t>
  </si>
  <si>
    <t>EGRESADO TÉCNICO FARMACIA</t>
  </si>
  <si>
    <t xml:space="preserve">SOVERO SOTO, Sandro Crisostomo   </t>
  </si>
  <si>
    <t>FARFAN VERASTEGUI, Christian Marcelino</t>
  </si>
  <si>
    <t>EGRESADO DE COMPUTACIÓN</t>
  </si>
  <si>
    <t>HILARIO ALBIÑO, Miriam Susy</t>
  </si>
  <si>
    <t>ÑAVINCOPA ROMERO, Víctor Manuel</t>
  </si>
  <si>
    <t>AUDITOR II</t>
  </si>
  <si>
    <t>REZZA ESPINOZA, María del Pilar</t>
  </si>
  <si>
    <t>USCAMAYTA CARRANZA, Fiorela</t>
  </si>
  <si>
    <t>ESTUDIANTE .DE ADMINISTRACIÓN</t>
  </si>
  <si>
    <t xml:space="preserve">CONTADOR  AUDITOR </t>
  </si>
  <si>
    <t>HINOSTROZA TOVAR, Lisbet Yesenia</t>
  </si>
  <si>
    <t>LEON DEXTRE, Rolando Oliver</t>
  </si>
  <si>
    <t>PEREZ LLANCO, Richard Caleb</t>
  </si>
  <si>
    <t>QUISPE CUSI, Marco Antonio</t>
  </si>
  <si>
    <t>CARMEN DELIA VILA ANTEZANA VDA. DE GUERRA</t>
  </si>
  <si>
    <t>X</t>
  </si>
  <si>
    <t>02 de Febrero y concluye el 31 de Diciembre del 2021.</t>
  </si>
  <si>
    <t>MENSUAL</t>
  </si>
  <si>
    <t>S./6,030.00</t>
  </si>
  <si>
    <t>S./2,985.00</t>
  </si>
  <si>
    <t>JULIA PLACIDA MEZA DE HUANUCO</t>
  </si>
  <si>
    <t>01 de Mayo y concluye el 31 de Diciembre del 2021.</t>
  </si>
  <si>
    <t>S./9,429.33</t>
  </si>
  <si>
    <t>S./2,700.00</t>
  </si>
  <si>
    <t>CAS SEDE</t>
  </si>
  <si>
    <t>JEFE DE GESTION INSTITUCIONAL</t>
  </si>
  <si>
    <t>SANTOS  QUINCHUA DAVID IVAN</t>
  </si>
  <si>
    <t>LICENCIADO</t>
  </si>
  <si>
    <t>ESPECIALISTA EN TESORERIA</t>
  </si>
  <si>
    <t>FERNANDEZ ORTIZ SADIT FRANCISCA</t>
  </si>
  <si>
    <t>013-2019</t>
  </si>
  <si>
    <t>ESPECIALISTA EN CONTABILIDAD</t>
  </si>
  <si>
    <t>ROMAN PARIONA JOSE LUIS</t>
  </si>
  <si>
    <t>012-2019</t>
  </si>
  <si>
    <t>ASISTENTE DE RECURSOS HUMANOS</t>
  </si>
  <si>
    <t>HUAMANI SOLANO RUTH REBECA</t>
  </si>
  <si>
    <t>INGENIERA</t>
  </si>
  <si>
    <t>002-2020</t>
  </si>
  <si>
    <t>RESPONSABLE DE BIENESTAR SOCIAL, PDT Y AFP NET</t>
  </si>
  <si>
    <t>ESPINOZA ROMERO SHEYLA ANAIS</t>
  </si>
  <si>
    <t>COMPUTACION E INFORMATICA</t>
  </si>
  <si>
    <t>011-2020</t>
  </si>
  <si>
    <t>TÉCNICO EN RACIONALIZACIÓN</t>
  </si>
  <si>
    <t>PEREZ CHOCCE ASHLY ERIKA</t>
  </si>
  <si>
    <t>ADMINISTRACION DE EMPRESA</t>
  </si>
  <si>
    <t>005-2020</t>
  </si>
  <si>
    <t>RESPONSABLE EN ADQUISICIONES</t>
  </si>
  <si>
    <t>CHAHUAYLA LUNA YULY AMALIA</t>
  </si>
  <si>
    <t>004-2020</t>
  </si>
  <si>
    <t>PERSONAL DE SERVICIO</t>
  </si>
  <si>
    <t>VASQUEZ ORE DENAYVE MARILYN</t>
  </si>
  <si>
    <t>008-2020</t>
  </si>
  <si>
    <t>ESPECIALISTA ADMINISTRATIVO</t>
  </si>
  <si>
    <t>CASTILLO BARRETO YOVANA</t>
  </si>
  <si>
    <t>EGRESEDA</t>
  </si>
  <si>
    <t>006-2020</t>
  </si>
  <si>
    <t>SECRETARIA DE DIRECCION</t>
  </si>
  <si>
    <t>LAVADO NOLASCO YOVANA</t>
  </si>
  <si>
    <t>055-2020</t>
  </si>
  <si>
    <t>SECRETARIA DE GESTION INSTITUCIONAL</t>
  </si>
  <si>
    <t>PARIONA PUCLLAS JESSICA LIZZETTE</t>
  </si>
  <si>
    <t>056-2020</t>
  </si>
  <si>
    <t>SECRETARIA DE GESTION ADMINISTRATIVA</t>
  </si>
  <si>
    <t>PASTRANA HUAMAN NOEMI ISABEL</t>
  </si>
  <si>
    <t>057-2020</t>
  </si>
  <si>
    <t>ESPECIALISTA EN PLANILLAS</t>
  </si>
  <si>
    <t>LEYVA SANTOS VICTOR</t>
  </si>
  <si>
    <t>INGRNIERO EN INFORMATICA</t>
  </si>
  <si>
    <t>003-2021</t>
  </si>
  <si>
    <t>YURIVILCA CABEZAS EDWIN ARTURO</t>
  </si>
  <si>
    <t>005-2021</t>
  </si>
  <si>
    <t>ESPECIALISTA EN ESCALAFÓN</t>
  </si>
  <si>
    <t>NUÑEZ NOBLEJAS GIANFRANCO</t>
  </si>
  <si>
    <t>002-2021</t>
  </si>
  <si>
    <t>ESPECIALISTA EN MANTENIMIENTO E INFRAESTRUCTURA</t>
  </si>
  <si>
    <t>RUIZ BORJA JUAN PABLO</t>
  </si>
  <si>
    <t>ARQUITECTO</t>
  </si>
  <si>
    <t>006-2021</t>
  </si>
  <si>
    <t>ESPECIALISTA EN ADMINISTRACIÓN</t>
  </si>
  <si>
    <t>GRANADOS TAYPE MISSEL MELISSA</t>
  </si>
  <si>
    <t>LICENCIADA</t>
  </si>
  <si>
    <t>004-2021</t>
  </si>
  <si>
    <t>ESPECIALISTA EN FINANZAS</t>
  </si>
  <si>
    <t>CABALLERO ALBERTO MIRIAM</t>
  </si>
  <si>
    <t>001-2021</t>
  </si>
  <si>
    <t>SECRETARIA GENERAL</t>
  </si>
  <si>
    <t>CAJACURI YNCISO  EVELYN YADIRA</t>
  </si>
  <si>
    <t>050-2021</t>
  </si>
  <si>
    <t>TECNICO EN ALMACEN</t>
  </si>
  <si>
    <t>GONZALES LAURA GRISSELL NATHALY</t>
  </si>
  <si>
    <t>ESTUDIANTE</t>
  </si>
  <si>
    <t>049-2021</t>
  </si>
  <si>
    <t>SOTO AGUIRRE PROSPERO JESUS</t>
  </si>
  <si>
    <t>051-2021</t>
  </si>
  <si>
    <t>CAS MINEDU</t>
  </si>
  <si>
    <t>ESPECIALISTA EN RECURSOS HUMANOS</t>
  </si>
  <si>
    <t>PAREDES USCAMAYTA PAULA MARIA LISSET</t>
  </si>
  <si>
    <t>007-2021</t>
  </si>
  <si>
    <t>DIAZ HUAMAN EDINSON</t>
  </si>
  <si>
    <t>019-2021</t>
  </si>
  <si>
    <t>CHUQUILLANQUI PAUCAR RAQUEL SELENE</t>
  </si>
  <si>
    <t>ARQUITECTA</t>
  </si>
  <si>
    <t>018-2021</t>
  </si>
  <si>
    <t>ESPECIALISTA EN PLANILLAS Y REMUNERACIONES</t>
  </si>
  <si>
    <t>PEREZ FRANCIA CARLOS MICHEL</t>
  </si>
  <si>
    <t xml:space="preserve"> 084-2018</t>
  </si>
  <si>
    <t>00114718</t>
  </si>
  <si>
    <t>CARTAGENA LOPEZ LUIS</t>
  </si>
  <si>
    <t>PRIMARIA COMPLETA</t>
  </si>
  <si>
    <t>004-2018</t>
  </si>
  <si>
    <t>RESPONSABLE EN ESCALAFÓN</t>
  </si>
  <si>
    <t>VALENZUELA HUAMAN ARACELY WENDY</t>
  </si>
  <si>
    <t>003-2020</t>
  </si>
  <si>
    <t>SOTOMAYOR GUERRA AYDA MILY</t>
  </si>
  <si>
    <t>001-2020</t>
  </si>
  <si>
    <t>009-2020</t>
  </si>
  <si>
    <t>ESPECIALISTA EN PROCESOS ADMINISTRATIVOS DISCIPLINARIOS</t>
  </si>
  <si>
    <t>080-2018</t>
  </si>
  <si>
    <t>ANALISTA EN ABASTECIMIENTO</t>
  </si>
  <si>
    <t>GRANADOS  TAYPE MISSEL MELISA</t>
  </si>
  <si>
    <t>ANALISTA EN PLANIFICACION Y PRESUPUESTO</t>
  </si>
  <si>
    <t>003-2019</t>
  </si>
  <si>
    <t>ESPECIALISTA EN MONITOREO DE EVALUACIONES DE ESTUDIANTES Y DOCENTES</t>
  </si>
  <si>
    <t>CAPCHA RODRIGUEZ ELIZABETH DEL ROCIO</t>
  </si>
  <si>
    <t>010-2020</t>
  </si>
  <si>
    <t>ANALISTA EN PATRIMONIO Y ALMACEN</t>
  </si>
  <si>
    <t>004-2019</t>
  </si>
  <si>
    <t>ESPECIALISTA EN SUPERVISION DE II.EE. PRIVADAS</t>
  </si>
  <si>
    <t>AVILA SOLORZANO LAURO NORBEL</t>
  </si>
  <si>
    <t>NAVARRO CALDERON CESAR RAUL</t>
  </si>
  <si>
    <t>054-2020</t>
  </si>
  <si>
    <t>RECURSOS HORDINARIOS</t>
  </si>
  <si>
    <t>SERVICIO DE APOYO ADMINISTRATIVO</t>
  </si>
  <si>
    <t>PAUCAR SOCUALAYA REYNALDO RAUL</t>
  </si>
  <si>
    <t>PROFESOR DE EDUCACION PRIMARIA</t>
  </si>
  <si>
    <t>SUPERIOR</t>
  </si>
  <si>
    <t>0028-2020</t>
  </si>
  <si>
    <t>3</t>
  </si>
  <si>
    <t>0022-2021</t>
  </si>
  <si>
    <t>SERVICIO DE REVISION Y ANALISIS DE CALIDAD DE INFORMACION</t>
  </si>
  <si>
    <t>LAURA PALOMINO YENNY SHANDY</t>
  </si>
  <si>
    <t>ADMINISTRACION DE EMPRESAS</t>
  </si>
  <si>
    <t>SERVICIO DE IDENTIFICACION, CLASIFICACION Y ORDENAMIENTO DE INFORMACION</t>
  </si>
  <si>
    <t>CORDOVA HILARIO FIORELLA SANDRA</t>
  </si>
  <si>
    <t>CONTABILIDAD</t>
  </si>
  <si>
    <t>EGRESADO</t>
  </si>
  <si>
    <t>SERVICIO DE REVISION DIGITACION Y SISTEMATIZADOR DE INFORMACION</t>
  </si>
  <si>
    <t>ROMERO TORIBIO ROBERT</t>
  </si>
  <si>
    <t>COMPUTACION INFORMATICA</t>
  </si>
  <si>
    <t>SERVICIO DE CONTRATACION DE TRANSPORTE Y DISTRIBUCION DE MATERIALES EDUCATIVOS DOTACION 2021 (3 ETAPAS) PARA LAS INSTITUCIONES EDUCATIVAS DE LA JURISDICCION DE LA UNIDAD EJECUTORA EDUCACION PICHANAKI.</t>
  </si>
  <si>
    <t>ADJUDICACION SIMPLIFICADA</t>
  </si>
  <si>
    <t>CA-LEY DE CONTRATACIONES DEL ESTADO</t>
  </si>
  <si>
    <t>AS-SM-1-2021-UE 310/CS-1</t>
  </si>
  <si>
    <t>20569041075 5 MULTISERVICIOS GIROVAL E.I.R.L.</t>
  </si>
  <si>
    <t>CULMINADO</t>
  </si>
  <si>
    <t>12 DE FEBRERO DEL 2021</t>
  </si>
  <si>
    <t>15 DE JULIO DEL 2021</t>
  </si>
  <si>
    <t>ADQUISICION DE TELEVISORES ¿ TV DE 55¿PARA EL PROGRAMA PLAN DE IMPLEMENTACION A INSTITUCIONES CON RECURSOS PEDAGOGICOS DIGITALES</t>
  </si>
  <si>
    <t>COMPRE-SM-2-2020-UE 310 EP-1</t>
  </si>
  <si>
    <t>20604572852 UMBRELLA J&amp;P CORPORATION SOCIEDAD ANÓNIMA CERRADA</t>
  </si>
  <si>
    <t>CULMNADO</t>
  </si>
  <si>
    <t>09 DE NOVIEMBRE DEL 2020</t>
  </si>
  <si>
    <t>13 DE NOVIEMBRE DEL 2020</t>
  </si>
  <si>
    <t>VESTUARIOS ACCESORIOS Y PRENDAS DIVERSAS</t>
  </si>
  <si>
    <t>ADJUDICACION SIN PROCEDIMIENTO</t>
  </si>
  <si>
    <t>EJECUTADO</t>
  </si>
  <si>
    <t>COMBUSTIBLES Y CARBURANTES</t>
  </si>
  <si>
    <t>PAPELERIA EN GENERAL ,UTILES Y MATERIALES DE    OFICINA</t>
  </si>
  <si>
    <t>AISLANTES ACUSTICOS Y TERMICOS</t>
  </si>
  <si>
    <t>ALIMENTOS Y BEBIDAS</t>
  </si>
  <si>
    <t>ENSEÑANZA ACCESORIOS Y MATERIALES DIDACTICOS</t>
  </si>
  <si>
    <t xml:space="preserve"> ASEO,LIMPIEZA Y TOCADOR</t>
  </si>
  <si>
    <t>PRODUCTOS BIOQUIMICOS</t>
  </si>
  <si>
    <t>ELECTRICIDAD Y ELECTRONICA</t>
  </si>
  <si>
    <t>BIENES IMPRESOS</t>
  </si>
  <si>
    <t>REPUESTOS DE EQUIPOS MEDICOS</t>
  </si>
  <si>
    <t>ENVASES Y EMBALAJES</t>
  </si>
  <si>
    <t>LABORATORIO Y GABIENTE</t>
  </si>
  <si>
    <t>ENSERES Y ACCESORIOS</t>
  </si>
  <si>
    <t>MAQUINARIA,EQUIPO Y OTROS</t>
  </si>
  <si>
    <t>PINTURAS Y PEGAMENTOS</t>
  </si>
  <si>
    <t>OFICINA</t>
  </si>
  <si>
    <t xml:space="preserve">REPUESTOS Y ACCESORIOS </t>
  </si>
  <si>
    <t>SEGURIDAD, REPUESTOS Y ACCESORIOS</t>
  </si>
  <si>
    <t>ALIMENTACION</t>
  </si>
  <si>
    <t>SERVICIO DE ALOJAMIENTO</t>
  </si>
  <si>
    <t>SERVICIO DE ASEO Y LIMPIEZA</t>
  </si>
  <si>
    <t>ASESORIA Y CONSULTORIA</t>
  </si>
  <si>
    <t>SERVICIOS RELACIONADOS CON CONSTRUCCIONES</t>
  </si>
  <si>
    <t>COMUNICACIÓN Y PUBLICIDAD</t>
  </si>
  <si>
    <t>SERVICIOS RELACIONADOS A SISTEMAS</t>
  </si>
  <si>
    <t>SERVICIO DE ACTIV ADMINIS</t>
  </si>
  <si>
    <t>IMPRESIONES Y ENCUADERNACION</t>
  </si>
  <si>
    <t>INSTALACIONES DIVERSAS</t>
  </si>
  <si>
    <t>MANTENIMIENTO PREVENTIVO</t>
  </si>
  <si>
    <t>SERVICIOS PUBLICOS Y GENERALES</t>
  </si>
  <si>
    <t>TRASNPORTE Y TRASLADO</t>
  </si>
  <si>
    <t>USO TEMPORAL DE BIENES MUEBLES</t>
  </si>
  <si>
    <t xml:space="preserve">ASEO,LIMPIEZA Y TOCADOR : REPUESTOS ACCESORIOS </t>
  </si>
  <si>
    <t>BIENES DE ACTIVO FIJO NO CATALOGADOS POR LA SBN</t>
  </si>
  <si>
    <t>COMBUSTIBLES, CARBURANTES, LUBIRCANTES Y AFINES</t>
  </si>
  <si>
    <t>COMUNICACIONES Y TELECOMUNIACIONES : REPUESTOS Y ACCESORIOS</t>
  </si>
  <si>
    <t>CONSTRUCCIONES : MATERIALES , RPTOS Y ACCESORIOS</t>
  </si>
  <si>
    <t>DEPORTES RECREACION : IMPLEMENTOS</t>
  </si>
  <si>
    <t xml:space="preserve">ELECTRICIDAD E ILUMINACION </t>
  </si>
  <si>
    <t>CULTURA ARTE, DIBUJO INGENIERIA CARTOGRAFIA</t>
  </si>
  <si>
    <t>ENSEÑANZA, RPTOS Y ACCESORIOS, MATERIALES DIDACTICOS</t>
  </si>
  <si>
    <t>ACCESORIOS RPTOS DE  EQUIPOS MEDICOS</t>
  </si>
  <si>
    <t>ENVEASES Y EMBALAJES</t>
  </si>
  <si>
    <t>LABORATORIO GABINETE</t>
  </si>
  <si>
    <t>PAPELERIA EN GENERAL UTILES DE OFICINA</t>
  </si>
  <si>
    <t>PINTURAS BARNIZ</t>
  </si>
  <si>
    <t>OFICINAS</t>
  </si>
  <si>
    <t>PROC DE AUTOMATIZAICON DE DATOS</t>
  </si>
  <si>
    <t>SEGURIDAD REPUESTOS ACCESORIOS Y PROTECTORES</t>
  </si>
  <si>
    <t>VESTURARIO ZAPATERIA</t>
  </si>
  <si>
    <t>TRANSPORTE TERRESTRE</t>
  </si>
  <si>
    <t>PRODUCCIONES Y REPRODUCCIONESQ</t>
  </si>
  <si>
    <t>SERVICIOS RELACIONADOS A SASUNTOS LEGALES</t>
  </si>
  <si>
    <t>TORRES MURAYARI, JOSE DONADONI</t>
  </si>
  <si>
    <t>DERECHO</t>
  </si>
  <si>
    <t>ANALISTA EN PLANIFICACIÓN Y PRESUPUESTO</t>
  </si>
  <si>
    <t>SILVA BARROS, MARIA ELENA</t>
  </si>
  <si>
    <t>BACH.</t>
  </si>
  <si>
    <t>ESPECIALISTA EN FINANZAS I</t>
  </si>
  <si>
    <t>SILVA BARROS MARIA ELENA</t>
  </si>
  <si>
    <t>HUAMAN RIVERA VICTOR FIDEL</t>
  </si>
  <si>
    <t>ESPECIALISTA EN MONITOREO DE EVALUACION DE ESTUDIANTES Y DOCENTES</t>
  </si>
  <si>
    <t>LAZARO CAJA PAUL JAIME</t>
  </si>
  <si>
    <t>ANALISTA EN CONTABILIDAD</t>
  </si>
  <si>
    <t>CACERES RIVERA MARYSABEL MIRTHA</t>
  </si>
  <si>
    <t>CASTRO ÑAUPARI CARLOS ENRIQUE</t>
  </si>
  <si>
    <t>INGINIERO SISTEMAS</t>
  </si>
  <si>
    <t>INGENIERO</t>
  </si>
  <si>
    <t>CAS CONFIANZA</t>
  </si>
  <si>
    <t>JEFE DE AREA DE GESTION ADMINISTRATIVA</t>
  </si>
  <si>
    <t>INGENIERO DE SISTEMAS</t>
  </si>
  <si>
    <t>ESPECIALISTA EN INFORMATICA</t>
  </si>
  <si>
    <t>SANDOVAL AQUINO JOHN CRISTHIAM</t>
  </si>
  <si>
    <t>HUARACA GARCIA MAX JORDAN</t>
  </si>
  <si>
    <t>RESPONSABLE LOCAL DE CALIDAD DE LA INFORMACIÓN</t>
  </si>
  <si>
    <t>APOLINARIO ZANABRIA WILLIAM HIPOLITO</t>
  </si>
  <si>
    <t>COMPUTACION</t>
  </si>
  <si>
    <t>PROFESIONAL II PARA EQUIPO ETINERANTE DE CONVIVENCIA ESCOLAR</t>
  </si>
  <si>
    <t>DELGADO ALTEZ, DENIS</t>
  </si>
  <si>
    <t>EDUCACION SECUNDARIA</t>
  </si>
  <si>
    <t>CAS INTEVENCIONES PEDAGOGICAS</t>
  </si>
  <si>
    <t>FORMADOR TUTOR NIVEL SECUNDARIA-MATEMATICA</t>
  </si>
  <si>
    <t>DELGADO ALTEZ DENIS</t>
  </si>
  <si>
    <t>PROFESIONAL III PARA EQUIPO ETINERANTE DE CONVIVENCIA ESCOLAR</t>
  </si>
  <si>
    <t>ESTEBAN BULLON, EDITD ROXANA</t>
  </si>
  <si>
    <t>ACOMPAÑANTE PEDAGOGICO X IE MULT. MONOLINGUE</t>
  </si>
  <si>
    <t>MALPARTIDA GONZALES, LOMBARDI</t>
  </si>
  <si>
    <t>DOCENTE PRIMARIA</t>
  </si>
  <si>
    <t>INGA MANTARI MAURO ESTEBAN</t>
  </si>
  <si>
    <t>FORMADOR TUTOR NIVEL PRIMARIA-MULTIGRADO</t>
  </si>
  <si>
    <t>INGA MANTARI ESTEBAN</t>
  </si>
  <si>
    <t>CAS JEC</t>
  </si>
  <si>
    <t>BACH. ADMINISTRACION</t>
  </si>
  <si>
    <t>COORDINADOR (A) DE INNOVACIÓN Y SOPORTE TECNOLÓGICO - I.E. SAN RAMON</t>
  </si>
  <si>
    <t>HUAMAN ESPINOZA, Ruth Marina</t>
  </si>
  <si>
    <t>PIZARRO RODRIGUEZ, Robert</t>
  </si>
  <si>
    <t>HUILLCAMISA YAUYO, Kelly</t>
  </si>
  <si>
    <t>PSICOLOGO -  I.E. SAN DANIEL - I.E. SAN RAMON</t>
  </si>
  <si>
    <t>MEZA TAIPE, Yesica</t>
  </si>
  <si>
    <t>VIGILANTE -  I.E. SAN ANTONIO DE SONOMORO</t>
  </si>
  <si>
    <t>CARHUALLANQUI CAYSAHUANA</t>
  </si>
  <si>
    <t>5TO SECUNDARIA</t>
  </si>
  <si>
    <t>COLEGIO</t>
  </si>
  <si>
    <t>NO</t>
  </si>
  <si>
    <t>PSICOLOGO - I.E. SAN ANTONIO DE SONOMORO</t>
  </si>
  <si>
    <t>LAPA SOCUALAYA, ROSAMEL BIBY</t>
  </si>
  <si>
    <t>APOYO EDUCATIVO -  I.E. SAN DANIEL</t>
  </si>
  <si>
    <t>PIZAN AVILA, GLORIA MERCEDES</t>
  </si>
  <si>
    <t>SECRETARIA - I.E. SAN ANTONIO DE SONOMORO</t>
  </si>
  <si>
    <t>ARTEAGA SUCÑO, LUZ VICTORIA</t>
  </si>
  <si>
    <t>COORDINADOR DE INNOVACION Y SOPORTE TECNOLOGICO -  I.E. SAN CRISTOBAL</t>
  </si>
  <si>
    <t xml:space="preserve">CASTRO HUAYRA, DELCY </t>
  </si>
  <si>
    <t>APOYO EDUCATIVO - I.E. SAN RAMON</t>
  </si>
  <si>
    <t xml:space="preserve">MAYTA LLANCO, MARLENY </t>
  </si>
  <si>
    <t>COORDINADOR DE INNOVACION Y SOPORTE TECNOLOGICO -  I.E. SAN ANTONIO DE SONOMORO</t>
  </si>
  <si>
    <t>CHAVEZ CANGALAYA WALTHER JOANNE</t>
  </si>
  <si>
    <t>PSICOLOGO - I.E. SAN CRISTOBAL</t>
  </si>
  <si>
    <t xml:space="preserve">ALIAGA MEZA, NARCISO CARLOS </t>
  </si>
  <si>
    <t>PSICOLOGO -  I.E. SAN DANIEL</t>
  </si>
  <si>
    <t>09646403</t>
  </si>
  <si>
    <t xml:space="preserve">CURO CCENCHO, EVA </t>
  </si>
  <si>
    <t xml:space="preserve">ROJAS NUÑEZ, MARILIA </t>
  </si>
  <si>
    <t>ACOMPAÑANTE PEDAGOGICO EIB DE EDUCACION INICIAL</t>
  </si>
  <si>
    <t>ACUÑA FERNANDEZ ROSA</t>
  </si>
  <si>
    <t>DOCENTE INICIAL</t>
  </si>
  <si>
    <t>SANCHEZ TELLO, SELENE YANNET</t>
  </si>
  <si>
    <t>ACOMPAÑANTE PEDAGÓGICO EIB DE EDUCACIÓN INICIAL</t>
  </si>
  <si>
    <t>42531373</t>
  </si>
  <si>
    <t>QUINTO CUADROS, GLORIA</t>
  </si>
  <si>
    <t xml:space="preserve">DOCENTE INICIAL </t>
  </si>
  <si>
    <t>07349318</t>
  </si>
  <si>
    <t>ALIAGA CASAS, EVELYNE BETTY</t>
  </si>
  <si>
    <t>ATACHAGUA VALLE, ROSA</t>
  </si>
  <si>
    <t>MALLQUI HERRERA, SARA RUT</t>
  </si>
  <si>
    <t>BARRETO CANTURINI, ELENA MARLENE</t>
  </si>
  <si>
    <t>ARAUJO PALLARCO, VICTOR</t>
  </si>
  <si>
    <t>ACOMPAÑANTE SOPORTE PEDAGOGICO ASPI - PRIMARIA</t>
  </si>
  <si>
    <t>ORE CAMARENA NEGER EDEL</t>
  </si>
  <si>
    <t>FORMADOR EIB PRIMARIA</t>
  </si>
  <si>
    <t>RAMOS GATE ELIAS JUAN</t>
  </si>
  <si>
    <t>LAUPA CARDENAS, HELENA</t>
  </si>
  <si>
    <t>CANGALAYA HINOSTROZA, RONALD</t>
  </si>
  <si>
    <t>CANGALAYA HINOSTROZA RONAL</t>
  </si>
  <si>
    <t>SHOENTE CHUMPATE, JAIME</t>
  </si>
  <si>
    <t>ACOMPAÑANTE PEDAGÓGICO EIB DE EDUCACIÓN PRIMARIA</t>
  </si>
  <si>
    <t>AVELLANEDA JAUREGUI, TRINIDAD MARIA</t>
  </si>
  <si>
    <t>QUISPE CUBA MIGUEL ÁNGEL</t>
  </si>
  <si>
    <t>QUISPE CUBA MIGUEL ANGEL</t>
  </si>
  <si>
    <t>LICENCIADO EN EDUCACION</t>
  </si>
  <si>
    <t>RUMICHE QUINTIMARI ULISES LORENZO</t>
  </si>
  <si>
    <t>RODRIGUEZ ESPIRITU, GUISSENIA LIESBET</t>
  </si>
  <si>
    <t>GOMEZ DIQUEZ, DELKER LUIS</t>
  </si>
  <si>
    <t>TORPOCO SAUÑI, OMAR ALBERTO</t>
  </si>
  <si>
    <t>HUAMAN MENDOZA, LUREN LORENZA</t>
  </si>
  <si>
    <t>09291513</t>
  </si>
  <si>
    <t>CERNA QUISPE, MARISOL</t>
  </si>
  <si>
    <t>SOLIS ANGULO, MANUELA AMALIA</t>
  </si>
  <si>
    <t>SOLIS ANGULO MANUELA AMALIA</t>
  </si>
  <si>
    <t>ACOMPAÑANTE PEDAGÓGICO PARA II.EE. MULTIGRADO MONOLINGUE CASTELLANO</t>
  </si>
  <si>
    <t>CALDAS CASTRO, MARCO ANTONIO</t>
  </si>
  <si>
    <t>SECRETARIA DEL AREA DE GESTION ADMINISTRATIVA</t>
  </si>
  <si>
    <t>VILLAFUERTE BARZOLA, MARIA VENESSA</t>
  </si>
  <si>
    <t>TECNICO EN COMPUTACION E INFORMATICA</t>
  </si>
  <si>
    <t>TECNICO ADMINISTRATIVO - PLANILLAS</t>
  </si>
  <si>
    <t>PACHECO HOPPEN, JHON HERVIN</t>
  </si>
  <si>
    <t>TECNICO ADMINISTRATIVO - ASISTENTE SOCIAL</t>
  </si>
  <si>
    <t>RODRIGUEZ HINOJOSA, HENRY ROY</t>
  </si>
  <si>
    <t>TECNICO ADMINISTRATIVO I - ESCALAFON</t>
  </si>
  <si>
    <t>RODRIGUEZ HINOJOSA HENRY ROY</t>
  </si>
  <si>
    <t>CAS ITINERANTES</t>
  </si>
  <si>
    <t>PSICOLOGO, FORTALECIMIENTO DE LA GESTIÓN DE LA CONVIVENCIA ESCOLAR</t>
  </si>
  <si>
    <t>CHACON TRUJILLO, NATALI FABIOLA</t>
  </si>
  <si>
    <t>PROFESIONAL II PARA EQUIPO ITINERANTE CONVIVENCIA ESCOLAR</t>
  </si>
  <si>
    <t>CHACON TRUJILLO NATALI FABIOLA</t>
  </si>
  <si>
    <t>EDUCACION PRIMARIA</t>
  </si>
  <si>
    <t>NOLBERTO CHAVEZ, MARILU YORELI</t>
  </si>
  <si>
    <t>PROFESIONAL EN PSICOLOGIA</t>
  </si>
  <si>
    <t>NOLBERTO CHAVEZ MARILU YORELI</t>
  </si>
  <si>
    <t>PSICOLOGIA</t>
  </si>
  <si>
    <t>MATOS VDA DE PIZARRO LUZMILA MARIA</t>
  </si>
  <si>
    <t>ACOMPAÑANTE PEDAGÓGICO DE EDUCACIÓN SECUNDARIA – MATEMÁTICA PARA IIEE. POLIDOCENTE</t>
  </si>
  <si>
    <t>MORAN REQUENA, HUGO SAMUEL</t>
  </si>
  <si>
    <t>ACOMPAÑANTE PEDAGÓGICO DE EDUCACIÓN SECUNDARIA – COMUNICACIÓN PARA IIEE. POLIDOCENTE</t>
  </si>
  <si>
    <t>HOSTOS QUICAÑA, IRENE LIVIA</t>
  </si>
  <si>
    <t>FORMADOR TUTOR NIVEL SECUNDARIA-COMUNICACIÓN</t>
  </si>
  <si>
    <t>HOSTOS QUICAÑA IRENE LIVIA</t>
  </si>
  <si>
    <t>LICENCIADA EN EDUCACION LINGÜÍSTICA</t>
  </si>
  <si>
    <t>PROFESIONAL I PARA EQUIPO ETINERANTE DE CONVIVENCIA ESCOLAR</t>
  </si>
  <si>
    <t>HUALI NUÑEZ, NORMA LIDA</t>
  </si>
  <si>
    <t>ESPECIALISTA DE CONVIVENCIA ESCOLAR DE LA UGEL</t>
  </si>
  <si>
    <t>HUANHUAYO GABRIEL, LUIS MIGUEL</t>
  </si>
  <si>
    <t>MEZA MEJICO, MARILYN ABIGAIL</t>
  </si>
  <si>
    <t>TECNICO EN COMPUTACION</t>
  </si>
  <si>
    <t>EXPERTO SIGA</t>
  </si>
  <si>
    <t>JUAN DE DIOS SALVA, JAIME FERNANDO</t>
  </si>
  <si>
    <t>RIVERA CRUZ, MILAGROS SANDRA</t>
  </si>
  <si>
    <t>TESORERIA 1</t>
  </si>
  <si>
    <t>ESPINAL RAMOS, JESSY MILAGROS</t>
  </si>
  <si>
    <t>RESPONSABLE DE PATRIMONIO</t>
  </si>
  <si>
    <t>MEZA CAPCHA, ARISTIDES BENIGNO</t>
  </si>
  <si>
    <t>PLANIFICADOR</t>
  </si>
  <si>
    <t>PORRAS PANTOJA, CESAR AUGUSTO</t>
  </si>
  <si>
    <t>SECRETARIO-UGEL</t>
  </si>
  <si>
    <t>HUARCA ASTETE LUCEL</t>
  </si>
  <si>
    <t>MENDOZA CHIMANGA, TOM JHON</t>
  </si>
  <si>
    <t>HUMANSUPA PEREZ, ALCIDES ANDERSON</t>
  </si>
  <si>
    <t>PEREZ ATAO, COQUI PERCY</t>
  </si>
  <si>
    <t>INGENIERO I</t>
  </si>
  <si>
    <t>VICENTE LOPEZ, JESUS POL</t>
  </si>
  <si>
    <t>VICENTE LOPEZ JESUS POL</t>
  </si>
  <si>
    <t>ESPECIALISTA ADMINISTRATIVO - RACIONALIZADOR</t>
  </si>
  <si>
    <t>ESPINOZA SULCA, ELISEA</t>
  </si>
  <si>
    <t>ESTADISTICO I</t>
  </si>
  <si>
    <t>ROMERO LANASQUE, JULIO CESAR</t>
  </si>
  <si>
    <t>ECONOMIA</t>
  </si>
  <si>
    <t>SECRETARIA - AREA GESTION INSTITUCIONAL</t>
  </si>
  <si>
    <t>QUISPE FELIPE, KELY PATSY</t>
  </si>
  <si>
    <t>TECNICOP EN COMPUTACION</t>
  </si>
  <si>
    <t>SECRETARIA GESTION PEDAGOGICA</t>
  </si>
  <si>
    <t>QUISPE FELIPE KELY PATSY</t>
  </si>
  <si>
    <t>ADMINISTRADOR - SEDE UGEL</t>
  </si>
  <si>
    <t>DAVILA CUBA, ROCIO</t>
  </si>
  <si>
    <t>TECNICO ADMINISTRATIVO - TRAMITE DOCUMENTARIO</t>
  </si>
  <si>
    <t>CHIPANA RAMOS, YOMIRA WENDY</t>
  </si>
  <si>
    <t>INGA AQUINO EDITH</t>
  </si>
  <si>
    <t>TRAMITE DOCUMENTARIO</t>
  </si>
  <si>
    <t>HUAMAN VELASQUEZ MARILYN MILAGROS</t>
  </si>
  <si>
    <t xml:space="preserve">SECRETARIA </t>
  </si>
  <si>
    <t>ROMERO HUAMANYAURI MEDALID ERICKA</t>
  </si>
  <si>
    <t>SECRETARIO</t>
  </si>
  <si>
    <t>CHAVEZ CAYLLAHUA JEANPOOL NEPTALI</t>
  </si>
  <si>
    <t>ADMINISTRACION INDUSTRIAL</t>
  </si>
  <si>
    <t>SANCHEZ RAMIREZ ALFONZO ABEL</t>
  </si>
  <si>
    <t>INGENIERIA DE SISTEMAS</t>
  </si>
  <si>
    <t>TECNICO ADMINISTRATIVO I -PATRIMONIO</t>
  </si>
  <si>
    <t>VITOR MEZA LIMNER EDWIN</t>
  </si>
  <si>
    <t>CONTADOR I</t>
  </si>
  <si>
    <t>HINOSTROZA TOVAR LISBET YESENIA</t>
  </si>
  <si>
    <t>EXPERTO EN SIGA</t>
  </si>
  <si>
    <t>VALDEZ BALDEON BRAYAN JONNY</t>
  </si>
  <si>
    <t>TORRES MONTALVO JEAN</t>
  </si>
  <si>
    <t>CHAVEZ ALIAGA FREDY LEANDRO</t>
  </si>
  <si>
    <t>ROJAS HINOSTROZA RENATO JESUS</t>
  </si>
  <si>
    <t>CURI VICENTE JENNIFER SARA</t>
  </si>
  <si>
    <t>POMA APONTE GLORIA</t>
  </si>
  <si>
    <t>PAIRA ZEVALLOS GLADYS LUPE</t>
  </si>
  <si>
    <t>LICENCIADA MATEMATICA Y FISICA</t>
  </si>
  <si>
    <t>HUANCA IZARRA EDWIN</t>
  </si>
  <si>
    <t>PROFESOR DE EDUCACION LENGUA Y LITERATURA</t>
  </si>
  <si>
    <t>RESPONSABLE DE CALIDAD DE LA INFORMACION</t>
  </si>
  <si>
    <t>MERCADO FERNANDO SEBASTIAN</t>
  </si>
  <si>
    <t>SANCHEZ QUISPE NORA MARITZA</t>
  </si>
  <si>
    <t>ASTUHUAMAN MARAVI LILIANA FAUSTA</t>
  </si>
  <si>
    <t>FORMADOR TUTOR DEL NIVEL SECUNDARIA-CYT</t>
  </si>
  <si>
    <t>CHUCO MACHACUAY MARCO ANTONIO</t>
  </si>
  <si>
    <t>LOPEZ SOLANO RUBEN ALBINO</t>
  </si>
  <si>
    <t>JULON PAITAN GABRIELA</t>
  </si>
  <si>
    <t xml:space="preserve">PSICOLOGIA </t>
  </si>
  <si>
    <t>AGUILAR RUIZ LIZETH MEILA</t>
  </si>
  <si>
    <t>PSICOLOGIA HUMANA</t>
  </si>
  <si>
    <t>CONTRERAS ALEJANDRO CECILIA CRISTINA</t>
  </si>
  <si>
    <t>PROMOTOR DE BIENESTAR</t>
  </si>
  <si>
    <t>ARROYO CANGALAYA JHOSEP GULLIT</t>
  </si>
  <si>
    <t>RSPONSABLE DE BIENESTAR SER</t>
  </si>
  <si>
    <t>VARA CALIXTO JAVIER WILLIAM</t>
  </si>
  <si>
    <t>SOCIOLOGIA</t>
  </si>
  <si>
    <t>PERSONAL DE COCINA</t>
  </si>
  <si>
    <t>HUAMAN HUACHACA PILAR VERONICA</t>
  </si>
  <si>
    <t>PERSONAL DE LIMPIEZA Y MANTENIMIENTO</t>
  </si>
  <si>
    <t>SANCHEZ ARHUIS JHASMIN BELLA</t>
  </si>
  <si>
    <t>PERSONAL DE SEGURIDAD</t>
  </si>
  <si>
    <t>PEÑA CAYLLAHUA ROBERT NAYIB</t>
  </si>
  <si>
    <t>5TOSECUNDARIA</t>
  </si>
  <si>
    <t>PROFESIONAL DE TECNOLOGIA MEDICA PARA CEBE</t>
  </si>
  <si>
    <t>SANCHEZ TORRES BRAYAMS ANTONI</t>
  </si>
  <si>
    <t>LICENCIADO EN TECNOLOGIA MEDICA</t>
  </si>
  <si>
    <t>VILCAHUAMAN ORTEGA ANGELA MADELEINA</t>
  </si>
  <si>
    <t>TECNOLOGIA MEDICA</t>
  </si>
  <si>
    <t>COORDINADOR DE RESIDENCIA ESTUDIANTIL</t>
  </si>
  <si>
    <t>ALIAGA CALDERON LISSI</t>
  </si>
  <si>
    <t>LAZA ÑAHUI ANA LUZ</t>
  </si>
  <si>
    <t>ZELADA LORENZO ROXANA LISBETH</t>
  </si>
  <si>
    <t>COORDINADOR DE INNOVACION Y SOPORTE TECNOLOGICO</t>
  </si>
  <si>
    <t>HUAYRA ARISTE MILAGROS VILMA</t>
  </si>
  <si>
    <t>CONDOR ZANABRIA MAURIÑO</t>
  </si>
  <si>
    <t>SISTEMAS Y COMPUTACION</t>
  </si>
  <si>
    <t>PERSONAL DE MANTENIMIENTO</t>
  </si>
  <si>
    <t>ALFARO MARTINEZ OSWALDO</t>
  </si>
  <si>
    <t>AGROPECUARIA</t>
  </si>
  <si>
    <t>RAMOS VILA  OLGA</t>
  </si>
  <si>
    <t>4TO SECUNDARIA</t>
  </si>
  <si>
    <t>ESPECIALISTA ADMINISTRATIVO - SECRETARIA GENERAL</t>
  </si>
  <si>
    <t>BALTAZAR VILLAR, ZUMILDA DIANA</t>
  </si>
  <si>
    <t>SECRETARIA II - DE LA DIRECCION</t>
  </si>
  <si>
    <t>PUCHOC GOMEZ, ERICA HERLINDA</t>
  </si>
  <si>
    <t>PERSONAL DE MANTENIMIENTO - I.E. SAN RAMON</t>
  </si>
  <si>
    <t>ALFARO MARTINEZ Oswaldo</t>
  </si>
  <si>
    <t>SECRETARIA - I.E. SAN RAMON</t>
  </si>
  <si>
    <t>CERRÓN PICHARDO MILI</t>
  </si>
  <si>
    <t>COORDINADORA ADMINISTRATIVA Y DE RR.HH. EDUCATIVOS PARA ZONA URBANO - I.E. SAN RAMON</t>
  </si>
  <si>
    <t>ESCOBAR FERNANDEZ EDITH ROSARIO</t>
  </si>
  <si>
    <t>PERSONAL DE VIGILANCIA -  I.E. SAN RAMON</t>
  </si>
  <si>
    <t xml:space="preserve">EULOGIO MARTINEZ, ANTONIO </t>
  </si>
  <si>
    <t xml:space="preserve">GALVAN CERRÓN, AQUILES </t>
  </si>
  <si>
    <t xml:space="preserve">RICCI CAISAHUANA, NOEMÍ DORIS </t>
  </si>
  <si>
    <t>SAENZ CENTENO FREDY WILDO</t>
  </si>
  <si>
    <t>COORDINADOR DE INNOVACION Y SOPORTE TECNOLOGICO -  I.E. SAN RAMON</t>
  </si>
  <si>
    <t>BIZARES MAITA, ISAAC BRUNO</t>
  </si>
  <si>
    <t>PERSONAL DE VIGILANCIA - I.E. SAN ANTONIO DE SONOMORO</t>
  </si>
  <si>
    <t>ROJAS CAZO KARINA</t>
  </si>
  <si>
    <t>PSICOLOGO - I.E. SAN DANIEL</t>
  </si>
  <si>
    <t>RESTAURE CHIUYARI, LUIS ENRIQUE</t>
  </si>
  <si>
    <t>SOLANO TAPIA, JESUS ANGEL</t>
  </si>
  <si>
    <t>PERSONAL DE VIGILANCIA - I.E. SAN CRISTOBAL</t>
  </si>
  <si>
    <t xml:space="preserve">PACHECO CHUCOS CARLOS ALBERTO </t>
  </si>
  <si>
    <t xml:space="preserve">PAREDES PORTAL, GILMER </t>
  </si>
  <si>
    <t>PERSONAL DE MANTENIMIENTO - I.E. SAN CRISTOBAL</t>
  </si>
  <si>
    <t>FORTON BERROCAL FROCTUOSA</t>
  </si>
  <si>
    <t>SECRETARIA - I.E. SAN CRISTOBAL</t>
  </si>
  <si>
    <t>ROMERO FALCON LIZET CAROLINA</t>
  </si>
  <si>
    <t xml:space="preserve">TITULO  </t>
  </si>
  <si>
    <t>SAPAICO DE LA CRUZ</t>
  </si>
  <si>
    <t xml:space="preserve">CERRÓN MERCADO, WILBER YONY </t>
  </si>
  <si>
    <t>SECRETARIA -  I.E. SAN DANIEL</t>
  </si>
  <si>
    <t>CHULLUNCUY GUTIERREZ</t>
  </si>
  <si>
    <t>CHULLUNCUY GUTIERREZ DALIZA DORIS</t>
  </si>
  <si>
    <t xml:space="preserve">TECNICO </t>
  </si>
  <si>
    <t>PERSONAL DE VIGILANCIA -  I.E. SAN DANIEL</t>
  </si>
  <si>
    <t>PIZAN ARGOMEDO VIOLETA</t>
  </si>
  <si>
    <t>RAMOS VILA OLGA</t>
  </si>
  <si>
    <t xml:space="preserve">PERSONAL DE VIGILANCIA - I.E. SAN DANIEL </t>
  </si>
  <si>
    <t xml:space="preserve">YARANGA CANO, GILMER PEDRO </t>
  </si>
  <si>
    <t>AUXILIAR DE LABORATORIO - SAN MARTIN</t>
  </si>
  <si>
    <t>CHOQUE PARICELA FREDY RAFAEL</t>
  </si>
  <si>
    <t>LOCACION DE SERVICIOS</t>
  </si>
  <si>
    <t>APOYO ADMINISTRATIVO EN PLANIFICACION Y PRESUPUESTO</t>
  </si>
  <si>
    <t>TECNICO ADMINISTRATIVO</t>
  </si>
  <si>
    <t xml:space="preserve">SERVICIO DE GUARDIANIA Y LIMPIEZA DE AMBIENTE </t>
  </si>
  <si>
    <t>OSORES VELIZ SANTOSA</t>
  </si>
  <si>
    <t>CERTIFICADO DE ESTUDIOS</t>
  </si>
  <si>
    <t>SERVICIO DE UN CONTADOR PARA INTEGRACION CONTABLE</t>
  </si>
  <si>
    <t>CASO LLANCO ROQUE HECTOR</t>
  </si>
  <si>
    <t>APOYO ADMINISTRATIVO ABASTECIMIENTO</t>
  </si>
  <si>
    <t>APOYO ADMINISTRATIVO PARA LA OFICINA DE ESCALAFON</t>
  </si>
  <si>
    <t>APOYO ADMINISTRATIVO PARA LA OFICINA DE ALAMACEN</t>
  </si>
  <si>
    <t>BALBIN SOLIS MADAI EVELIN</t>
  </si>
  <si>
    <t>APOYO ADMINISTRATIVO PARA LA OFICINA DE LOGISTICA</t>
  </si>
  <si>
    <t>CANTO MANRIQUE JUAN CARLOS</t>
  </si>
  <si>
    <t>BACH. ING. SISTEMAS</t>
  </si>
  <si>
    <t xml:space="preserve">APOYO ADMINISTRATIVO EN PLANIFICACION </t>
  </si>
  <si>
    <t>TITO MIGUEL PEREZ ELIZALDE</t>
  </si>
  <si>
    <t>APOYO ADMINISTRATIVO PARA EL AREA DE AGI</t>
  </si>
  <si>
    <t>SERVICIO ESPECIALIZADO EN PLANIFICACION</t>
  </si>
  <si>
    <t>PORRAS PANTOJA CESAR AUGUSTO</t>
  </si>
  <si>
    <t>SERVICIO COMO ANALISTA EN PRESUPUESTO</t>
  </si>
  <si>
    <t>MARIA ELENA SILVA BARROS</t>
  </si>
  <si>
    <t>SERVICIO DE UN PERSONAL RESPONSABLE DE ESTADISTICA</t>
  </si>
  <si>
    <t>LOZANO RIVERA DUSTIN CHEVY</t>
  </si>
  <si>
    <t>SERVICIO DE UN PERSONAL RESPONSABLE DE INFRAESTRUCTURA</t>
  </si>
  <si>
    <t>QUISPE MONTALVO ZURASH STEVE WALTER</t>
  </si>
  <si>
    <t>SERVICIO DE UN PROFESIONAL COMO ASESOR LEGAL DE LA UGEL PANGOA</t>
  </si>
  <si>
    <t>TORRES MURAYARI JOSE DONADONI</t>
  </si>
  <si>
    <t>SERVICIO ESPECIALIZADO EL TEMAS DE ABASTECIMIENTO</t>
  </si>
  <si>
    <t>BACH. CONTABILIDAD</t>
  </si>
  <si>
    <t>SERVICIO DMINISTRATIVO PARA EL AREA DE GESTION ADMINISTRATIVA</t>
  </si>
  <si>
    <t>CONTRATACION DE UN INTEGRADOR CONTABLE</t>
  </si>
  <si>
    <t>VEREAU NECIOSUP JOEL OMAR</t>
  </si>
  <si>
    <t>SERVICIO DE UNA PERSONA COMO RESPONSABLE DE ESCALAFON</t>
  </si>
  <si>
    <t>RODRIGUEZ HINOJOZA HENRY ROY</t>
  </si>
  <si>
    <t>RESPONSABLE DE TECNOLOGIAS DE LA INFORMACION</t>
  </si>
  <si>
    <t>CONTRERAS TAPULLIMA DAVID FRANCISCO</t>
  </si>
  <si>
    <t>SERVICIO DE PERSONAL DE LIMPIEZA Y VIGILANCIA</t>
  </si>
  <si>
    <t>CARLIER BACILIO MAGALI</t>
  </si>
  <si>
    <t>8 VO CICLO DERECHO</t>
  </si>
  <si>
    <t xml:space="preserve">SERVICIO COMO PERSONAL DE INFORMATICA </t>
  </si>
  <si>
    <t>INGENIERO EN SISTEMAS</t>
  </si>
  <si>
    <t>SERVICIO ESPECIALIZADO EN PSICOLOGIA</t>
  </si>
  <si>
    <t>ALVAREZ PORTILLO DIAJHANY SHAYLLA</t>
  </si>
  <si>
    <t>TITULADO COLEGIADO</t>
  </si>
  <si>
    <t>INGA BREÑA WILDER</t>
  </si>
  <si>
    <t>SERVICIO DE APOYO ADMINISTRATIVO EN RECURSOS HUMANOS</t>
  </si>
  <si>
    <t>TINEO QUISPE NANCY</t>
  </si>
  <si>
    <t>ORE INDIGOYEN GIOVANA ISABEL</t>
  </si>
  <si>
    <t>CERRON ALVAREZ ELICA</t>
  </si>
  <si>
    <t>SERVICIO ESPECIALIZADO EN PROCESOS DE SELECCIÓN</t>
  </si>
  <si>
    <t>HUAMAN PATRICIO RICHARD</t>
  </si>
  <si>
    <t>REVISAR LOS CASOS DE LA UGEL PANGOA Y OTRO ACTIVIDADES ESTIPULADOS EN CONTRATO DE LOCACION</t>
  </si>
  <si>
    <t>IMPLEMENTACIÓN CON TELEVISORES PARA EL DESARROLLO DE LA ESTRATEGIA APRENDO EN CASA EN IIEE DEL ÁMBITO RURAL DE LA UGEL PANGOA</t>
  </si>
  <si>
    <t>COMPRE-SM-2-2020-UE EDUCACION PANGOA-1</t>
  </si>
  <si>
    <t>10200340081 - GALVEZ ESPINOZA CARLOS HORACIO</t>
  </si>
  <si>
    <t>CONCLUIDO</t>
  </si>
  <si>
    <t>DEL 19/12/2020 AL 23/12/2020</t>
  </si>
  <si>
    <t>IMPLEMENTACIÓN DE ALTOPARLANTES PARA EL DESARROLLO DE LA ESTRATEGIA APRENDO EN CASA EN IIEE EIB DEL AMBITO LOCAL 2020</t>
  </si>
  <si>
    <t>COMPRE-SM-1-2020-UE EDUCACION PANGOA-1</t>
  </si>
  <si>
    <t>20603281706 - CORPORACION SOMAR E.I.R.L</t>
  </si>
  <si>
    <t>13/10/2020 AL 19/10/2020</t>
  </si>
  <si>
    <t>CONTRATACIÓN DE SERVICIO DE TRANSPORTE DE MATERIAL EDUCATIVO IIEE UGEL PANGOA DOTACION 2020</t>
  </si>
  <si>
    <t>OS 029</t>
  </si>
  <si>
    <t>20602586309- GAMYROD PERU E.I.R.L</t>
  </si>
  <si>
    <t xml:space="preserve">CONCLUIDO </t>
  </si>
  <si>
    <t>OS 051</t>
  </si>
  <si>
    <t>01//04/2020</t>
  </si>
  <si>
    <t>CONTRATACIÓN DE SERVICIO DE TRANSPORTE DE REDISTRIBUCION DE MATERIAL EDUCATIVO IIEE UGEL PANGOA 2020</t>
  </si>
  <si>
    <t>OS 099</t>
  </si>
  <si>
    <t>20600678079- AVENCO S.A.C.</t>
  </si>
  <si>
    <t>01//07/2020</t>
  </si>
  <si>
    <t>ADQUISICION DE GASOLINA DE 90 OCT 2020</t>
  </si>
  <si>
    <t>OC 01</t>
  </si>
  <si>
    <t>20486274396 - COMBUSTIBLE RONALDO E.I.R.L.</t>
  </si>
  <si>
    <t>en ejecucion</t>
  </si>
  <si>
    <t>ADQUISICION DE MOBILIARIO PARA LAS DIFERENTES AREAS</t>
  </si>
  <si>
    <t>OC 04</t>
  </si>
  <si>
    <t>10210055016 - YUPANQUI DIAZ MARIA LUZ</t>
  </si>
  <si>
    <t>ADQUISICION DE FUNGIBLE PARA UNIDAD DE COSTEO</t>
  </si>
  <si>
    <t>CONVENIO MARCO</t>
  </si>
  <si>
    <t>OC 05</t>
  </si>
  <si>
    <t>10200340081- GALVEZ ESPINOZA CARLOS HORACIO</t>
  </si>
  <si>
    <t>OC 06</t>
  </si>
  <si>
    <t>ADQUISICION DE MATERIAL DE LIMPIEZA PARA UNIDAD DE COSTEO</t>
  </si>
  <si>
    <t>OC 08</t>
  </si>
  <si>
    <t>10428593745 - GARCIA NIETO FLOR DE MARIA</t>
  </si>
  <si>
    <t>ADQUISICION DE IMPRESORAS Y FOTOCOPIADORAS</t>
  </si>
  <si>
    <t>OC 16</t>
  </si>
  <si>
    <t>20602832474 - FINTECH SAC</t>
  </si>
  <si>
    <t>ADQUISICION DE SUMINISTROS Y CONSUMIBLES PARA IMPRESORA</t>
  </si>
  <si>
    <t>OC 20</t>
  </si>
  <si>
    <t>20604554676 - DELTA E.I.R.L.</t>
  </si>
  <si>
    <t>ADQUISICION DE MATERIAL FUNGIBLE PARA II.EE. FOCALIZADAS</t>
  </si>
  <si>
    <t>OC 21</t>
  </si>
  <si>
    <t>10200193551 - VILCHEZ GUTARRA LUIS ALBERTO</t>
  </si>
  <si>
    <t>OC 23</t>
  </si>
  <si>
    <t>OC 24</t>
  </si>
  <si>
    <t>20568169094 -  UNIVERSO EMPRESARIAL SAC</t>
  </si>
  <si>
    <t>ADQUISICION DE MATERIAL HIGIENE  CEBA CETPRO</t>
  </si>
  <si>
    <t>OC 25</t>
  </si>
  <si>
    <t>10420526097 - ONOFRE OREJON FEDEREICO</t>
  </si>
  <si>
    <t>OC 27</t>
  </si>
  <si>
    <t>DISTRIBUCION DE MATERIAL EDUCATIVO DE EBR EN IIEE DEL AMBITO DE LA UGEL PANGOA ¿ 2021</t>
  </si>
  <si>
    <t>COMPRE-SM-1-2021-UE EDUCACION PANGOA-1</t>
  </si>
  <si>
    <t>20568686749 - CONSTRUCTORA SANTA ROSA DE LLAYLLA E.I.R.L</t>
  </si>
  <si>
    <t>04/03/2021 AL 10/03/2021</t>
  </si>
  <si>
    <t>DISTRIBUCION DE MATERIAL EDUCATIVO DE EBR DEL AMBITO DE LA UGEL PANGOA 2021- TRAMO 2-2021</t>
  </si>
  <si>
    <t>COMPRE-SM-2-2021-UE EDUCACION PANGOA-1</t>
  </si>
  <si>
    <t>16/04/2021 AL 23/04/2021</t>
  </si>
  <si>
    <t>ADQUISICION DE MATERIAL DE BIOSEGURIDADPARA ESTUDIANTES, PERSONAL, DOCENTE Y ADMINISTRATIVO - 2021</t>
  </si>
  <si>
    <t>DIRECTA-PROC-1-2021-UGEL-P-1</t>
  </si>
  <si>
    <t>10424906455 - PIÑAS CAPCHA YOLANDA MARUJA</t>
  </si>
  <si>
    <t>20/05/2021 AL 07/06/2021</t>
  </si>
  <si>
    <t>DISTRIBUCION COMPLEMENTARIO DE MATERIAL EDUCATIVO DE EBR EN IIEE DEL AMBITO DE LA UGEL PANGOA ¿ 2021</t>
  </si>
  <si>
    <t>AS-SM-1-2021-UGEL-P-1</t>
  </si>
  <si>
    <t>09/07/2021 AL 29/07/2021</t>
  </si>
  <si>
    <t>CONTRATACIÓN DEL SERVICIO DE TRANSPORTE PARA LA DISTRIBUCIÓN DE JUEGOS PEDAGÓGICOS Y DE SOPORTE SOCIO EMOCIONAL (PREVAED) PARA LAS II.EE FOCALIZADAS DE EBR DEL ÁMBITO DE LA UGEL PANGOA, DISTRIBUCION DE MATERIAL DE IMPLEMENTACIÓN PARA EL SERVICIO EDUCATIVO DEL NIVEL INICIAL DE LAS II.EE DEL ÁMBITO LOCAL - 2021</t>
  </si>
  <si>
    <t>COMPRE-SM-3-2021-UE EDUCACION PANGOA-1</t>
  </si>
  <si>
    <t>20568173105 - VIDRIOS Y ALUMINIOS KINCHO S.A.C</t>
  </si>
  <si>
    <t>09/08/2021 AL 13/08/2021</t>
  </si>
  <si>
    <t>ADQUISICION DE TELEVISORES PARA LA EJECUCION DEL PLAN DE TRABAJO IMPLEMENTACION CON TELEVISORES PARA EL DESARROLLO DE LA ESTRATEGIA APRENDO EN CASA EN I.E DEL AMBITO RURAL DE LA UGEL PANGOA</t>
  </si>
  <si>
    <t>COMPRE-SM-4-2021-UE EDUCACION PANGOA-1</t>
  </si>
  <si>
    <t>02/09/2021 AL 06/09/2021</t>
  </si>
  <si>
    <t>SERVICIO DE INSTALACION DE RED INHALAMBRICA PARA INTERNET EN II.EE FOCALIZADAS PARA EL DESARROLLO DE LA ESTRATEGIA APRENDO EN CASA EN II.EE RURALES DEL AMBITO DE LA UGEL PANGOA 2021</t>
  </si>
  <si>
    <t>AS-SM-2-2021-CS UGEL PANGOA-1</t>
  </si>
  <si>
    <t>EN PROCESO</t>
  </si>
  <si>
    <t>DISTRIBUCION DE MATERIALES EDUCATIVOS A LAS I.E DEL AMBITO DE LA UGEL PANGOA</t>
  </si>
  <si>
    <t>41956588</t>
  </si>
  <si>
    <t>SALAZAR BALDEON HELEN ROSALIA</t>
  </si>
  <si>
    <t>PROFESIONAL TECNICO</t>
  </si>
  <si>
    <t>TECNICO EN SECRETARIADO EJECUTIVO</t>
  </si>
  <si>
    <t>40459362</t>
  </si>
  <si>
    <t>MATEO VENTOCILLA RUDY ANGEL</t>
  </si>
  <si>
    <t>COMPUTACIÓN E INFORMATICA</t>
  </si>
  <si>
    <t>TECNICO COMPUTACIÓN E INFORMATICA</t>
  </si>
  <si>
    <t>71091371</t>
  </si>
  <si>
    <t>CARHUARICRA ARAUZO NANCY KARIN</t>
  </si>
  <si>
    <t>TECNICO EN CONTABILIDAD</t>
  </si>
  <si>
    <t>43512783</t>
  </si>
  <si>
    <t>CLIMACO BERAUN KARIN JANET</t>
  </si>
  <si>
    <t>ESPECIALISTA ADMINISTRATIVO - TESORERO</t>
  </si>
  <si>
    <t>43133282</t>
  </si>
  <si>
    <t>CORNELIO ESPINOZA JUDITH NATALIA</t>
  </si>
  <si>
    <t>LICENCIADA EN ADMINISTRACIÓN</t>
  </si>
  <si>
    <t>ESPECIALISTA ADMINISTRATIVO - CONTADOR</t>
  </si>
  <si>
    <t>42164615</t>
  </si>
  <si>
    <t>PALOMINO  SANTIAGO JOANA</t>
  </si>
  <si>
    <t>CONTADOR PÚBLICO</t>
  </si>
  <si>
    <t>72013399</t>
  </si>
  <si>
    <t>VERASTEGUI QUIJADA FRANKLIN ROOSMELL</t>
  </si>
  <si>
    <t>71472372</t>
  </si>
  <si>
    <t>RICALDI VICTORIO INDIRA EVELYN</t>
  </si>
  <si>
    <t>42036390</t>
  </si>
  <si>
    <t>LLANA CONDOR YENNY RUDY</t>
  </si>
  <si>
    <t>HUARANGA CAMPOS MARISELA</t>
  </si>
  <si>
    <t>FIGUEROA VIZCARRA JESUS ISAAC</t>
  </si>
  <si>
    <t>VENTOCILLA OROSCO GODOFREDO</t>
  </si>
  <si>
    <t>CONTADOR PUBLICO</t>
  </si>
  <si>
    <t>CAJAHUANCA PANEZ KELLY GISELA</t>
  </si>
  <si>
    <t>BACHILLER EN DERECHO</t>
  </si>
  <si>
    <t>TUEROS VALDIVIEZO CESAR MAXIMO</t>
  </si>
  <si>
    <t>JIPA RIMAVAQUE WILQUER ARQUIMEDES</t>
  </si>
  <si>
    <t>CHUCO VENTOCILLA VIVIAN SARABY</t>
  </si>
  <si>
    <t>PSICOLOGA</t>
  </si>
  <si>
    <t>BACHILLER EN PSICOLOGIA</t>
  </si>
  <si>
    <t>CHAGUA QUISPE JAVIER ANTONY</t>
  </si>
  <si>
    <t>SECUNDARIA</t>
  </si>
  <si>
    <t>COMPUTADORA PERSONAL PORTATIL PARA LAS AREAS DE AGA. AGP, AGI Y RRHH</t>
  </si>
  <si>
    <t>Derivado de contratación por catálogo electrónico</t>
  </si>
  <si>
    <t>culminado</t>
  </si>
  <si>
    <t>02/09/2020</t>
  </si>
  <si>
    <t>ADQUSICION DE MATERIAL FUNGIBLE 2021 PARA I.E. DEL AMBITO DE LA UGEL JUNIN</t>
  </si>
  <si>
    <t>20604554676</t>
  </si>
  <si>
    <t>04/12/2020</t>
  </si>
  <si>
    <t>TERMOMETRO INFRARROJO PARA LAS II.EE. DEL AMBITO DE LA UGEL JUNIN</t>
  </si>
  <si>
    <t>Contrataciones hasta 8 UIT (LEY 30225)</t>
  </si>
  <si>
    <t>20521982081</t>
  </si>
  <si>
    <t>09/12/2020</t>
  </si>
  <si>
    <t>ADQUISICION DE TABLETAS PARA EL AREA DE AGP</t>
  </si>
  <si>
    <t>20605551590</t>
  </si>
  <si>
    <t>ADECUACION DE AMBIENTE PARA SALA DE ESPERA DE LA UGEL JUNIN</t>
  </si>
  <si>
    <t>10446776245</t>
  </si>
  <si>
    <t>21/12/2020</t>
  </si>
  <si>
    <t>ADQUISICION DE PROYECTORES MULTIMEDIA PARA EL AREA DE AGP DE LA SEDE UGEL JUNIN</t>
  </si>
  <si>
    <t>20602308104</t>
  </si>
  <si>
    <t>27/11/2020</t>
  </si>
  <si>
    <t>ADQUISICION DE MATERIAL DE ESCRITORIO PARA LAS I.E. DEL AMBITO DE LA UGEL JUNIN</t>
  </si>
  <si>
    <t>20600945441</t>
  </si>
  <si>
    <t>12/08/2021</t>
  </si>
  <si>
    <t>SERVICIO DE INTERNET SATELITAL EN INSTITUCIONES SIN CONECTIVIDAD EN EL AMBITO DE LA UGEL JUNIN</t>
  </si>
  <si>
    <t>20602559760</t>
  </si>
  <si>
    <t>17/08/2021</t>
  </si>
  <si>
    <t>REQUERIMIENTO DE MASCARILLAS FACIALES TEXTILES</t>
  </si>
  <si>
    <t>Deviene de Exoneraciones / Contratación Directa</t>
  </si>
  <si>
    <t>Contratacion Directa</t>
  </si>
  <si>
    <t>001-2021-UGELJUNIN</t>
  </si>
  <si>
    <t>20506859779</t>
  </si>
  <si>
    <t>23/06/2021</t>
  </si>
  <si>
    <t>REQUERIMIENTO DE PROTECTORES FACIALES</t>
  </si>
  <si>
    <t>10459113148</t>
  </si>
  <si>
    <t>28/05/2021</t>
  </si>
  <si>
    <t>ADQUISICION DE MEMORIAS USB, EN ATENCION A LA RESOLUCION DIRECTORAL N° 682-2020-UGEL-Y</t>
  </si>
  <si>
    <t xml:space="preserve">Catalogo Electrónico </t>
  </si>
  <si>
    <t>No corresponde</t>
  </si>
  <si>
    <t>O/C N° 14</t>
  </si>
  <si>
    <t>ADQUISICION DE EQUIPOS PARA INSTALACION DE CABLEADO ESTRUCTURADO DE INTERNET EN EL NUEVO LOCAL</t>
  </si>
  <si>
    <t>O/C N° 15</t>
  </si>
  <si>
    <t>20602170714 - CORPORACION EMPRESARIAL EMANUEL JED SOCIEDAD ANONIMA CERRADA</t>
  </si>
  <si>
    <t>ADQUISICION DE MATERIAL DE PROTECCION PERSONAL PARA EL PERSONAL ADMINISTRATIVO DE LAS II.EE. DE LA UGEL YAULI</t>
  </si>
  <si>
    <t>O/C N° 16</t>
  </si>
  <si>
    <t>20505178611 - ALMACENERA MERCANTIL SOCIEDAD COMERCIAL DE RESPONSABILIDAD LIMITADA</t>
  </si>
  <si>
    <t>ADQUSICION DE MATERIAL FUNGIBLE PARA LAS II.EE. NO FOCALIZADAS DE LOS TRES NIVELES - DOTACION 2020</t>
  </si>
  <si>
    <t>O/C N° 33</t>
  </si>
  <si>
    <t>20568169094 - UNIVERSO EMPRESARIAL S.A.C.</t>
  </si>
  <si>
    <t>O/C N° 34</t>
  </si>
  <si>
    <t>10439717471 - ARMAS HUAMAN DEENY SUSY</t>
  </si>
  <si>
    <t>O/C N° 35</t>
  </si>
  <si>
    <t>20208752759 - LIBRERIA BAZAR SANTA MARIA EIRL</t>
  </si>
  <si>
    <t>ADQUISICION DE FOTOCOPIADORA MULTIFUCIONAL PARA LA OFICINA DE ASESORIA JURIDICA Y DIRECCION</t>
  </si>
  <si>
    <t>O/C N° 45</t>
  </si>
  <si>
    <t>20511283974 - CORPORACION COPYMAX S.A.C.</t>
  </si>
  <si>
    <t>ADQUISICION DE MATERIALES DE EDUCACIÓN FÍSICA PARA LAS II.EE. FOCALIZADAS DE PRIMARIA Y SECUNDARIA</t>
  </si>
  <si>
    <t>O/C N° 46</t>
  </si>
  <si>
    <t>20100431662 - MERKUR S A</t>
  </si>
  <si>
    <t>ADQUISICION DE MASCARILLAS DESCARTABLES PARA DOTACION A LAS II.EE. DEL NIVEL PRIMARIA Y SECUNDARIA</t>
  </si>
  <si>
    <t>O/C N° 54</t>
  </si>
  <si>
    <t>10416173678 - SILVA DAVILA CHRISTIAN GEORGE</t>
  </si>
  <si>
    <t>ADQUISICION DE SISTEMA DE SEGURIDAD DE VIDEOVIGILANCIA PARA LA SEDE DE LA UGEL YAULI</t>
  </si>
  <si>
    <t>O/C N° 55</t>
  </si>
  <si>
    <t>20600995465 - SISTEL GROUP S.A.C.</t>
  </si>
  <si>
    <t>ADQUISICION DE MATERIALES PARA EL KIT BASICO DE EPP PARA TODAS LAS II.EE. DE LA UGEL YAULI</t>
  </si>
  <si>
    <t>O/C N° 59</t>
  </si>
  <si>
    <t>ADQUISICION DE MATERIAL FUNGIBLE PARA LAS II.EE. FOCALIZADAS Y NO FOCALIZADAS DEL NIVEL INICIAL</t>
  </si>
  <si>
    <t>O/C N° 68</t>
  </si>
  <si>
    <t>ADQUISICION DE MATERIAL FUNGIBLE PARA II.EE. NO FOCALIZADAS DEL NIVEL PRIMARIA</t>
  </si>
  <si>
    <t>O/C N° 76</t>
  </si>
  <si>
    <t>SERVICIO DE ENERGIA ELECTRICA DE LAS II.EE. DE LA UGEL YAULI - MES DE DICIEMBRE 2019</t>
  </si>
  <si>
    <t>Adjudicación sin Proceso (Menores a 8 UIT)</t>
  </si>
  <si>
    <t>O/S N° 02</t>
  </si>
  <si>
    <t>20129646099 - ELECTROCENTRO S.A.</t>
  </si>
  <si>
    <t>SERVICIO DE ENERGIA ELECTRICA DE LAS II.EE. DE LA UGEL YAULI - CONSUMO MES DE ENERO</t>
  </si>
  <si>
    <t>O/S N° 24</t>
  </si>
  <si>
    <t>SERVICIO DE ENERGIA ELECTRICA DE LAS II.EE. DE LA UGEL YAULI - MES DE MARZO</t>
  </si>
  <si>
    <t>O/S N° 57</t>
  </si>
  <si>
    <t>SERVICION DE IMPRESION Y ANILLADO DE MODULOS PARA LA EJECUCION DEL PLAN DE FORTALECIMIENTO - MODULO I</t>
  </si>
  <si>
    <t>O/S N° 201</t>
  </si>
  <si>
    <t>10467097861 - CARRASCO BASSINI RODOLFO JESUS</t>
  </si>
  <si>
    <t>SERVICION DE IMPRESION Y ANILLADO DE MODULOS PARA LA EJECUCION DEL PLAN DE FORTALECIMIENTO - MODULO II</t>
  </si>
  <si>
    <t>O/S N° 232</t>
  </si>
  <si>
    <t>SERVICIO DE AGUA Y ALCANTARILLADO DE LAS II.EE. DE LA UGEL YAULI-MES DE DICIEMBRE</t>
  </si>
  <si>
    <t>O/S N° 242</t>
  </si>
  <si>
    <t>ADQUISICION DE MATERIAL DE LIMPIEZA PARA LAS II.EE. DE LA UGEL YAULI</t>
  </si>
  <si>
    <t>O/C N° 47</t>
  </si>
  <si>
    <t xml:space="preserve">10439717471 - ARMAS HUAMAN DEENY SUSY </t>
  </si>
  <si>
    <t>ADQUISICION DE SUMINISTROS DE IMPRESION PARA LAS II.EE. DE LA UGEL YAULI</t>
  </si>
  <si>
    <t>O/C N° 49</t>
  </si>
  <si>
    <t>GRUPALNET PERU S.A.C.</t>
  </si>
  <si>
    <t>ADQUISICIÓN DE MOBILIARIOS PARA LAS II.EE. DE LA UGEL YAULI</t>
  </si>
  <si>
    <t>O/C N° 88</t>
  </si>
  <si>
    <t>20600174038 - EMPRESA DE MADERAS OXAPAMPA S.A.C.</t>
  </si>
  <si>
    <t>Aun no entrega, se encuentra dentro del plazo de entrega</t>
  </si>
  <si>
    <t>ADQUISICIÓN DE MASCARILLAS COMUNITARIAS PARA EL PERSONAL Y ESTUDIANTES DE LAS INSTITUCIONES EDUCATIVAS DEL NIVEL INICIAL, PRIMARIA Y SECUNDARIA DE LA UGEL YAULI – TRAMO II</t>
  </si>
  <si>
    <t>Adjudicación Simplificada</t>
  </si>
  <si>
    <t>001-2021-UGEL/YAULI</t>
  </si>
  <si>
    <t>10730348652 - VALENZUELA ARROYO PIERO EDU</t>
  </si>
  <si>
    <t>DOTACION DE MATERIALES EDUCATIVOS 2021 A LAS II.EE DE LA UGEL YAULI</t>
  </si>
  <si>
    <t>O/S N° 31</t>
  </si>
  <si>
    <t>EMPRESA DE SERVICIOS COMPLEMENTARIOS RUBEN- BREYDI JESSICA S.R.L</t>
  </si>
  <si>
    <t>SERVICIO DE ENERGÌA ELÈCTRICA DE LAS II.EE. DE LA UGEL YAULI, CONSUMO MES DE MARZO 2021.</t>
  </si>
  <si>
    <t>O/S N° 47</t>
  </si>
  <si>
    <t>SERVICIO DE IMPRESIÓN DE KITS EDUCATIVOS PARA ESTUDIANTES DEL NIVEL INICIAL, PRIMARIA Y SECUNDARIA, EN ATENCIÓN AL PLAN APROBADO CON RESOLUCIÓN DIRECTORAL Nº 000562-2021-UGEL-Y</t>
  </si>
  <si>
    <t>O/S N° 56</t>
  </si>
  <si>
    <t>10457554848-QUISPE GABRIEL MIGUEL ANGEL</t>
  </si>
  <si>
    <t>O/S N° 60</t>
  </si>
  <si>
    <t>O/S N° 83</t>
  </si>
  <si>
    <t>O/S N° 101</t>
  </si>
  <si>
    <t>BANCO DE LA NACIÓN</t>
  </si>
  <si>
    <t>1. POR LA ADQUISICION DE ESCRITORIOS DE MELAMINA, ESTANTES DE MADERA PARAS LAS DISTINTAS OFICINAS DE LAS DISTINTAS AREAS DE LA UNIDAD EJECUTORA EDUCACION RIO TAMBO</t>
  </si>
  <si>
    <t>A PRECIOS UNITARIOS</t>
  </si>
  <si>
    <t>001-2020-OEC</t>
  </si>
  <si>
    <t>33, 480.00</t>
  </si>
  <si>
    <t>EMPRESA MADERERAS OXAPAMPA SAC</t>
  </si>
  <si>
    <t>2. POR LA ADQUISICIÓN DE COMPUTADORA DE ESCRITORIO  Y MONITOR POR ACUERDO MARCO PARA LA SEDE DE LA UNIDAD EJECUTORA EDUCACIÓN RIO TAMBO</t>
  </si>
  <si>
    <t>PERÚ COMPRAS</t>
  </si>
  <si>
    <t>46, 757.63</t>
  </si>
  <si>
    <t>JIMENEZ CORPORATION INTL SAC</t>
  </si>
  <si>
    <t>3. ADQUISICIÓN DE MOBILIARIOS PARA DORMITORIO Y PARA ESPACIOS EDUCATIVOS, COMEDOR Y COCINA PARA LA II.EE DE RESIDENCIA ESTUDIANTIL Y CRFA DE LA UNIDAD EJECUTORA EDUCACIÓN RIO TAMBO</t>
  </si>
  <si>
    <t>002-2020-OEC</t>
  </si>
  <si>
    <t>46, 030.00</t>
  </si>
  <si>
    <t>BURGA VARGAS JOSE SALVADOR</t>
  </si>
  <si>
    <t xml:space="preserve">5. ADQUISICIÓN DE PARLANTES AMPLIFICADOR MULTIUSO Y DISCO DURO EXTERNO EN EL MARCO DE LA ESTRATEGIA "APRENDO EN CASA" PARA LAS II.EE. EN LA JURISDICCIÓN DE LA UNIDAD EJECUTORA EDUCACIÓN RIO TAMBO
ADQUISICIÓN DE PARLANTES AMPLIFICADOR MULTIUSO Y DISCO DURO EXTERNO EN EL MARCO DE LA ESTRATEGIA "APRENDO EN CASA" PARA LAS II.EE. EN LA JURISDICCIÓN DE LA UNIDAD EJECUTORA EDUCACIÓN RIO TAMBO
</t>
  </si>
  <si>
    <t xml:space="preserve">ADJUDICACIÓN SIMPLIFICADA </t>
  </si>
  <si>
    <t>A SUMA ALZADA</t>
  </si>
  <si>
    <t>Nº 001-2020-UEERT/CS.</t>
  </si>
  <si>
    <t>188, 790.00</t>
  </si>
  <si>
    <t>UMBRELLA J&amp;P CORPORATIÓN SAC</t>
  </si>
  <si>
    <t>6. ADQUISICIÒN DE MATERIAL FUNGIBLE PARA LAS II.EE DE NIVEL INICIAL - PRONOEI Y SECUNDARIA DE LA UNIDAD EJECUTORA EDUCACIÒN RIO TAMBO POR ACUERDO MARCO</t>
  </si>
  <si>
    <t xml:space="preserve">COMPARACIÓN DE PRECIOS </t>
  </si>
  <si>
    <t>103, 979.43</t>
  </si>
  <si>
    <t>ROCA DE LA CRUZ CONSTANTINA</t>
  </si>
  <si>
    <t>7. ADQUISICIÒN DE MATERIAL FUNGIBLE PARA LAS II.EE DE NIVEL INICIAL - PRONOEI Y SECUNDARIA DE LA UNIDAD EJECUTORA EDUCACIÒN RIO TAMBO POR ACUERDO MARCO</t>
  </si>
  <si>
    <t>37, 016.28</t>
  </si>
  <si>
    <t>8. ADQUISICION DE MATERIALES DE LIMPIEZA PARA PREVENCION DEL COVID 2019 EN LAS II.EE. DEL NIVEL INICIAL, PRIMARIA Y S - UGEL RIO TAMBO,</t>
  </si>
  <si>
    <t>53, 677.47</t>
  </si>
  <si>
    <t>CARBAJAL OCHOA LILIA ROSA</t>
  </si>
  <si>
    <t>9. SERVICIO DE TRANSPORTE TERRESTRE DE MATERIALES EDUCATIVOS PARA EL AÑO 2020, (INCLUYE MODULADO Y EMBALAJE); A LAS INSTITUCIONES EDUCATIVAS DE PRONOEI, NIVEL INICIAL, PRIMARIA, SECUNDARIA DEL ÁMBITO DE LA UGEL RIO TAMBO DEL DISTRITO DE RIO TAMBO</t>
  </si>
  <si>
    <t>58, 800.00</t>
  </si>
  <si>
    <t>ROJAS HUAYHUA ANA MARÍA</t>
  </si>
  <si>
    <t>10. CONTRATACIÓN DEL SERVICIO DE TRANSPORTE DE MATERIALES FUNGIBLES PARA EL AÑO 2020 (INCLUYE MODULADO Y EMBALAJE POR KITS);  A LAS INSTITUCIONES EDUCATIVAS DE PRONOEI, NIVEL INICIAL, PRIMARIA, SECUNDARIA DEL ÁMBITO DE LA UGEL RIO TAMBO.</t>
  </si>
  <si>
    <t>51, 000.00</t>
  </si>
  <si>
    <t>ADRIAN &amp; ESTEFANY SERVICE EIRLMTDA</t>
  </si>
  <si>
    <t>11. CONTRATACIÓN DEL SERVICIO DE TRANSPORTE DE MATERIALES FUNGIBLES PARA EL AÑO 2020 (INCLUYE MODULADO Y EMBALAJE POR KITS);  A LAS INSTITUCIONES EDUCATIVAS DE PRONOEI, NIVEL INICIAL, PRIMARIA, SECUNDARIA DEL ÁMBITO DE LA UGEL RIO TAMBO.</t>
  </si>
  <si>
    <t>50, 549.00</t>
  </si>
  <si>
    <t>LOGISTIC LEOPARDO EIRL</t>
  </si>
  <si>
    <t>12. POR LA ADQUISICIÓN DE COMPUTADORA DE ESCRITORIO  Y MONITOR POR ACUERDO MARCO PARA LA SEDE DE LA UNIDAD EJECUTORA EDUCACIÓN RIO TAMBO</t>
  </si>
  <si>
    <t>45, 000.00</t>
  </si>
  <si>
    <t>PROYECTADO</t>
  </si>
  <si>
    <t>13. SERVICIO DE TRANSPORTE TERRESTRE DE MATERIALES EDUCATIVOS PARA EL AÑO 2022, (INCLUYE MODULADO Y EMBALAJE); A LAS INSTITUCIONES EDUCATIVAS DE PRONOEI, NIVEL INICIAL, PRIMARIA, SECUNDARIA DEL ÁMBITO DE LA UGEL RIO TAMBO DEL DISTRITO DE RIO TAMBO</t>
  </si>
  <si>
    <t>35, 000.00</t>
  </si>
  <si>
    <t>14. CONTRATACIÓN DEL SERVICIO DE TRANSPORTE DE MATERIALES FUNGIBLES PARA EL AÑO 2020 (INCLUYE MODULADO Y EMBALAJE POR KITS);  A LAS INSTITUCIONES EDUCATIVAS DE PRONOEI, NIVEL INICIAL, PRIMARIA, SECUNDARIA DEL ÁMBITO DE LA UGEL RIO TAMBO.</t>
  </si>
  <si>
    <t>32, 000.00</t>
  </si>
  <si>
    <t>LEDY PEREZ QUISPE</t>
  </si>
  <si>
    <t>PROPIO</t>
  </si>
  <si>
    <t>5 PISOS</t>
  </si>
  <si>
    <t xml:space="preserve">01/07/2021 - 30/09/2021 </t>
  </si>
  <si>
    <t>ISRAEL ARROYO COSME</t>
  </si>
  <si>
    <t>P16104625</t>
  </si>
  <si>
    <t>01/08/2021 - 31/10/2021</t>
  </si>
  <si>
    <t>MARIANELA GAGO PRIALE</t>
  </si>
  <si>
    <t>08210825</t>
  </si>
  <si>
    <t>07/01/2021 - 06/04/2021</t>
  </si>
  <si>
    <t>MARIO JAVIER AGUILAR PALACIOS</t>
  </si>
  <si>
    <t>14/01/2021 - 14/03/2021</t>
  </si>
  <si>
    <t>VÍCTOR ENRIQUE HUERTA ROBLES</t>
  </si>
  <si>
    <t>05/01/2021 - 31/03/2001</t>
  </si>
  <si>
    <t>R.O</t>
  </si>
  <si>
    <t>CAS COVID19</t>
  </si>
  <si>
    <t xml:space="preserve">DPTO. DE ESPECIALIDADES MEDICAS </t>
  </si>
  <si>
    <t>FERNANDEZ HERNANDEZ LUIS ENRIQUE</t>
  </si>
  <si>
    <t>MEDICO CIRUJANO PEDIATRA - DIFERENCIADO COVID 19</t>
  </si>
  <si>
    <t>MEDICO</t>
  </si>
  <si>
    <t>REY RODRIGUEZ DIEGO EDUARDO</t>
  </si>
  <si>
    <t>TRUJILLO VILLA IVETTE KATERINE</t>
  </si>
  <si>
    <t>DPTO. DE GINECOLOGIA</t>
  </si>
  <si>
    <t>POMA ORTIZ JULIO LENON</t>
  </si>
  <si>
    <t>MEDICO GENECOLOGO - DIFERENCIADO COVID 19</t>
  </si>
  <si>
    <t>CANAVIRI MAURICIO SAMUEL</t>
  </si>
  <si>
    <t>MEDICO GINECOLOGO - DIFERENCIADO COVID 19</t>
  </si>
  <si>
    <t>SERVICIO DE OBSTETRICIA</t>
  </si>
  <si>
    <t>SILVA CORDOVA ESTEFANNY KELLY</t>
  </si>
  <si>
    <t>OBSTETRA - DIFERENCIADO COVID 19</t>
  </si>
  <si>
    <t>OBSTETRA</t>
  </si>
  <si>
    <t>COTERA ROJAS YESIKA</t>
  </si>
  <si>
    <t>SANTOS ALVA ELIZABETH KELLY</t>
  </si>
  <si>
    <t>CERRON ORIHUELA EVELYN YURI</t>
  </si>
  <si>
    <t>POMACHAGUA VALDEZ ELENA VANESA</t>
  </si>
  <si>
    <t>TORRES VELIZ BETTY BENILDA</t>
  </si>
  <si>
    <t>TENICELA APACLLA CINTYA VANESSA</t>
  </si>
  <si>
    <t>PADILLA HUAROCC YURISAN KATERINE</t>
  </si>
  <si>
    <t>QUISPE CLEMENTE ROCIO</t>
  </si>
  <si>
    <t>POCOMUCHA CHANCASANAMPA ERIKA</t>
  </si>
  <si>
    <t xml:space="preserve">ORELLANA JESUS EDITT MARIELA </t>
  </si>
  <si>
    <t>DPTO DE ENFERMERIA</t>
  </si>
  <si>
    <t>MANRIQUE LEZAMA CHRISTIAN NEFI</t>
  </si>
  <si>
    <t>ENFERMERA - DIFERENCIADO COVID 19</t>
  </si>
  <si>
    <t>ENFERMERA</t>
  </si>
  <si>
    <t>INOCENTE DAMAS NELLY MILAGROS</t>
  </si>
  <si>
    <t>GONZALES ARROYO SHERLY ALINA</t>
  </si>
  <si>
    <t>ESPINOZA GALARZA NATHAY DEREK</t>
  </si>
  <si>
    <t xml:space="preserve">DPTO. DE ENFERMERIA </t>
  </si>
  <si>
    <t>COLLACHAGUA VELASQUEZ, KARINA LISBETH</t>
  </si>
  <si>
    <t>YANCE MAMANI EILEEN STEFANIE</t>
  </si>
  <si>
    <t xml:space="preserve">ENFERMERA - DIFERENCIADO COVID19 </t>
  </si>
  <si>
    <t>PROSOPIO ALVAREZ JACKELINE</t>
  </si>
  <si>
    <t>TORRES CESPEDES GREYLI KAREN</t>
  </si>
  <si>
    <t>PEÑALOZA CHANCHA ROSA ROXANA</t>
  </si>
  <si>
    <t>TERREROS MERCADO ABEL EDUARDO</t>
  </si>
  <si>
    <t>ENFERMERO - DEFERENCIADO COVID 19</t>
  </si>
  <si>
    <t>RICAPA YAURI, DINA JAEL</t>
  </si>
  <si>
    <t>MEDINA SANABRIA, NATALI  DEYSI</t>
  </si>
  <si>
    <t>ALANYA CASTILLO RUTH MAGALY</t>
  </si>
  <si>
    <t>QUISPE CESAR SONIA HILDA</t>
  </si>
  <si>
    <t>MALLQUI CORDOVA, BEATRIZ SOLEDAD</t>
  </si>
  <si>
    <t>MARCOS MISARI LORENA GIOVANA</t>
  </si>
  <si>
    <t>RAMOS HUERTA, SONIA</t>
  </si>
  <si>
    <t>PEREZ ALVAREZ YAIME VANESA</t>
  </si>
  <si>
    <t>ALDERETE DE LA CRUZ KAREN MARIELA</t>
  </si>
  <si>
    <t>ENFERMERA - DEFERENCIADO COVID 19</t>
  </si>
  <si>
    <t>VELAPATIÑO ARANDA MELINDA RAQUEL</t>
  </si>
  <si>
    <t>RUIZ ZORRILLA FRANK JONEL</t>
  </si>
  <si>
    <t>MAYTA SANTOS ENMA LUZ</t>
  </si>
  <si>
    <t>´04216882</t>
  </si>
  <si>
    <t>CAMPOS MUÑOZ AIDEE JUANA</t>
  </si>
  <si>
    <t>MAURICIO FLORES NOEMI AUREA</t>
  </si>
  <si>
    <t>RAMOS PORRAS SOLEDAD OLIMPIA</t>
  </si>
  <si>
    <t>MEZA GOMEZ, DIANELYS  PAOLA</t>
  </si>
  <si>
    <t>ESPINOZA CASTILLO MARIA ISABEL</t>
  </si>
  <si>
    <t>VILCAPOMA LUYA ROSE MARY</t>
  </si>
  <si>
    <t>NUÑEZ MOSCOSO, ANGELICA CRISTINA</t>
  </si>
  <si>
    <t>PEREZ ROJAS NAZIA ELIZABETH</t>
  </si>
  <si>
    <t>PALACIOS QUINTO SUSAN KRIS</t>
  </si>
  <si>
    <t>CORONEL HUAMAN GIANNINA BEATRIZ</t>
  </si>
  <si>
    <t>CHAMORRO GALVAN YOHANY ESTHER</t>
  </si>
  <si>
    <t>POMAHUALI MANGUALAYA MARIA GERALDINA</t>
  </si>
  <si>
    <t>RAMOS PAUCARCHUCO MARIA</t>
  </si>
  <si>
    <t>COTRINA VICENTE CRESY YULI</t>
  </si>
  <si>
    <t>ALIAGA LEIVA, MARICRUZ</t>
  </si>
  <si>
    <t>BAZAN AGUIRRE, GUADALUPE ISELA</t>
  </si>
  <si>
    <t>PEREZ CASAS FREEDMAN RAUL</t>
  </si>
  <si>
    <t>GUERRA POMA GOLDA VIOLETA</t>
  </si>
  <si>
    <t>MEDRANO DE LA CRUZ MARIA MERCEDES</t>
  </si>
  <si>
    <t>MEDINA PALACIOS SANDRA SIHARA</t>
  </si>
  <si>
    <t>CUYUTUPA MEZA YULY SUSY</t>
  </si>
  <si>
    <t>ESTELA MARTICORENA YESENIA EULALIA</t>
  </si>
  <si>
    <t>MANRIQUE DE LARA INOCENTE ROSMERY</t>
  </si>
  <si>
    <t>ALIAGA MARAVI JUDIT MARIELA</t>
  </si>
  <si>
    <t xml:space="preserve">TECNICO EN ENFERMERIA -  DIFERENCIADO COVID19 </t>
  </si>
  <si>
    <t>MARTICORENA ISUHUAYLAS ANABELL</t>
  </si>
  <si>
    <t>TAPIA DE LA CRUZ, DANICELA NATALIE</t>
  </si>
  <si>
    <t>PARQUE VILCAÑAUPA MELENDY ESTHEFANI</t>
  </si>
  <si>
    <t>ACUÑA ARROYO, KATHERINE SUSAN</t>
  </si>
  <si>
    <t>PALACIOS HINOJOSA SALLY ZORAYDA</t>
  </si>
  <si>
    <t>CARHUALLANQUI TORRES NANCY JENNY</t>
  </si>
  <si>
    <t>TADEO HUAMAN NAIDA ROXANA</t>
  </si>
  <si>
    <t>CRUZ VENTURA IRENE</t>
  </si>
  <si>
    <t>PAITAN HUAMANI DEYSSI ANGELICA</t>
  </si>
  <si>
    <t>ALVARADO CERRON ESTHER LUZ</t>
  </si>
  <si>
    <t>MARIN ROJAS HILDA GLORIA</t>
  </si>
  <si>
    <t>AMES ÑAHUI CARMEN MERCEDES</t>
  </si>
  <si>
    <t>TORRES LLOCLLA, NOEMI</t>
  </si>
  <si>
    <t>PEREZ CHAMORRO LIZBETH ELOIDA</t>
  </si>
  <si>
    <t>TORRES LEON, GLADYS FELICITA</t>
  </si>
  <si>
    <t>LEON TUEROS, DEICY BANEZA</t>
  </si>
  <si>
    <t>VERASTEGUI PAZOS BLANCA MARITA</t>
  </si>
  <si>
    <t>DE LA CRUZ JULIAN ADA BLANCA</t>
  </si>
  <si>
    <t>CASTELLARES DIAZ ANGELICA EVA</t>
  </si>
  <si>
    <t>MONTAÑEZ AGUIRRE SONIA HERMELINDA</t>
  </si>
  <si>
    <t>LUIS PABLO MIRIAM NANCY</t>
  </si>
  <si>
    <t>MACHA PAITAN MARIA ELENA</t>
  </si>
  <si>
    <t>CHALCO YAURI RUTH EVELYN</t>
  </si>
  <si>
    <t>GUERRA SOTOMAYOR MILAGROS</t>
  </si>
  <si>
    <t>ROQUE VILLAZANA JUDITH LEA</t>
  </si>
  <si>
    <t>ALFARO VARGAS YENY MARIELA</t>
  </si>
  <si>
    <t>ESTRELLA LOPEZ ESTHER ESTELA</t>
  </si>
  <si>
    <t>BEJARANO SALVATIERRA ANGELA GABRIELA</t>
  </si>
  <si>
    <t>LEIVA GOMEZ GLADYS YENY</t>
  </si>
  <si>
    <t>CAMAYO TARMA GINA NINFA</t>
  </si>
  <si>
    <t>ROMERO VERA DORIS</t>
  </si>
  <si>
    <t>DPTO. DE ENFERMERIA</t>
  </si>
  <si>
    <t>ORTIZ RAMOS DANITZA MIRIAM</t>
  </si>
  <si>
    <t>RIOS RUIZ NATALIA</t>
  </si>
  <si>
    <t>ANCIETA LOPEZ YENHY LUZ</t>
  </si>
  <si>
    <t>AROTINCO HUAUYA IRENE</t>
  </si>
  <si>
    <t>ESPINOZA ZEVALLOS, MIRIAN LILIA</t>
  </si>
  <si>
    <t>MATOS MARTINEZ MERLEE MARTHA</t>
  </si>
  <si>
    <t>09798222</t>
  </si>
  <si>
    <t>LAUREANO RAMOS, ANA MARISOL</t>
  </si>
  <si>
    <t>POMACHAGUA CAMPOS MARCO ANTONIO</t>
  </si>
  <si>
    <t>LIMAYMANTA HINOSTROZA CLARA FLOR</t>
  </si>
  <si>
    <t>FERNANDEZ CAMPOS BERANIZ FRANCHESCA</t>
  </si>
  <si>
    <t>HUIZA GONZALES MAGNA</t>
  </si>
  <si>
    <t>PAUCAR CENTENO ALFREDO</t>
  </si>
  <si>
    <t>QUISPE ZARAVIA JOSE LUIS</t>
  </si>
  <si>
    <t>POMA MATOS GENLITO</t>
  </si>
  <si>
    <t>TAYPE OBREGON ISMAEL</t>
  </si>
  <si>
    <t>CAÑARI CAMPOS MAGALY MAYRA</t>
  </si>
  <si>
    <t>MEZA CANDIO YANET</t>
  </si>
  <si>
    <t>FERNANDEZ OLIVAR LIZ</t>
  </si>
  <si>
    <t>MONTALVO BARRETO ABEL RAFAEL</t>
  </si>
  <si>
    <t>CUYUTUPA LAZO EDIT VILMA</t>
  </si>
  <si>
    <t>QUISPE LLACCTAHUAMAN ISABEL VIKY</t>
  </si>
  <si>
    <t>REYNA CAMARENA EDITH ROSA</t>
  </si>
  <si>
    <t>CANCHANYA ARCONDO RUTH SARA</t>
  </si>
  <si>
    <t>MONTES VILA JANETH KELLY</t>
  </si>
  <si>
    <t>CONDORI TICLLASUCA CAROLINA LUZ</t>
  </si>
  <si>
    <t>BASUALDO CUADROS ROCIO KARINA</t>
  </si>
  <si>
    <t>DPTO. DE PEDIATRIA</t>
  </si>
  <si>
    <t>POMA CONDOR LEA</t>
  </si>
  <si>
    <t>MEDICO PEDIATRA - DIFERENCIADO COVID 19</t>
  </si>
  <si>
    <t>LEON RIVERA RICARDO HUGO</t>
  </si>
  <si>
    <t>MEZA MEZA NATALY ELVIA</t>
  </si>
  <si>
    <t>SERVICIO DE PATOLOGIA CLINICO</t>
  </si>
  <si>
    <t>TELLO ENRIQUEZ TONY EDMUNDO</t>
  </si>
  <si>
    <t>TECNOLOGO MEDICO EN LABORATORIO - DIFERENCIADO COVID 19</t>
  </si>
  <si>
    <t>TECNOLOGO</t>
  </si>
  <si>
    <t>CONTRERAS ROMERO MONICA MARIANELA</t>
  </si>
  <si>
    <t>SERVICIO DE PATOLOGA  CLINICO</t>
  </si>
  <si>
    <t xml:space="preserve">MUNIVE ALIAGA FREDY </t>
  </si>
  <si>
    <t xml:space="preserve">TECNICO EN LABORATORIO - DIFERENCIADO COVID 19  </t>
  </si>
  <si>
    <t>AQUINO ORIHUELA CIRO AMED</t>
  </si>
  <si>
    <t>TECNICO EN LABORATORIO - DIFERENCIADO COVID 19</t>
  </si>
  <si>
    <t>SERVICIO DE DIAGNOSTICO POR IMÁGENES</t>
  </si>
  <si>
    <t>ESPEJO JEREMIAS ROSMERY</t>
  </si>
  <si>
    <t>TECNICO EN RADIOLOGIA - DIFERENCIADO COVID 19</t>
  </si>
  <si>
    <t>CALLATA CORNEJO ALAN ALBERTH</t>
  </si>
  <si>
    <t>SOLANO CASALLO SAMIR HUGO</t>
  </si>
  <si>
    <t xml:space="preserve">SERVICIO DE DIAGNOSTICO POR IMÁGENES </t>
  </si>
  <si>
    <t>INGA INGA DORIS</t>
  </si>
  <si>
    <t>TECNOLOGO MEDICO EN RADIOLOGIA - DIFERENCIADO COVID 19</t>
  </si>
  <si>
    <t>JIMENEZ MAYORCA LUZ MERY</t>
  </si>
  <si>
    <t>SERVICIO DE FARMACIA</t>
  </si>
  <si>
    <t>TORRES INGA, LIDIA SANDRA</t>
  </si>
  <si>
    <t>QUIMICO FARMACEUTICO - DIFERENCIADO COVID 19</t>
  </si>
  <si>
    <t>QUIMICO</t>
  </si>
  <si>
    <t>HUAYLLANI MEZA JESSICA</t>
  </si>
  <si>
    <t>VIVAS CANO SARA</t>
  </si>
  <si>
    <t>LOZANO MENA DANIELLA OLENKA</t>
  </si>
  <si>
    <t xml:space="preserve">REYNOSO NAVARRO CARLOS </t>
  </si>
  <si>
    <t>TECNICO EN FARMACIA - DIFERENCIADO COVID 19</t>
  </si>
  <si>
    <t>CUMBRERA QUISPE CESAR LUIS</t>
  </si>
  <si>
    <t>CCARHUAYPIÑA CHAUCCA MICHAEL</t>
  </si>
  <si>
    <t>TRAVEZAÑO OCHOA GABRIELA</t>
  </si>
  <si>
    <t>VILA MONTES NELIDA</t>
  </si>
  <si>
    <t>CABRERA QUISPE ERIKA BENEDICTA</t>
  </si>
  <si>
    <t>ROMANI SOTO EVELIN MARIA</t>
  </si>
  <si>
    <t>CARHUAMACA HINOJOSA NORMA LUISA</t>
  </si>
  <si>
    <t>INGA BASUALDO MARIA ISABEL</t>
  </si>
  <si>
    <t>PIÑAS RAMON,TATIANA CLARA</t>
  </si>
  <si>
    <t>UNIDAD DE SEGUROS PUBLICOS Y PRIVADOS</t>
  </si>
  <si>
    <t>04069299</t>
  </si>
  <si>
    <t>MINAYA BAZAN MARLENE LIDIA</t>
  </si>
  <si>
    <t>PROFESIONALES DE LA SALUD - DIFERENCIADO COVID 19</t>
  </si>
  <si>
    <t>CHAMBI CHAVEZ GABRIELLA CECILIA</t>
  </si>
  <si>
    <t>SERVICIO DE NUTRICION Y DIETETICA</t>
  </si>
  <si>
    <t>DAMIAN VERASTEGUI YULI MARIELA</t>
  </si>
  <si>
    <t>TECNICO EN NUTRICION - DIFERENCIADO COVID 19</t>
  </si>
  <si>
    <t>PARIONA MARCOS CESAR AUGUSTO</t>
  </si>
  <si>
    <t>PALOMINO BUSTAMANTE JUAN FRANCO</t>
  </si>
  <si>
    <t>POMA GUERRA SADITH</t>
  </si>
  <si>
    <t>AUXILIAR EN NUTRICION - DIFERENCIADO COVID 19</t>
  </si>
  <si>
    <t xml:space="preserve">OF. MANTENIMIENTO Y SERVICIO GENERALES </t>
  </si>
  <si>
    <t>SEGUIL ROJAS MIGUEL INGLER</t>
  </si>
  <si>
    <t>PILOTO DE AMBULANCIA - DIFERENCIADO COVID 19</t>
  </si>
  <si>
    <t>NUÑEZ DE LA CRUZ KLEIDER YORDDY</t>
  </si>
  <si>
    <t>TRABAJADOR DE SERVICIOS (MANTENIMIENTO) - DIFERENCIADO COVID 19</t>
  </si>
  <si>
    <t>ÑAÑA PEREZ SEPAPIO</t>
  </si>
  <si>
    <t xml:space="preserve"> TRABAJADOR DE SERVICIOS (LAVANDERIA)-DIFERENCIADO COVID 19</t>
  </si>
  <si>
    <t>ANTIPA FLORES CARLOS JESUS</t>
  </si>
  <si>
    <t>TRABAJADOR DE SERVICIOS (LAVANDERIA)-DIFERENCIADO COVID 19</t>
  </si>
  <si>
    <t xml:space="preserve">CONDOR VILCAPOMA ELVIA </t>
  </si>
  <si>
    <t>TRABAJADOR DE SERVICIOS (LIMPIEZA)-DIFERENCIADO COVID 19</t>
  </si>
  <si>
    <t>VELIZ CAMAC ZULEMA VIDA</t>
  </si>
  <si>
    <t>ESCOBAR CERAS ROSALINA JULIA</t>
  </si>
  <si>
    <t>ROMAN TERREROS JUDITH MONICA</t>
  </si>
  <si>
    <t>CALDERON ORTEGA NORMA ALVINA</t>
  </si>
  <si>
    <t>RIVERA HUAMANI ESTHER</t>
  </si>
  <si>
    <t>BOTTA CONTRERAS AURELIO JULIAN</t>
  </si>
  <si>
    <t>TRABAJADOR DE SERVICIOS (VIGILANTE) - DIFERENCIADO COVID 19</t>
  </si>
  <si>
    <t>SERVICIO SOCIAL</t>
  </si>
  <si>
    <t>DE LA CRUZ CHUQUILLANQUI JACQUELIN IRENE</t>
  </si>
  <si>
    <t>TRABAJADOR SOCIAL - DIFERENCIADO COVID 19</t>
  </si>
  <si>
    <t>DPTO DE ESPECIALIDADES MEDICAS</t>
  </si>
  <si>
    <t>CURIÑAUPA PIMENTEL CARLOS ABEL</t>
  </si>
  <si>
    <t>MÉDICO NEUROCIRUJANO - DIFERENCIADO COVID 19</t>
  </si>
  <si>
    <t>09559862</t>
  </si>
  <si>
    <t>MATOS CAMPOSANO ERNAN</t>
  </si>
  <si>
    <t>MEZA RUBIANES ANGELA PAOLA</t>
  </si>
  <si>
    <t>BARZOLA SOVERO ESTHER YOSELI</t>
  </si>
  <si>
    <t>HERRERA SEDANO SOLEDAD</t>
  </si>
  <si>
    <t>PEREZ SUASNABAR ARACELI ESTEFANY</t>
  </si>
  <si>
    <t>ROJAS CAMPOS LIZBETH</t>
  </si>
  <si>
    <t>ROSALES RETAMOZO NATALY DANA</t>
  </si>
  <si>
    <t>VELITA CORILLA ROSARIO ALEJANDRINA</t>
  </si>
  <si>
    <t>VILCAPOMA RAMOS JUDITH MARGARITA</t>
  </si>
  <si>
    <t>UNSIHUAY URETA FRANCISCO SAUL</t>
  </si>
  <si>
    <t>ENFERMERO - DIFERENCIADO COVID 19</t>
  </si>
  <si>
    <t>CABANILLAS YALI VIVIANA IRIS</t>
  </si>
  <si>
    <t>00244524</t>
  </si>
  <si>
    <t>MEDINA ELIZALDE ANITA MARIA</t>
  </si>
  <si>
    <t>ALVAREZ CONDOR MADELEINE</t>
  </si>
  <si>
    <t>VENTURA ESPIRITU TANIA MEDALY</t>
  </si>
  <si>
    <t>ALVAREZ ACEVEDO DANIELA MAYORI</t>
  </si>
  <si>
    <t>TOVAR RAMOS PILAR</t>
  </si>
  <si>
    <t>DPTO DE GINECOLOGIA</t>
  </si>
  <si>
    <t>002245528</t>
  </si>
  <si>
    <t>MORAN GARCIA JUAN CARLOS</t>
  </si>
  <si>
    <t>VILCAPOMA LUYA LUISA</t>
  </si>
  <si>
    <t>MAXIMILIANO COLQUI LIZ KATERINE</t>
  </si>
  <si>
    <t>ÑAÑA CAPCHA LIZ JENNY</t>
  </si>
  <si>
    <t>REYNA HUAYLINOS EDDY RUTH</t>
  </si>
  <si>
    <t>NINANYA CALDERON GINA PETRONILA</t>
  </si>
  <si>
    <t>RODRIGUEZ TORRE PAOLA YELITZA</t>
  </si>
  <si>
    <t>ASCANOA PONCE EDITH</t>
  </si>
  <si>
    <t>LLALLICO PAUCAR CARMEN MARIA</t>
  </si>
  <si>
    <t>TECNICO EN ENFERMERIA - DIFERENCIADO COVID 19</t>
  </si>
  <si>
    <t>RAMOS ZARATE ELSA HERMELINDA</t>
  </si>
  <si>
    <t>LAPA ALIAGA LIZ</t>
  </si>
  <si>
    <t>RAMOS PAULINO EMILIA</t>
  </si>
  <si>
    <t>NUÑEZ ARZAPALO SARA BEATRIZ</t>
  </si>
  <si>
    <t>CRIOLLO RIMAYCUNA ROSA</t>
  </si>
  <si>
    <t>ALEJOS MACAVILCA YULY QUELI</t>
  </si>
  <si>
    <t>ROMERO SANTANA MIRIAM LUZ</t>
  </si>
  <si>
    <t>CONTRERAS VASQUEZ KARINA MARITZA</t>
  </si>
  <si>
    <t>CARRASCO MEZA VICMAR JHEFTENIN</t>
  </si>
  <si>
    <t>SERV. DE NUTRICION Y DIETETICA</t>
  </si>
  <si>
    <t>RODRIGUEZ LANDA WENDOLY ESTEFANI</t>
  </si>
  <si>
    <t>AQUINO VILLALVA JULISA LESLY</t>
  </si>
  <si>
    <t>RENOJO CCORA SANDRA</t>
  </si>
  <si>
    <t>RUIZ SANTIVAÑEZ KEYLINTH JACKELINE</t>
  </si>
  <si>
    <t>TIMOTEO QUISPE LIZBETH MERCEDES</t>
  </si>
  <si>
    <t>VALERIO ZACARIAS MARITZA LIDA</t>
  </si>
  <si>
    <t>MEDICO OFTALMOLOGO - DIFERENCIADO COVID 19</t>
  </si>
  <si>
    <t>PAUCAR SALOME MAGDALENA</t>
  </si>
  <si>
    <t>RUPAY VALENTIN LIZBETH MARISOL</t>
  </si>
  <si>
    <t>GONZALES GALLARDO ADA VIVIANA</t>
  </si>
  <si>
    <t xml:space="preserve">RAMOS LOPEZ LUZ KRISTY  </t>
  </si>
  <si>
    <t>BALTAZAR GARCIA HUGO ZENON</t>
  </si>
  <si>
    <t>MEDICO CIRUJANO - DIFERENCIADO COVID 19</t>
  </si>
  <si>
    <t>QUISPE CABRACANCHA MARIELA LAURA</t>
  </si>
  <si>
    <t xml:space="preserve"> ENFERMERA - DIFERENCIADO COVID 19</t>
  </si>
  <si>
    <t>NINAHUANCA MISARI  AMPARITO NELY</t>
  </si>
  <si>
    <t xml:space="preserve">BAQUERIZO BASURTO ALFREDO </t>
  </si>
  <si>
    <t>MEDICO CARDIOLOGO -DIFERENCIADO COVID 19</t>
  </si>
  <si>
    <t xml:space="preserve">LOPEZ ELIAS ALEXANDER SAUL </t>
  </si>
  <si>
    <t>ARCOS MARTINEZ RAQUEL DEVORA</t>
  </si>
  <si>
    <t>EGOAVIL SANTISTEBAN KARL NORBERT</t>
  </si>
  <si>
    <t>ACLARI PEREZ RAFAEL</t>
  </si>
  <si>
    <t>LEDESMA PERALTA JEZMARINA ROSALUZ</t>
  </si>
  <si>
    <t>ITURRIZAGA COLONIO GERALDINA FLOR</t>
  </si>
  <si>
    <t>HUAMAN MASCCO CLEDY KARINA</t>
  </si>
  <si>
    <t>VELASQUEZ CANTO PETER EDUARDO</t>
  </si>
  <si>
    <t>002351683</t>
  </si>
  <si>
    <t>MOSCOTE RINCON JOHANA CAROLINA</t>
  </si>
  <si>
    <t>CATAÑO CRISOSTOMO RUBEN MANUEL</t>
  </si>
  <si>
    <t>UCEDA FALCONI GISELA GIANINA</t>
  </si>
  <si>
    <t>MEZA VIVANCO ROCIO MARLENE</t>
  </si>
  <si>
    <t xml:space="preserve">CAPCHA AQUINO, LISBETH </t>
  </si>
  <si>
    <t>ORIHUELA CERRON STACY YESENIA</t>
  </si>
  <si>
    <t>DE LA CRUZ CUZCANO DEYSI</t>
  </si>
  <si>
    <t xml:space="preserve">QUISPE ESPINAL JOHANA MILAGROS </t>
  </si>
  <si>
    <t>003291651</t>
  </si>
  <si>
    <t xml:space="preserve">GOMEZ DE FUENMAYOR  JHAZMINA DEL CARMEN </t>
  </si>
  <si>
    <t xml:space="preserve">ROSADO UGARTE GIOVANA </t>
  </si>
  <si>
    <t>REQUENA ARIAS LIZ FABIOLA</t>
  </si>
  <si>
    <t xml:space="preserve">GONZALES RICSE YESENIA PAQUITA </t>
  </si>
  <si>
    <t>NUÑEZ CORREA KERLY DEL ROSARIO</t>
  </si>
  <si>
    <t>ZUÑIGA OSEDA MARCIA</t>
  </si>
  <si>
    <t>TELLO PORRAS MARIO RODOLFO</t>
  </si>
  <si>
    <t xml:space="preserve">YACHACHIN LUIS MIGUEL AUGUSTO </t>
  </si>
  <si>
    <t xml:space="preserve">ANTEZANA ROJAS LESLY KELLIN </t>
  </si>
  <si>
    <t xml:space="preserve">COTERA SEDANO MARIA DEL PILAR </t>
  </si>
  <si>
    <t>CAS R.O</t>
  </si>
  <si>
    <t>SERVIVIO DE OBSTETRICIA - ALTO RIESGO OBSTETRICO</t>
  </si>
  <si>
    <t>LAZO ORELLANA MARLITT JIORELA</t>
  </si>
  <si>
    <t xml:space="preserve">MUCHA MUCHA SARITA DE LOS ANGELES </t>
  </si>
  <si>
    <t>SERVICIO DE OBSTETRICIA - PSICOPROFILAXIS</t>
  </si>
  <si>
    <t>AQUINO MOSQUERA KATTY</t>
  </si>
  <si>
    <t>CRISOSTOMO POMA JUAN CARLOS</t>
  </si>
  <si>
    <t>PROFESIONALES DE LA SALUD - PRESTACIONES</t>
  </si>
  <si>
    <t>NESTARES PACHECO VANESSA MARIBEL</t>
  </si>
  <si>
    <t>SANTOS VILLA JONATAN SAUL</t>
  </si>
  <si>
    <t>DIGITADOR</t>
  </si>
  <si>
    <t>CASTRO TORRES JOSE TONY</t>
  </si>
  <si>
    <t>LOPEZ SANABRIA CINTHIA</t>
  </si>
  <si>
    <t>GESTOR DE ATENCION AL USUARIO</t>
  </si>
  <si>
    <t>MEDINA LAZARO BRANDY YEFERSON</t>
  </si>
  <si>
    <t>TARAZONA MARTINEZ SILVIA ISABEL</t>
  </si>
  <si>
    <t>CHIUYARI MEZA MONIKA CARINA</t>
  </si>
  <si>
    <t>DEXTRE TRILLO CHRISTOPHER CARLOS</t>
  </si>
  <si>
    <t>DIRECCION GENERAL</t>
  </si>
  <si>
    <t>ESPEJO ESCOBAR JIM DAYGORO</t>
  </si>
  <si>
    <t xml:space="preserve">TECNICO ADMINISTRATIVO </t>
  </si>
  <si>
    <t>OFICINA DE PLANEAMIENTO ESTRATEGICO</t>
  </si>
  <si>
    <t>ARIZA ALVAREZ MOISES JUNIOR</t>
  </si>
  <si>
    <t>OFICINA DE EPIDEMIOLOGIA</t>
  </si>
  <si>
    <t>MENDOZA PEREZ YANETH MARGOTH</t>
  </si>
  <si>
    <t>OFICINA DE ECONOMIA</t>
  </si>
  <si>
    <t>ROMERO VILCAPOMA MARIA ELENA</t>
  </si>
  <si>
    <t>OFICINA DE ESTADISTICA E INFORMATICA</t>
  </si>
  <si>
    <t>JARA BASTIDAS JANETH ELVIRA</t>
  </si>
  <si>
    <t>OFICINA DE LOGISTICA</t>
  </si>
  <si>
    <t>GUILLEN QUINTO FRANCISCO JESUS</t>
  </si>
  <si>
    <t>INGENIERO BIOMEDICO</t>
  </si>
  <si>
    <t>CALDERON SANCHEZ SANDRA MARGOT</t>
  </si>
  <si>
    <t>MALLCCO RAMOS ELIZABETH</t>
  </si>
  <si>
    <t>APOYO ADMINISTRATIVO</t>
  </si>
  <si>
    <t>COTERA QUISPE ROQUE</t>
  </si>
  <si>
    <t xml:space="preserve">ESPECIALISTA ADMINISTRATIVO </t>
  </si>
  <si>
    <t>ARTICA RIVERA TATIANA ALEXANDRA</t>
  </si>
  <si>
    <t>ALIAGA PASCUAL LIZBETH DIANA</t>
  </si>
  <si>
    <t>OCHOA QUISPE INDIRA HAYDEE</t>
  </si>
  <si>
    <t xml:space="preserve">MEDICO PEDIATRA </t>
  </si>
  <si>
    <t>RIVEROS PUMACAHUA CINTHIA LIZ</t>
  </si>
  <si>
    <t>DPTO DE PEDIATRIA</t>
  </si>
  <si>
    <t>RICSE CAMAYO MIGUEL ANGEL</t>
  </si>
  <si>
    <t>IRRAZABAL MOLINA MARIA GRACIELA</t>
  </si>
  <si>
    <t>DPTO. DE ANESTESIOLOGIA Y CENTRO QUIRURGICO</t>
  </si>
  <si>
    <t>LAVADO QUILLATUPA MILAGROS</t>
  </si>
  <si>
    <t xml:space="preserve">MEDICO ANESTESIOLOGO </t>
  </si>
  <si>
    <t xml:space="preserve">MELGAR CASAS PAMELA CRISTINA </t>
  </si>
  <si>
    <t xml:space="preserve">MEDICO ANASTESIOLOGO </t>
  </si>
  <si>
    <t>ESPECIALIDADES MEDICAS</t>
  </si>
  <si>
    <t xml:space="preserve">SANTANA VILCHEZ BRAY ALEX </t>
  </si>
  <si>
    <t>MEDICO TRAUMATOLOGO</t>
  </si>
  <si>
    <t>OF. MANTENIMIENTO Y SERVICIO GENERALES</t>
  </si>
  <si>
    <t>09781926</t>
  </si>
  <si>
    <t>CCANTO CARDENAS DIGNA</t>
  </si>
  <si>
    <t>TRABAJADOR DE SERVICIOS -LIMPIEZA</t>
  </si>
  <si>
    <t>CORDOVA RAMOS LEONARDO ALEJANDRO</t>
  </si>
  <si>
    <t>TRABAJADOR DE SERVICIOS -TRANSPORTE</t>
  </si>
  <si>
    <t>BASURTO CONDE MARIA ISABEL</t>
  </si>
  <si>
    <t>TRABAJADOR DE SERVICIOS -LAVANDERIA</t>
  </si>
  <si>
    <t xml:space="preserve">DE LA CRUZ  AEDO MIRIAN  MERY </t>
  </si>
  <si>
    <t>HUAYLLANE ROSALES NOEMI GRISELDA</t>
  </si>
  <si>
    <t>DAVILA CUBA GLORIA EULALIA</t>
  </si>
  <si>
    <t>TRABAJADOR DE SERVICIOS -VIGILANCIA</t>
  </si>
  <si>
    <t>RAMOS CARDENAS SONIA JOVITA</t>
  </si>
  <si>
    <t xml:space="preserve">QUISPE GUERRA ELUIDA ESTELA </t>
  </si>
  <si>
    <t xml:space="preserve">TECNICO EN FARMACIA </t>
  </si>
  <si>
    <t xml:space="preserve">AYLAS MERCADO JENNY SANDY </t>
  </si>
  <si>
    <t>MUCHA LOPEZ ROMINA  MALENA</t>
  </si>
  <si>
    <t>MALLMA CAMPOS PILAR GABRIELA</t>
  </si>
  <si>
    <t xml:space="preserve">ENFERMERA </t>
  </si>
  <si>
    <t>ESPINOZA FLORES YURI LENNIN</t>
  </si>
  <si>
    <t xml:space="preserve">ENFERMERO </t>
  </si>
  <si>
    <t>SOSA GASPAR ZENAIDA DEL ROSARIO</t>
  </si>
  <si>
    <t xml:space="preserve">TECNICO EN ENFERMERIA </t>
  </si>
  <si>
    <t>MATOS PONGO ENMA VIOLETA</t>
  </si>
  <si>
    <t>ZUASNABAR GUILLEN RUBEN</t>
  </si>
  <si>
    <t>ORTEGA JESUS MARJIORI PAMELA</t>
  </si>
  <si>
    <t xml:space="preserve">YAULILAHUA CHAVEZ MARIA ELENA </t>
  </si>
  <si>
    <t>PEREZ PUENTE MARIZA ROCSANA</t>
  </si>
  <si>
    <t>TACZA LAZO JACKILINE</t>
  </si>
  <si>
    <t xml:space="preserve">ACEVEDO BRAVO IVET PILAR </t>
  </si>
  <si>
    <t>CHIPANA CHIPANA KATIA LIZET</t>
  </si>
  <si>
    <t xml:space="preserve">OBSTETRA </t>
  </si>
  <si>
    <t>ESPINOZA ALMERCO ELIZABETH JESSICA</t>
  </si>
  <si>
    <t>SALVADOR REYES GABY LILA</t>
  </si>
  <si>
    <t xml:space="preserve">HUIZA ASTO ROCIO DEL PILAR </t>
  </si>
  <si>
    <t>FLORES ROMERO CINTYA PAMELA</t>
  </si>
  <si>
    <t>MEDICO GENERAL</t>
  </si>
  <si>
    <t>SEGAMA AGOAVIL JACKELIN  DORIS</t>
  </si>
  <si>
    <t xml:space="preserve">MEDICO GINECOLOGO </t>
  </si>
  <si>
    <t>CERNA ROMERO CYNTHIA FIORELLA</t>
  </si>
  <si>
    <t xml:space="preserve">MEDICO GENECOLOGO </t>
  </si>
  <si>
    <t>ZAVALA MELGAR DIANA LUISA</t>
  </si>
  <si>
    <t>REQUIN MENDOZA EDILBERTO BENITO</t>
  </si>
  <si>
    <t>SERVICIO DE PATOLOGA CLINICO</t>
  </si>
  <si>
    <t>FERNANDEZ MENDEZ ISABELA ELIZA</t>
  </si>
  <si>
    <t xml:space="preserve">TECNICO EN LABORATORIO </t>
  </si>
  <si>
    <t>CARDENAS ROMERO ELIZABETH SOFIA</t>
  </si>
  <si>
    <t>AUXILIAR EN NUTRICION</t>
  </si>
  <si>
    <t>QUEDO SALAZAR DORIS</t>
  </si>
  <si>
    <t>CAMPOS ALFARO ANDREA  DEL CARMEN</t>
  </si>
  <si>
    <t>NUTRICIONISTA</t>
  </si>
  <si>
    <t>SERVICIO DE PSICOLOGIA</t>
  </si>
  <si>
    <t>SANTIVAÑEZ BALVIN ROBERTH IVAN</t>
  </si>
  <si>
    <t xml:space="preserve">PSICOLOGO </t>
  </si>
  <si>
    <t>OFICINA EPIDEMIOLOGIA Y SALUD AMBIENTAL</t>
  </si>
  <si>
    <t>CONDEÑA SEDANO LESLY LUCIA</t>
  </si>
  <si>
    <t xml:space="preserve">INGENIERO SANITARIO Y/O AMBIENTAL </t>
  </si>
  <si>
    <t>CARLOS VEGA DENNIS SMITH</t>
  </si>
  <si>
    <t>TECNICO EN NUTRICION</t>
  </si>
  <si>
    <t xml:space="preserve">CORTEZ QUISPE GINA KAROLAM  </t>
  </si>
  <si>
    <t>LOPEZ PONCE CATHERINE NIVIA</t>
  </si>
  <si>
    <t>TRUJILLO ESPINOZA LUZ DANIELA</t>
  </si>
  <si>
    <t xml:space="preserve">ESPINOZA MALLMA AURELIO  </t>
  </si>
  <si>
    <t xml:space="preserve">TECNOLOGO MEDICO EN LABORATORIO </t>
  </si>
  <si>
    <t xml:space="preserve">BARRA FLORES MILAGROS LIZ </t>
  </si>
  <si>
    <t xml:space="preserve">PROFESIONAL DE SALUD </t>
  </si>
  <si>
    <t>CANTORIN ALIAGA NILDA</t>
  </si>
  <si>
    <t xml:space="preserve">POVIS CONDORI GABRIELA  ANA </t>
  </si>
  <si>
    <t xml:space="preserve">OFICINA DE RECURSOS HUMANO </t>
  </si>
  <si>
    <t>RAMIREZ GAVILAN ERIKA</t>
  </si>
  <si>
    <t xml:space="preserve">ASISTENTE ADMINISTRATIVO </t>
  </si>
  <si>
    <t>BEJARANO HUALLPA ROSARIO ERIKA</t>
  </si>
  <si>
    <t>VELIZ PALACIOS DAYSI YENY</t>
  </si>
  <si>
    <t>ACUÑA SOLANO LIZBEHT</t>
  </si>
  <si>
    <t>09776283</t>
  </si>
  <si>
    <t>CAMPOS MAYTA DE SEDANO PATRICIA ELIZABETH</t>
  </si>
  <si>
    <t>46350296</t>
  </si>
  <si>
    <t>CASAS CONTRERAS GISELA MARIELA</t>
  </si>
  <si>
    <t>CASTILLO CRISPIN ROXANA EDITH</t>
  </si>
  <si>
    <t>CHANCO CHAVEZ ROSA LUZ</t>
  </si>
  <si>
    <t>CONTRERAS QUISPE PAOLA  STEFANY</t>
  </si>
  <si>
    <t>HUISA QUISPE MARISOL YELITZA</t>
  </si>
  <si>
    <t xml:space="preserve">MOSQUERA COLLAZOS ZULEMA LIZANA </t>
  </si>
  <si>
    <t>ORDOÑEZ MARTINEZ EDITH PATRICIA</t>
  </si>
  <si>
    <t>QUINTO HINOJOSA ELIDA</t>
  </si>
  <si>
    <t>RAMOS ANTONIO MIRIAN</t>
  </si>
  <si>
    <t>RAMOS DE LA CRUZ CESAR REYMUNDO</t>
  </si>
  <si>
    <t>ROJAS ALCOCER KETTY MARIBEL</t>
  </si>
  <si>
    <t>TAPIA QUISPE MIRELLA ESTEPHANY</t>
  </si>
  <si>
    <t>VALENTIN TORRES MIRIAM GISSELLA</t>
  </si>
  <si>
    <t>VALERIO VIVANCO LUT REBECA</t>
  </si>
  <si>
    <t>ARANGO BAUTISTA MANUEL</t>
  </si>
  <si>
    <t>TRABAJADOR DE SERVICIOS GENERALES -LAVANDERIA</t>
  </si>
  <si>
    <t>ASCANIO CACERES DENNIS FRANCISS</t>
  </si>
  <si>
    <t>TRABAJADOR DE SERVICIOS GENERALES -VIGILANCIA</t>
  </si>
  <si>
    <t>CANCHURICRA CARDENAS JHON ROBERT</t>
  </si>
  <si>
    <t>CAPACYACHI OROYA JAVIER ALFONSO</t>
  </si>
  <si>
    <t>CCANTO QUISPE JOSE ALFREDO</t>
  </si>
  <si>
    <t>TRABAJADOR DE SERVICIOS GENERALES -MANTENIMIENTO</t>
  </si>
  <si>
    <t>GOMEZ ROSAS MICHAEL FRANKLIN</t>
  </si>
  <si>
    <t>JEREMIAS ARCHI ROCIO DEL PILAR</t>
  </si>
  <si>
    <t>TRABAJADOR DE SERVICIOS GENERALES -LIMPIEZA</t>
  </si>
  <si>
    <t>JULCARIMA AMARO RICARDO GUSTAVO</t>
  </si>
  <si>
    <t>LAZO CARRASCO ROSARIO SARA</t>
  </si>
  <si>
    <t>LEIVA AMAYA TEOFILO MANUEL</t>
  </si>
  <si>
    <t>MENDOZA ALIAGA LUIS JAVIER FRANCOIS</t>
  </si>
  <si>
    <t>MODESTO AGUILAR HERNAN</t>
  </si>
  <si>
    <t>MORENO CARRANZA CARLOS HECTOR</t>
  </si>
  <si>
    <t>NAVARRO RAVELO WILBERT RODOLFO</t>
  </si>
  <si>
    <t>08151885</t>
  </si>
  <si>
    <t>ORTIZ ESPINOZA JOEL LUIS</t>
  </si>
  <si>
    <t>PALOMINO SARMIENTO ROY DAVID</t>
  </si>
  <si>
    <t>TARMA PEREZ KEVIN LEOPOLDO</t>
  </si>
  <si>
    <t>TORIBIO SOLDEVILLA ALDER EFRAIN</t>
  </si>
  <si>
    <t>VERASTEGUI VERASTEGUI JHERSON ANDY</t>
  </si>
  <si>
    <t>06435828</t>
  </si>
  <si>
    <t>YUPANQUI BARBOZA RAUL</t>
  </si>
  <si>
    <t>CANCHARI CARHUALLANQUI IRENE MIRTHA</t>
  </si>
  <si>
    <t>DEL CASTILLO MONTES JULIO FABIO</t>
  </si>
  <si>
    <t>CALLE ECHEVARRIA RAFAEL FABRIZIO</t>
  </si>
  <si>
    <t xml:space="preserve">QUIMICO FARMACEUTICO </t>
  </si>
  <si>
    <t>JEREMIAS ESPEJO ALBERTO FLORENTINO</t>
  </si>
  <si>
    <t xml:space="preserve">ESTEBAN OSORIO GEANINA PILAR </t>
  </si>
  <si>
    <t>DIRECTOR</t>
  </si>
  <si>
    <t xml:space="preserve">ORIHUELA LAZO LUIS ARMANDO </t>
  </si>
  <si>
    <t xml:space="preserve">JEFE DE PLANEAMIENTO ESTRATEGICO </t>
  </si>
  <si>
    <t>OCHOA LAZO SANDRA GABRIELA</t>
  </si>
  <si>
    <t xml:space="preserve">JEFE DE LA OFICINA  DE LOGISTICA </t>
  </si>
  <si>
    <t xml:space="preserve">CACERES SAENZ AUGUSTO JOSE </t>
  </si>
  <si>
    <t>ECONOMISTA</t>
  </si>
  <si>
    <t xml:space="preserve">JEFE DE LA OFICINA DE ASESORIA JURIDICA </t>
  </si>
  <si>
    <t xml:space="preserve">PACHECO YARIN CINTIA FLORA </t>
  </si>
  <si>
    <t>OFICINA DE RECURSOS HUMANOS</t>
  </si>
  <si>
    <t xml:space="preserve">SARMIENTO CARDENAS LUIS </t>
  </si>
  <si>
    <t>JEFE DE LA OFICINA DE RECURSOS HUMANOS</t>
  </si>
  <si>
    <t>CANCHUMUNI CLEMENTE HEBER</t>
  </si>
  <si>
    <t xml:space="preserve">TUEROS VIDAL MILAGROS YESENIA </t>
  </si>
  <si>
    <t>ESPINOZA PARI ROSMERY KETTY</t>
  </si>
  <si>
    <t>QUISPE CESAR MERCEDES ELVA</t>
  </si>
  <si>
    <t>HURTADO MONTES MARISOL</t>
  </si>
  <si>
    <t>TECNICO EN COMPUTACIÓN</t>
  </si>
  <si>
    <t xml:space="preserve">RODRIGUEZ DE LA CALLE OMAR BRYAM </t>
  </si>
  <si>
    <t>MEDICO ESPECIALISTA EN ANESTESIOLOGIA</t>
  </si>
  <si>
    <t>CHINCHAY PEZUA MAXIMO</t>
  </si>
  <si>
    <t>TECNICO EN SERVICIOS GENERALES</t>
  </si>
  <si>
    <t xml:space="preserve">CHINCHAY ARROYO  JUAN ELVIS </t>
  </si>
  <si>
    <t>1. CONTRATACIÓN DIRECTA DEL SERVICIO DE RECOLECCIÓN, TRANSPORTE Y DISPOSICIÓN FINAL DE RESIDUOS SÓLIDOS BIOCONTAMINADOS Y ESPECIALES DEL HOSPITAL REGIONAL DOCENTE MATERNO INFANTIL EL CARMEN - HUANCAYO</t>
  </si>
  <si>
    <t>CONTRATACIÓN DIRECTA</t>
  </si>
  <si>
    <t>SIN MODALIDAD</t>
  </si>
  <si>
    <t>20485948679 - EMPRESA IMPERIO S.A.C</t>
  </si>
  <si>
    <t>CONSENTIDO</t>
  </si>
  <si>
    <t>SEGÚN NECESIDAD</t>
  </si>
  <si>
    <t>2. CONTRATACIÓN DIRECTA DEL SERVICIO DE MANTENIMIENTO CORRECTIVO DE EQUIPOS BIOMÉDICOS (VENTILADORES MECÁNICOS NEONATALES) DEL HOSPITAL REGIONAL DOCENTE MATERNO INFANTIL EL CARMEN - HUANCAYO</t>
  </si>
  <si>
    <t>20511549249 - NOVA MEDICAL S.A.C.</t>
  </si>
  <si>
    <t>35 DÍAS CALENDARIOS</t>
  </si>
  <si>
    <t>3. ADQUISICIÓN DIRECTA DE TELAS DE USO HOSPITALARIO PARA EL HOSPITAL REGIONAL DOCENTE MATERNO INFANTIL EL CARMEN - HUANCAYO</t>
  </si>
  <si>
    <t>20304293111 - FINAS TELAS S.A.</t>
  </si>
  <si>
    <t>9 DÍAS CALENDARIOS</t>
  </si>
  <si>
    <t>4.ADQUISICIÓN DIRECTA DE RECETARIOS Y FORMATERÍA PARA EL HOSPITAL REGIONAL DOCENTE MATERNO INFANTIL EL CARMEN - HUANCAYO</t>
  </si>
  <si>
    <t>20601185068 - DLC SOLUTIONS E.I.R.L.</t>
  </si>
  <si>
    <t>3 DÍAS CALENDARIOS</t>
  </si>
  <si>
    <t>5. ADQUISICIÓN DIRECTA DE CARNE DE RES Y DE POLLO PARA EL HOSPITAL REGIONAL DOCENTE MATERNO INFANTIL EL CARMEN - HUANCAYO</t>
  </si>
  <si>
    <t>20601927862 - INVERSIONES GENERALES MJR E.I.R.L.</t>
  </si>
  <si>
    <t>6. ADQUISICIÓN DIRECTA DE GASA ESTÉRIL PARA EL HOSPITAL REGIONAL DOCENTE MATERNO INFANTIL EL CARMEN - HUANCAYO</t>
  </si>
  <si>
    <t>20506248036 - ALKHOFAR SOCIEDAD ANONIMA CERRADA</t>
  </si>
  <si>
    <t>SEGÚN CRONOGRAMA</t>
  </si>
  <si>
    <t>7. ADQUISICIÓN DIRECTA DE GUANTES QUIRÚRGICOS Y DESCARTABLES PARA EL HOSPITAL REGIONAL DOCENTE MATERNO INFANTIL EL CARMEN - HUANCAYO</t>
  </si>
  <si>
    <t>20419385442 UTILITARIOS MEDICOS S.A.C. /
20504312403 - NIPRO MEDICAL CORPORATION SUCURSAL DEL PERU</t>
  </si>
  <si>
    <t>19/05/2021
17/05/2021</t>
  </si>
  <si>
    <t>7 DÍAS CALENDARIOS
5 DÍAS CALENDARIOS</t>
  </si>
  <si>
    <t>8. CONTRATACIÓN DEL SERVICIO DE MÉDICOS ESPECIALISTAS PARA EL HOSPITAL REGIONAL DOCENTE MATERNO INFANTIL EL CARMEN - HUANCAYO</t>
  </si>
  <si>
    <t>20604170011 - INVERSIONES &amp; REPRESENTACIONES LUZ DE MARIA PILAR SOCIEDAD ANÓNIMA CERRADA</t>
  </si>
  <si>
    <t>31  DÍAS CALENDARIOS O HASTA EL CONSUMO TOTAL DE HORAS</t>
  </si>
  <si>
    <t>9. ADQUISICIÓN DIRECTA DE MANDILES DESCARTABLES PARA EL HOSPITAL REGIONAL DOCENTE MATERNO INFANTIL EL CARMEN - HUANCAYO</t>
  </si>
  <si>
    <t>20605698175 - DROGUERIA CADIMED E.I.R.L.</t>
  </si>
  <si>
    <t>2 DÍAS CALENDARIOS</t>
  </si>
  <si>
    <t>10. ADQUISICIÓN DIRECTA DE FRUTAS PARA EL HOPITAL REGIONAL DOCUENTE MATERNO INFANTIL EL CARMEN - HUANCAYO</t>
  </si>
  <si>
    <t>20601539757 - INVERSIONES FOGA E.I.R.L.</t>
  </si>
  <si>
    <t>11. ADQUISICIÓN DIRECTA DE VERDURAS, TUBÉRCULOS Y OTROS PARA EL HOPITAL REGIONAL DOCUENTE MATERNO INFANTIL EL CARMEN - HUANCAYO</t>
  </si>
  <si>
    <t>10198412720 - CLEMENTE MELGAR VILMA</t>
  </si>
  <si>
    <t>12. CONTRATACIÓN DIRECTA DEL SERVICIO DE ACONDICIONAMIENTO DE LOCAL PARA LOS ALMACENES  DEL HOSPITAL REGIONAL DOCENTE MATERNO INFANTIL EL CARMEN - HUANCAYO</t>
  </si>
  <si>
    <t>15 DÍAS CALENDARIOS</t>
  </si>
  <si>
    <t>13. ADQUISICIÓN DIRECTA DE LÍNEA PARA BOMBA INFUSORA SIN VOLUTROL PARA EL HOSPITAL REGIONAL DOCENTE MATERNO INFANTIL EL CARMEN - HUANCAYO</t>
  </si>
  <si>
    <t>20537758377 - ICU MEDICAL PERU S.R.L.</t>
  </si>
  <si>
    <t>5 DÍAS CALENDARIOS</t>
  </si>
  <si>
    <t>14. ADQUISICIÓN DIRECTA DE EQUIPOS PARA BOMBA DE INFUSIÓN CON VOLUTROL Y SIN VOLUTROL PARA EL HOSPITAL REGIONAL DOCENTE MATERNO INFANTIL EL CARMEN - HUANCAYO</t>
  </si>
  <si>
    <t>20377339461 - B.BRAUN MEDICAL PERU S.A.</t>
  </si>
  <si>
    <t>15. ADQUISICIÓN DIRECTA DE REACTIVOS PARA EL ÁREA DE BANCO DE SANGRE DEL SERVICIO DE LABORATORIO PARA EL HOSPITAL REGIONAL DOCENTE MATERNO INFANTIL EL CARMEN - HUANCAYO</t>
  </si>
  <si>
    <t>20468787360 - ROCHEM BIOCARE DEL PERU S.A.C</t>
  </si>
  <si>
    <t>16. ADQUISICIÓN DIRECTA DE AMINOÁCIDOS PARA LACTANTES INY 250 ml PARA EL HOSPITAL REGIONAL DOCENTE MATERNO INFANTIL EL CARMEN - HUANCAYO</t>
  </si>
  <si>
    <t>20381450377 - FRESENIUS KABI PERU S.A.</t>
  </si>
  <si>
    <t>17. ADQUISICIÓN DE JUEGO DE CPAP NEONATAL N° 00 PARA EL HOSPITAL REGIONAL DOCENTE MATERNO INFANTIL EL CARMEN - HUANCAYO</t>
  </si>
  <si>
    <t>ADJUDICACIÓN SIMPLIFICADA</t>
  </si>
  <si>
    <t>18. ADQUISICIÓN DE CATÉTER PERCUTÁNEO CON INTRODUCTOR 2FR 2LUMEN X 30 CM PARA EL HOSPITAL REGIONAL DOCENTE MATERNO INFANTIL EL CARMEN - HUANCAYO</t>
  </si>
  <si>
    <t>20380274095 - MACATT MEDICA PERUANA S.A.</t>
  </si>
  <si>
    <t>19. ADQUISICIÓN DE SET DE INFUSIÓN (LÍNEA DE EXTENSIÓN Y JERINGA PERFUSORA 20 ml) PARA EL HOSPITAL REGIONAL DOCENTE MATERNO INFANTIL EL CARMEN - HUANCAYO</t>
  </si>
  <si>
    <t>20381450377 - FRESENIUS KABI DEL PERÚ S.A.</t>
  </si>
  <si>
    <t>20. ADQUISICIÓN DE OXIGENO MEDICINAL GAS PARA EL HOSPITAL REGIONAL DOCENTE MATERNO INFANTIL EL CARMEN - HUANCAYO</t>
  </si>
  <si>
    <t>20338570041 - LINDE PERU S.R.L.</t>
  </si>
  <si>
    <t>HASTA MARZO DE 2020</t>
  </si>
  <si>
    <t>21. ADQUISICIÓN DE COMBUSTIBLE (PETROLEO DIESEL B5-S50) PARA EL HOSPITAL REGIONAL DOCENTE MATERNO INFANTIL EL CARMEN - HUANCAYO</t>
  </si>
  <si>
    <t>SUBASTA INVERSA ELECTRÓNICA</t>
  </si>
  <si>
    <t>10200390011 - MENDOZA ESTEBAN DE VILLALVA ANA MARIA</t>
  </si>
  <si>
    <t>22. ADQUISICIÓN DE SODIO CLORURO 900mg/100ml (0.9) INY - 1L PARA EL HOSPITAL REGIONAL DOCENTE MATERNO INFANTIL EL CARMEN - HUANCAYO</t>
  </si>
  <si>
    <t>20377339461 - B.BRAUN MEDICALPERU S.A.</t>
  </si>
  <si>
    <t>23. ADQUISICIÓN DE COMBUSTIBLE (DIÉSEL B5-S50 PARA EL HOSPITAL REGIONAL DOCENTE MATERNO INFANTIL EL CARMEN - HUANCAYO</t>
  </si>
  <si>
    <t>20486109603 - INVERSIONES TITAN SRL</t>
  </si>
  <si>
    <t>ADJUDICADO</t>
  </si>
  <si>
    <t>PARA CONSENTIMIENTO</t>
  </si>
  <si>
    <t>24. ADQUISICIÓN DE GUANTES QUIRÚRGICO ESTÉRIL DESCARTABLE N° 6 1/2 PARA EL HOSPITAL REGIONAL DOCENTE MATERNO INFANTIL EL CARMEN - HUANCAYO</t>
  </si>
  <si>
    <t>25. ADQUISICIÓN DE TELAS DE USO HOSPITALARIO PARA EL HOSPITAL REGIONAL DOCENTE MATERNO INFANTIL EL CARMEN - HUANCAYO</t>
  </si>
  <si>
    <t>COMPARACIÓN DE PRECIOS</t>
  </si>
  <si>
    <t>10767785351 - SOTO FERNANDEZ MAYRA CRISTINA</t>
  </si>
  <si>
    <t>GARCIA FLORES FLORENCIA</t>
  </si>
  <si>
    <t>61.20 M2</t>
  </si>
  <si>
    <t>total propiedad 61.2 m2</t>
  </si>
  <si>
    <t>01/01/2020 AL 31/12/2020</t>
  </si>
  <si>
    <t>01/01/2021 AL 31/12/2021</t>
  </si>
  <si>
    <t>DIAZ PEINADO RAUL</t>
  </si>
  <si>
    <t>140.00 M2</t>
  </si>
  <si>
    <t>total propiedad 150.9 m2</t>
  </si>
  <si>
    <t>15/08/2020 AL 31/12/2020</t>
  </si>
  <si>
    <t>LOPEZ PAUCAR FELIX PASCUAL</t>
  </si>
  <si>
    <t>700.00 M2</t>
  </si>
  <si>
    <t>total propiedad 2,260 m2</t>
  </si>
  <si>
    <t>15/05/2021 AL 31/09/2021</t>
  </si>
  <si>
    <t>NA</t>
  </si>
  <si>
    <t>CONSULTORIAS EN SOPORTE INFORMATICO PARA EJECUCIÓN PRESUPUESTAL</t>
  </si>
  <si>
    <t>CONTABILIDAD - INFORMATICA</t>
  </si>
  <si>
    <t>SERVICIO ESPECIALIZADO DE INGENIERIA CIVIL COMO EXPERTO INDEPENDIENTE PARA EL PROCESO DE SERVICIO DE ADECUACIÓN DEL CENTRO SALUD MENTAL DE AHUAC</t>
  </si>
  <si>
    <t>CONSULTORIA DE PROFESIONAL EN ARQUITECTURA PARA INTERVENCION TECNICA DE ACONDICIONAMIENTO DE AMBIENTES DE LOS EE.SS.</t>
  </si>
  <si>
    <t>1 ADQUISICION DE FORMATOS PARA LA UNIDAD EJECUTORA DE SALUD CHUPACA-CHUPACA-JUNIN</t>
  </si>
  <si>
    <t>AS-SM-1-2020-UESCH/CS-1</t>
  </si>
  <si>
    <t>20479566250 - EMDECOSEGE SOCIEDAD ANONIMA</t>
  </si>
  <si>
    <t>2 ADQUISICION DE CILINDRO DE ALUMINIO DE 680L/CGA-780 PARA OXIGENO INCLUIDO CILINDRO DE OXIGENO DE 10 M3, MANOMETRO, FRASCO HUMIDIFICADOR PARA EL CS PEDRO SANCHEZ MEZA Y LAS IPRESS DE LA RED DE SALUD CHUPACA EN ATENCIÓN A LA PANDEMIA DEL COVID 19</t>
  </si>
  <si>
    <t>COMPRE-SM-1-2020-UESCH-1</t>
  </si>
  <si>
    <t>20514325333 - MEDI MATIC S.A.C.</t>
  </si>
  <si>
    <t>3 ACONDICIONAMIENTO PARA EL CENTRO DE SALUD MENTAL COMUNITARIO DISTRITO DE AHUAC PROVINCIA DE CHUPACA</t>
  </si>
  <si>
    <t>AS-SM-2-2020-UESCH/CS-1</t>
  </si>
  <si>
    <t>20601837162 - GRUPO EMPRESARIAL ANTEZANO E.I.R.L.</t>
  </si>
  <si>
    <t>4 ADQUISICION DE GASOLINA DE 90 OCTANOS PARA LOS ESTABLECIMIENTO DE SALUD DE LA UNIDAD EJECUTORA DE SALUD CHUPACA</t>
  </si>
  <si>
    <t>SUBASTA INVERSA ELECTRONICA</t>
  </si>
  <si>
    <t>SIE-SIE-1-2021-OEC/UESCH-1</t>
  </si>
  <si>
    <t>20569080640-INVERSIONES BARRIOS FELICES SOCIEDAD ANONIMA CERRADA - INBAFE S.A.C.</t>
  </si>
  <si>
    <t>SEGÚN CONSUMO</t>
  </si>
  <si>
    <t>5 SERVICIO DE INHUMACION DE CADAVER POR COVID -19 PARA PACIENTES QUE CUENTEN CON SEGURO SIS CORRESPONDIENTE A LA UNIDAD EJECUTORA 412-SALUD CHUPACA</t>
  </si>
  <si>
    <t>PROCEDIMIENTO DIRECTO</t>
  </si>
  <si>
    <t>DIRECTA-PROC-1-2021-OEC/UESCH-1</t>
  </si>
  <si>
    <t xml:space="preserve">10199206619-REFULIO FLORES MICHAEL ANIVAL </t>
  </si>
  <si>
    <t>SEGÚN DIFUNTOS</t>
  </si>
  <si>
    <t>6 SERVICIO DE IMPRESION DE FORMATOS DIVERSOS EN CUMPLIMIENTO A LA ATENCION DE LOS USUARIOS AFILIADOS AL SIS PARA UNIDAD DE SEGUROS PUBLICOS DE LA UESCH 412-SALUD CHUPACA</t>
  </si>
  <si>
    <t>AS-SM-1-2021-OEC/UESCH-1</t>
  </si>
  <si>
    <t>20486277069-IMPRESOS S.R.L.</t>
  </si>
  <si>
    <t>7 ADQUISICION DE MANDIL DESCARTABLE NO ESTERIL Y/O BATA DESCARTABLE SIMPLE NO ESTERIL TALLA M Y L PARA LA UNIDAD EJECUTORA DE SALUD CHUPACA</t>
  </si>
  <si>
    <t>AS-SM-2-2021-OEC/UESCH-1</t>
  </si>
  <si>
    <t xml:space="preserve">20338022850-DROCSA E.I.R.L. </t>
  </si>
  <si>
    <t>8 CONTRATACION DEL SERVICIO DE TRANSPORTE DE PRODUCTOS FARMACEUTICOS, DISPOSITIVOS MEDICOS, PRODUCTOS SANITARIOS QUE NO REQUIERAN CADENA DE FRIO Y BIOLOGICOS QUE REQUIERAN CADENA DE FRIO PARA LA UNIDAD EJECUTORA DE SALUD CHUPACA</t>
  </si>
  <si>
    <t>AS-SM-3-2021-OEC/UESCH-1</t>
  </si>
  <si>
    <t xml:space="preserve">20603028202-ALFIL COURIER SOCIEDAD ANÓNIMA CERRADA </t>
  </si>
  <si>
    <t>9 ADQUISICIÓN DE EQUIPO DE RAYOS X PORTATIL PARA EL CENTRO DE SALUD PEDRO SANCHEZ MEZA DE LA UNIDAD EJECUTORA SALUD CHUPACA</t>
  </si>
  <si>
    <t>AS-SM-1-2022-CS/UESCH-1</t>
  </si>
  <si>
    <t>PROYECCION 2022</t>
  </si>
  <si>
    <t>10 ADQUISICION DE MANDIL DESCARTABLE NO ESTERIL Y/O BATA DESCARTABLE SIMPLE NO ESTERIL TALLA M Y L PARA LA UNIDAD EJECUTORA DE SALUD CHUPACA</t>
  </si>
  <si>
    <t>AS-SM-2-2022-OEC/UESCH-1</t>
  </si>
  <si>
    <t>11 ADQUISICIÓN DE UN EQUIPO LAMPARACIALITICA PARA EL C.S. PEDRO SANCHEZ MEZA DE LA UNIDAD EJECUTORA SALUD CHUPACA</t>
  </si>
  <si>
    <t>AS-SM-3-2022-CS/UESCH-1</t>
  </si>
  <si>
    <t>MARCELA QUINTANA MENDOZA</t>
  </si>
  <si>
    <t>BIEN PROPIO</t>
  </si>
  <si>
    <t>ZONA REGISTRAL N° VIII</t>
  </si>
  <si>
    <t>01 OCTUBRE- 31 DICIEMBRE</t>
  </si>
  <si>
    <t>01 OCTUBRE-31 DICIEMBRE</t>
  </si>
  <si>
    <t>COMERCIO MULTIPLE J.R. EIRL</t>
  </si>
  <si>
    <t>TERCEROS</t>
  </si>
  <si>
    <t>ENERO-DICIEMBRE</t>
  </si>
  <si>
    <t>31 DE DICIEMBRE</t>
  </si>
  <si>
    <t>GUDELIA SOBRINO ARANCIBIA</t>
  </si>
  <si>
    <t>AGOSTO-DICIEMBRE</t>
  </si>
  <si>
    <t>1 ADQUISICIÓN DE INSUMOS Y PRODUCTOS SANITARIOS PARA BIOSEGURIDAD  PARA EL HRMT JCDC POR EL CORONAVIRUS - COVID19</t>
  </si>
  <si>
    <t>DIRECTA-PROC-1-2020-OEC/RSCH-1</t>
  </si>
  <si>
    <t>20522552527 - ROSIMED PERU E.I.R.L.</t>
  </si>
  <si>
    <t>TERMINADO</t>
  </si>
  <si>
    <t>10710978099 - NINANYA MARTEL LUIGI HAROLD</t>
  </si>
  <si>
    <t>20600530021 - RONWAN PRODUC S.A.C.</t>
  </si>
  <si>
    <t>20603700601 - DROGUERIA MEDICA HOSPITALARIA S.A.C.</t>
  </si>
  <si>
    <t>20604735646 - FABLAB MEDICAL E.I.R.L.</t>
  </si>
  <si>
    <t>2 OXIGENO MEDICINAL 99.5 %</t>
  </si>
  <si>
    <t>DIRECTA-PROC-1-2020-GRJ/RSCH/OEC-1</t>
  </si>
  <si>
    <t>20338570041 - PRAXAIR PERU SRL</t>
  </si>
  <si>
    <t>3 ADQUISICION DE MASCARILLA TIPO N-95 PARA FARMACIA DEL HOSPITAL REGIONAL DE MEDICINA TROPICAL "JULIO CESAR DEMARINI CARO"</t>
  </si>
  <si>
    <t>DIRECTA-PROC-2-2020-GRJ/RSCH/OEC-1</t>
  </si>
  <si>
    <t>43,008.00</t>
  </si>
  <si>
    <t>20605009248 - INSCORP E.I.R.L.</t>
  </si>
  <si>
    <t>4 ADQUISICION DE MANDIL DESCARTABLE NO ESTERIL PARA EL HOSPITAL Y LA RED DE SALUD CHANCHAMAYO</t>
  </si>
  <si>
    <t>DIRECTA-PROC-3-2020-GRJ/RSCH/OEC-1</t>
  </si>
  <si>
    <t>285,525.00</t>
  </si>
  <si>
    <t xml:space="preserve">5 ADQUISICION DE EPP PARA FARMACIA DEL HOSPITAL REGIONAL DE MEDICINA </t>
  </si>
  <si>
    <t>DIRECTA-PROC-4-2020-GRJ/RSCH/OEC-1</t>
  </si>
  <si>
    <t>77,093.40</t>
  </si>
  <si>
    <t>6 ADQUISICION DE EPP PARA LA RED DE SALUD CHANCHAMAYO</t>
  </si>
  <si>
    <t>DIRECTA-PROC-5-2020-GRJ/RSCH/OEC-1</t>
  </si>
  <si>
    <t>56,019.40</t>
  </si>
  <si>
    <t>7 ADQUISICION DE INSUMOS DE LIMPIEZA - D.U N° 071-2020/COMUNIDADES INDIGENAS Y CENTROS POBLADOS RURALES DE LA AMAZONIA FRENTE A LA EMERGENCIA DEL COVID - 19</t>
  </si>
  <si>
    <t>DIRECTA-PROC-9-2020-GRJ/RSCH/OEC-1</t>
  </si>
  <si>
    <t>154,650.00</t>
  </si>
  <si>
    <t>10455748408 - VILLAVICENCIO ROMERO LIZBETH JAKELINNE</t>
  </si>
  <si>
    <t>8 ADQUISICION DE MASCARILLA TIPO N-95 PARA FARMACIA DEL HOSPITAL REGIONAL DE MEDICINA TROPICAL "JULIO CESAR DEMARINI CARO"</t>
  </si>
  <si>
    <t>DIRECTA-PROC-6-2020-GRJ/RSCH/OEC-1</t>
  </si>
  <si>
    <t>58,520.00</t>
  </si>
  <si>
    <t>9 ADQUISICION DE INSUMOS MEDICOS - EPPs PARA LOS PROGRAMAS PREVENTIVOS - SISMED DE LA RED DE SALUD CHANCHAMAYO</t>
  </si>
  <si>
    <t>DIRECTA-PROC-7-2020-GRJ/RSCH/OEC-1</t>
  </si>
  <si>
    <t>99,260.00</t>
  </si>
  <si>
    <t>20601322961 - PARISA MEDICAL E.I.R.L.</t>
  </si>
  <si>
    <t>10 ADQUISICION DE MASCARILLA TIPO N-95 PARA LA RED DE SALUD CHANCHAMAYO</t>
  </si>
  <si>
    <t>DIRECTA-PROC-8-2020-GRJ/RSCH/OEC-1</t>
  </si>
  <si>
    <t>40,700.80</t>
  </si>
  <si>
    <t>11 SERVICIO DE MANTENIMIENTO CORRECTIVO DE LOS ELEMENTOS NO ESTRUCTURALES DE LA POSTA SANITARIA DE SAN LUIS DE SHAURO</t>
  </si>
  <si>
    <t>AS-SM-3-2020-RSCH/CS-1</t>
  </si>
  <si>
    <t>20600493583 - INVERSIONES Y SERVICIOS GENERALES F&amp;M EIRLtda</t>
  </si>
  <si>
    <t>12 ADQUISICION DE GASOHOL 90 PLUS - D.U N° 071-2020/COMUNIDADES INDIGENAS Y CENTROS POBLADOS RURALES DE LA AMAZONIA FRENTE A LA EMERGENCIA DEL COVID - 19 - SAN LUIS DE SHUARO</t>
  </si>
  <si>
    <t>DIRECTA-PROC-11-2020-GRJ/RSCH/OEC-1</t>
  </si>
  <si>
    <t>59,500.00</t>
  </si>
  <si>
    <t>20281206991 - ESTACION DE SERVICIOS SAN JACINTO SRL</t>
  </si>
  <si>
    <t>13 ADQUISICION DE GASOHOL 90 PLUS - D.U N° 071-2020/COMUNIDADES INDIGENAS Y CENTROS POBLADOS RURALES DE LA AMAZONIA FRENTE A LA EMERGENCIA DEL COVID-19 - SAN LUIS DE SHUARO</t>
  </si>
  <si>
    <t>DIRECTA-PROC-13-2020-GRJ/RSCH/OEC-1</t>
  </si>
  <si>
    <t>47,600.00</t>
  </si>
  <si>
    <t>20569049645 - "MULTISERVICIOS SELVACOR" S.A.C.</t>
  </si>
  <si>
    <t>14 ADQUISICION DE DIESEL B5 - D.U N° 071-2020/COMUNIDADES INDIGENAS Y CENTROS POBLADOS RURALES DE LA AMAZONIA FRENTE A LA EMERGENCIA DEL COVID-19</t>
  </si>
  <si>
    <t>DIRECTA-PROC-12-2020-GRJ/RSCH/OEC-1</t>
  </si>
  <si>
    <t>58,500.00</t>
  </si>
  <si>
    <t>20486100215 - REPRESENTACIONES SOSA S.A.C.</t>
  </si>
  <si>
    <t>15 ADQUISICION DE GASOHOL 90 PLUS-DIESEL B5 PARA ESTRATEGIAS SANITARIAS DE LA RED DE SALUD CHANCHAMAYO</t>
  </si>
  <si>
    <t>DIRECTA-PROC-10-2020-GRJ/RSCH/OEC-1</t>
  </si>
  <si>
    <t>50,377.90</t>
  </si>
  <si>
    <t>20486100215 - REPRESENTACIONES SOSA S.A.C</t>
  </si>
  <si>
    <t>16 ADQUISICION DE AMBULANCIA RURAL TIPO II PARA C.S SAN FERNANDO DE KIVINAKI, ADQUISICION DE AMBULANCIA RURAL TIPO II PARA EL C.S SAN RAMON</t>
  </si>
  <si>
    <t>DIRECTA-PROC-16-2021-GRJ/RSCH/OEC-1</t>
  </si>
  <si>
    <t>770,000.00</t>
  </si>
  <si>
    <t>20565935861 - IMPORTACIONES VASMED S.A.C.</t>
  </si>
  <si>
    <t>17 ADQUISICION DE OXIGENO MEDICINAL PARA EL HOSPITAL "JULIO CESAR DEMARINI CARO"</t>
  </si>
  <si>
    <t>DIRECTA-PROC-14-2020-OEC/RSCH-1</t>
  </si>
  <si>
    <t>82,380.40</t>
  </si>
  <si>
    <t>18 ADQUISICION DE BOMBA DE INFUSION PARA LA UNIDAD DE CUIDADOS INTENSIVOS DEL HOSPITAL REGIONAL DE MEDICINA TROPICAL ¿JULIO CESAR DEMARINI CARO¿</t>
  </si>
  <si>
    <t>DIRECTA-PROC-15-2020-GRJ/RSCH/OEC-1</t>
  </si>
  <si>
    <t>145,600.00</t>
  </si>
  <si>
    <t>20563567032 - DEUCE PERU SOCIEDAD ANONIMA CERRADA</t>
  </si>
  <si>
    <t>19 ADQUISICION DE ECOGRAFO PARA LA UNIDAD DE CUIDADOS INTENSIVOS DEL HOSPITAL REGIONAL DE MEDICINA TROPICAL ¿JULIO CESAR DEMARINI CARO¿</t>
  </si>
  <si>
    <t>DIRECTA-PROC-17-2020-GRJ/RSCH/OEC-1</t>
  </si>
  <si>
    <t>179,580.00</t>
  </si>
  <si>
    <t>20600912136 - MERA COMPANY S.A.C.</t>
  </si>
  <si>
    <t>20 ADQUISICION DE MONITOR DE FUNCIONES VITALES DE 7 PARAMETROS  PARA LA UNIDAD DE CUIDADOS INTENSIVOS DEL HOSPITAL REGIONAL DE MEDICINA TROPICAL ¿JULIO CESAR DEMARINI CARO¿</t>
  </si>
  <si>
    <t>DIRECTA-PROC-18-2020-GRJ/RSCH/OEC-1</t>
  </si>
  <si>
    <t>143,800.00</t>
  </si>
  <si>
    <t>20604407479 - CORPORACION BIOMEDICA PERU SAC</t>
  </si>
  <si>
    <t>21 ADQUISICION DE COCHE DE PARO EQUIPADO  PARA LA UNIDAD DE CUIDADOS INTENSIVOS DEL HOSPITAL REGIONAL DE MEDICINA TROPICAL ¿JULIO CESAR DEMARINI CARO¿</t>
  </si>
  <si>
    <t>DIRECTA-PROC-19-2020-GRJ/RSCH/OEC-1</t>
  </si>
  <si>
    <t>75,300.00</t>
  </si>
  <si>
    <t>20605853553 - BOSON TEC S.A.C.</t>
  </si>
  <si>
    <t>22 ADQUISICION DE CAMILLA MULTIPROPOSITO ELECTRICA TIPO UCI  PARA LA UNIDAD DE CUIDADOS INTENSIVOS DEL HOSPITAL REGIONAL DE MEDICINA TROPICAL ¿JULIO CESAR DEMARINI CARO¿</t>
  </si>
  <si>
    <t>DIRECTA-PROC-20-2020-GRJ/RSCH/OEC-1</t>
  </si>
  <si>
    <t>137,800.00</t>
  </si>
  <si>
    <t>20604404291 - LARA MEDICAL SOLUTIONS S.A.C.</t>
  </si>
  <si>
    <t>23 ADQUISICION DE COCHE PARA INTUBACION DIFICIL  PARA LA UNIDAD DE CUIDADOS INTENSIVOS DEL HOSPITAL REGIONAL DE MEDICINA TROPICAL ¿JULIO CESAR DEMARINI CARO¿</t>
  </si>
  <si>
    <t>DIRECTA-PROC-21-2020-GRJ/RSCH/OEC-1</t>
  </si>
  <si>
    <t>47,000.00</t>
  </si>
  <si>
    <t>20563626578 - GRUPO EMPRESARIAL HEVASUD S.A.C.</t>
  </si>
  <si>
    <t>24 ADQUISICION DE DESFRIBILADOR CON PALETAS EXTERNAS  PARA LA UNIDAD DE CUIDADOS INTENSIVOS DEL HOSPITAL REGIONAL DE MEDICINA TROPICAL ¿JULIO CESAR DEMARINI CARO¿</t>
  </si>
  <si>
    <t>DIRECTA-PROC-22-2020-GRJ/RSCH/OEC-1</t>
  </si>
  <si>
    <t>55,000.00</t>
  </si>
  <si>
    <t>20605204644 - CORPORACION MEDICA DANNYMED E.I.R.L.</t>
  </si>
  <si>
    <t>25 SERVICIO DE DESFRIBILADOR CON  PALETAS EXTERNAS  PARA UCI DEL HOSPITAL REGIONAL DE MEDICINA TROPICAL "JULIO CESAR DEMARINI CARO"</t>
  </si>
  <si>
    <t>DIRECTA-PROC-23-2020-GRJ-RSCH/OEC.-1</t>
  </si>
  <si>
    <t>50,753.00</t>
  </si>
  <si>
    <t>26 ADQUISICION DE MONITOR DE  FUNCIONES VITALES  7 PARAMETROS PARA UCI DEL HOSPITAL REGIONAL DE MEDICINA TROPICAL ¿JCDC¿</t>
  </si>
  <si>
    <t>DIRECTA-PROC-25-2020-GRJ/RSCH/OEC-1</t>
  </si>
  <si>
    <t>80,040.00</t>
  </si>
  <si>
    <t>20491926491 - NOVAMEDICAL CORPORATION S.A.C</t>
  </si>
  <si>
    <t>27 ADQUISICION DE CAMA CAMILLA MULTIPROPOSITO  ELECTRICA TIPO UCI  PARA UCI DEL HOSPITAL REGIONAL DE MEDICINA TROPICAL ¿JCDC¿</t>
  </si>
  <si>
    <t>DIRECTA-PROC-24-2020-GRJ/RSCH/OEC-1</t>
  </si>
  <si>
    <t>92,577.00</t>
  </si>
  <si>
    <t>20491926491 - NOVAMEDICAL CORPORATION S.A.C.</t>
  </si>
  <si>
    <t>28 SERVICIO DE MANTENIMIENTO PREVENTIVO Y CORRECTIVO DE CADENA DE FRIO DE LA RED DE SALUD CHANCHAMAYO</t>
  </si>
  <si>
    <t>DIRECTA-PROC-1-2021-RSCH/OEC-1</t>
  </si>
  <si>
    <t>10205690901 - OROPEZA ZAPATA FREDDY AYYEN</t>
  </si>
  <si>
    <t>29 ADQUISICION DE COMBUSTIBLE PARA LA RED DE SALUD CHANCHAMAYO</t>
  </si>
  <si>
    <t>SIE-1-2021-OEC/RSCH-1</t>
  </si>
  <si>
    <t>EN EJECUCION CONTRACTUAL</t>
  </si>
  <si>
    <t>30 SERVICIO DE MANTENIMIENTO DE EQUIPOS BIOMEDICOS DEL HOSPITAL REGIONAL DE MEDICINA TROPICAL DR. JULIO CESAR DEMARINI CARO - VENTILADOR MECANICO</t>
  </si>
  <si>
    <t>DIRECTA-PROC-2-2021-GRJ-RSCH/OEC.-1</t>
  </si>
  <si>
    <t>20565331419 - LTC SERVICIOS GENERALES HOSPITALARIOS S.A.C.</t>
  </si>
  <si>
    <t xml:space="preserve">31 20100287791 - INSTITUTO QUIMIOTERAPICO S A </t>
  </si>
  <si>
    <t>AS-SM-2-2021-RSCH/CS-1</t>
  </si>
  <si>
    <t>20100287791 - INSTITUTO QUIMIOTERAPICO S A</t>
  </si>
  <si>
    <t>32 ADQUISICION DE MEDICAMENTOS E INSUMOS PARA LA IPRESS DE LA RSCH - MICROCUBETA DESCARTABLE PARA HEMOGLOBINOMETRO - HEMOCONTROL X 50</t>
  </si>
  <si>
    <t>AS-SM-1-2021-RSCH/CS-1</t>
  </si>
  <si>
    <t>20501887286 - DIAGNOSTICA PERUANA S.A.C.</t>
  </si>
  <si>
    <t>33 ADQUISICION DE EQUIPO BIOMEDICO - EQUIPO DE MAGNOTERAPIA DEL HOSPITAL REGIONAL DE MEDICINA TROPICAL DR. JULIO CESAR DEMARINI CARO</t>
  </si>
  <si>
    <t>AS-SM-3-2021-RSCH/OEC-1</t>
  </si>
  <si>
    <t>20543855015 - BTL PERU S.A.C.</t>
  </si>
  <si>
    <t>34 ADQUISICION DE MANDILON DESCARTABLE NO ESTERIL TALLA M PARA SISMED DE LA RED DE SALUD CHANCHAMAYO</t>
  </si>
  <si>
    <t>AS-SM-4-2021-RSCH/OEC-1</t>
  </si>
  <si>
    <t xml:space="preserve">EN CALIFICACION Y EVALUACION DE PROPUESTAS </t>
  </si>
  <si>
    <t>CONTRATACIÓN DE GASOHOL 90 PLUS PARA EL ABASTECIMIENTO A LOS DIFERENTES VEHÍCULOS TERRESTRES Y FLUVIALES DE LA RED DE SALUD SATIPO-JUNÍN PARA EL AÑO 2020.</t>
  </si>
  <si>
    <t>SIE-SIE-1-2020-OEC-RSS-1</t>
  </si>
  <si>
    <t>PRECIOS UNITARIOS.</t>
  </si>
  <si>
    <t>DESIERTO</t>
  </si>
  <si>
    <t>ADQUISICION DE INSUMOS Y MATERIAL MEDICO (MASCARILLA DE BIOSEGURIDAD DESCARTABLE N95) PARA EL PLAN DE CONTINGENCIA CONTRA LA ALERTA EPIDEMIOLOGICA ANTE EL RIESGO DE INTRODUCCION DEL COVID-19 PARA EL SISMED DE LA RED DE SALUD SATIPO</t>
  </si>
  <si>
    <t>DIRECTA-PROC-1-2020-OEC-RSS-1</t>
  </si>
  <si>
    <t>INVERSIONES GONZAMED S.A.C
RUC: 20511399506</t>
  </si>
  <si>
    <t>CONCENTIDA</t>
  </si>
  <si>
    <t>ORDEN DE COMPRA 171.
27/03/2020.</t>
  </si>
  <si>
    <t>08 DIAS CALENDARIOS</t>
  </si>
  <si>
    <t>3  CONTRATACIÓN DE GASOHOL 90 PLUS PARA EL ABASTECIMIENTO A LOS DIFERENTES VEHÍCULOS TERRESTRES Y FLUVIALES DE LA RED DE SALUD SATIPO-JUNÍN PARA EL AÑO 2020.</t>
  </si>
  <si>
    <t xml:space="preserve"> 
SIE-SIE-1-2020-OEC-RSS-2</t>
  </si>
  <si>
    <t>DEISERTO</t>
  </si>
  <si>
    <t>4     CONTRATACIÓN DE GASOHOL 90 PLUS PARA EL ABASTECIMIENTO A LOS DIFERENTES VEHÍCULOS TERRESTRES Y FLUVIALES DE LA RED DE SALUD SATIPO-JUNÍN PARA EL AÑO 2020.</t>
  </si>
  <si>
    <t>SIE-SIE-1-2020-OEC-RSS-3</t>
  </si>
  <si>
    <t>ESPINOZA
ARROYO DANIEL MOISES</t>
  </si>
  <si>
    <t>CONTRATO Nº 04-2020-RED DE SALUD SATIPO/JUNIN.</t>
  </si>
  <si>
    <t>230 DIAS CALENDARIOS.</t>
  </si>
  <si>
    <t>5   SERVICIO DE INTERNET DEDICADO POR FIBRA ÓPTICA Y RADIO ENLACE PARA LAS OFICINAS ADMINISTRATIVAS DE LA RED SALUD SATIPO, HOSPITAL MANUEL ÁNGEL HIGA ARAKAKI, Y OTROS ESTABLECIMIENTOS DE SALUD DE LA RED DE SALUD SATIPO</t>
  </si>
  <si>
    <t>AS-SM-1-2020-OEC-RSS-1</t>
  </si>
  <si>
    <t>SUMA ALZADA.</t>
  </si>
  <si>
    <t>SERVICIOS INFORMATICOS PROFESIONALES  E.I.R.L</t>
  </si>
  <si>
    <t>365 DIAS CALENDARIOS.</t>
  </si>
  <si>
    <t>6   ADQUISICIÓN DE INSUMO MEDICOS (MANDILON DESCARTABLE) PARA LA JEFATURA DE MEDICAMENTOS, INSUMOS Y DROGAS DE LA RED DE SALUD SATIPO PARA ATENCION DE PACIENTES COVID-19</t>
  </si>
  <si>
    <t>DIRECTA-PROC-2-2020-OEC-RSS-1</t>
  </si>
  <si>
    <t>IMPORTACIONES L&amp;A MEDIC S.A.C.</t>
  </si>
  <si>
    <t>ORDEN DE COMPRA Nº 208 - 11-05-2020.</t>
  </si>
  <si>
    <t>40 DIAS CALENDARIOS.</t>
  </si>
  <si>
    <t>7   ADQUISICIÓN DE INSUMO MEDICOS (PAPEL TOALLA ) PARA LA JEFATURA DE MEDICAMENTOS, INSUMOS Y DROGAS DE LA RED DE SALUD SATIPO PARA ATENCION DE PACIENTES COVID-19</t>
  </si>
  <si>
    <t>DIRECTA-PROC-4-2020-OEC-RSS-1</t>
  </si>
  <si>
    <t xml:space="preserve">CONCENTIDA </t>
  </si>
  <si>
    <t>ORDEN DE COMPRA Nº 219 - 
13-05-2020.</t>
  </si>
  <si>
    <t>8 CONTRATACION DE INSUMOS MEDICOS MANDILON DECARTABLE PARA LAS DIFERENTES ESTRATEGIAS SANITARIAS DE LA RED DE SALUD SATIPO FRENTE A LA EMERGENCIA SANITARIA DEL COVID 19</t>
  </si>
  <si>
    <t>DIRECTA-PROC-8-2020-OEC-RSS-1</t>
  </si>
  <si>
    <t>EQUIPOS Y MOBILIARIOS MEDICOS DEL PERU E.I.R.L. 20601826870-</t>
  </si>
  <si>
    <t>ORDEN DE COMPRA 566.
07/08/2020</t>
  </si>
  <si>
    <t>PLAZO DE ENTREGA 15 DIAS CALENDARIOS.</t>
  </si>
  <si>
    <t>9 SERVICIO DE MANTENIMIENTO CORRECTIVO DE EQUIPAMIENTO BIOMEDICO VENTILADORES VOLUMETRICOS DEL HOSPITAL MANUEL A. HIGA ARAKAKIS PARA EL PLAN DE CONTINGENCIA CONTRA LA ALERTA EPIDEMILOLOGIA</t>
  </si>
  <si>
    <t>DIRECTA-PROC-9-2020-OEC-RSS-1</t>
  </si>
  <si>
    <t>LTC SERVICIOS GENERALES HOSPITALARIOS S.A.C. 20565331419</t>
  </si>
  <si>
    <t>ORDEN DE SERVICIO Nº 899
13/11/2020</t>
  </si>
  <si>
    <t>20 DIAS CALENDARIOS</t>
  </si>
  <si>
    <t>10   CONTRATCION DE MATERIALES DE LIMPIEZA PARA LA IMPLEMENTACION DEL PLAN DE INTERVENCION PARA COMUNIDADES INDIGENAS Y CENTROS POBLADOS RURALES DE LA AMAZONIA FRENTE</t>
  </si>
  <si>
    <t>10473427091-MUNIVE IBARRA FRANCIS EDUARDO
20603679921-CORPORACION SAYRI TOURS EMPRESA INDIVIDUAL DE
RESPONSABILIDAD LIMITADA - CORSAYT E.I.R.L
20601465141-PROVEEDORES GENERALES DE ABASTECIMIENTO E.I.R.L
20573888112-GRUPCOR JIMENEZ E.I.R.L.</t>
  </si>
  <si>
    <t>ORDEN DE COMPRA N° 581 - 11/08/2021 
CONTRATO N° 09-220-RED DE SALUD SATIPO-JUNIN  - 31/08/2020</t>
  </si>
  <si>
    <t>15 DIAS CALENDARIOS. PARA LOS DOS CONTRATOS.</t>
  </si>
  <si>
    <t>11   CONTRATACION DE SUMINISTRO GASOHOL 90 PLUS PARA LA IMPLEMENTACION DEL PLAN DE INTERVENCION PARA COMUNIDADES INDIGENAS Y CENTROS POBLADOS RURALES DE LA AMAZONIA FRENTE</t>
  </si>
  <si>
    <t>DIRECTA-PROC-7-2020-OEC-RSS-1</t>
  </si>
  <si>
    <t>10209765107-CONTRERAS VICTORIO IDA ISABEL
10210814545-ESPINOZA ARROYO DANIEL MOISES
10209889906-VALENCIA LOBATO MARIA DOLORES</t>
  </si>
  <si>
    <t>CONTRATO Nª07-2020-RED DE SATIPO-JUNIN.
31/08/2020</t>
  </si>
  <si>
    <t>45 DIAS CALENDARIOS.</t>
  </si>
  <si>
    <t>12   CONTRATACION DE SUMINISTRO DIESEL B5 S50 PARA LA IMPLEMENTACION DEL PLAN DE INTERVENCION PARA COMUNIDADES INDIGENAS Y CENTROS POBLADOS RURALES DE LA AMAZONIA FRENTE</t>
  </si>
  <si>
    <t>DIRECTA-PROC-6-2020-OEC-RSS-1</t>
  </si>
  <si>
    <t>10209765107-CONTRERAS VICTORIO IDA ISABEL
10209889906-VALENCIA LOBATO MARIA DOLORES</t>
  </si>
  <si>
    <t>CONTRATO Nª14-2020-RED DE SATIPO-JUNIN.
08/09/2021</t>
  </si>
  <si>
    <t>40 DEIAS CALENDARIOS</t>
  </si>
  <si>
    <t>13   ADQUISICIÓN DE INSUMO MEDICOS (MASCARILLA DESCARTABLE TIPO N-95) PARA LA JEFATURA DE MEDICAMENTOS, INSUMOS Y DROGAS DE LA RED DE SALUD SATIPO PARA ATENCION DE PACIENTES COVID-19</t>
  </si>
  <si>
    <t>DIRECTA-PROC-3-2020-OEC-RSS-1</t>
  </si>
  <si>
    <t>20600108931-CORPORACION KAPEM S.A.C.</t>
  </si>
  <si>
    <t>CONTRATO N° 011-220-RED DE SALUD SATIPO-JUNIN 01-09-2020</t>
  </si>
  <si>
    <t>05 DIAS CALENDARIOS</t>
  </si>
  <si>
    <t>14  CONTRATACION DE INSUMOS MEDICOS MANIDILON DESCARTABLE Y MASCARILLA DESCARTABLE TIPO N 95 PARA LA UNIDAD DE MEDICAMENTOS INSUMOS Y DROGAS DE LA RED DE SALUD SATIPO</t>
  </si>
  <si>
    <t>DIRECTA-PROC-10-2020-OEC-RSS-1</t>
  </si>
  <si>
    <t xml:space="preserve">20601826870-EQUIPOS Y MOBILIARIOS MEDICOS DEL PERU E.I.R.L
20604735646-FABLAB MEDICAL E.I.R.L.
</t>
  </si>
  <si>
    <t>CONTRATO N° 010-220-RED DE SALUD SATIPO-JUNIN 30-09-2020</t>
  </si>
  <si>
    <t>15 DIAS CALENDARIOS.</t>
  </si>
  <si>
    <t>15 CONTRATACIÓN DE EQUIPAMIENTO BIOMEDICO PARA LABORATORIO DE HOSPITAL MANUEL ANGEL HIGA ARAKAKI PARA LA IMPLEMENTACION DEL INFORME DE CONTROL 025-2020-OCI/5341-SCC DE LA RED DE SALUD SATIPO FRENTE AL COVID 19</t>
  </si>
  <si>
    <t>DIRECTA-PROC-11-2020-OEC-RSS-1</t>
  </si>
  <si>
    <t xml:space="preserve">20600949218-DAFI EMPRESA INDIVIDUAL DE RESPONSABILIDAD LIMITADA
- DAFI E.I.R.L
</t>
  </si>
  <si>
    <t>CONTRATO N° 019-220-RED DE SALUD SATIPO-JUNIN 30-09-2020</t>
  </si>
  <si>
    <t>16   Adquisición de Equipo de Rayos X; en el (la) EESS de Apoyo Manuel Higa Arakaki - Satipo Distrito de Satipo, Provincia Satipo, Departamento Junín</t>
  </si>
  <si>
    <t>DIRECTA-PROC-15-2020-OEC-RSS-1</t>
  </si>
  <si>
    <t>20101792898-SEYMA S.A.C</t>
  </si>
  <si>
    <t>CONTRATO N° 030-220-RED DE SALUD SATIPO-JUNIN 
16-12-2021</t>
  </si>
  <si>
    <t>17 Adquisición de Aspirador de Secreciones, Bomba de Infusión, Coche de Paro Equipado Y Monitor de Funciones Vitales; Además de Otros Activos en el (la) EESS de Apoyo Manuel Higa Arakaki - Satipo Distrito de Satipo, Provincia Satipo, Departamento Junín</t>
  </si>
  <si>
    <t>DIRECTA-PROC-14-2020-OEC-RSS-1</t>
  </si>
  <si>
    <t xml:space="preserve">
20604404291-LARA MEDICAL SOLUTIONS S.A.C.
20563626578-GRUPO EMPRESARIAL HEVASUD S.A.C. 
20340116055-TECNI - MED.SYSTEM. S.A
20563626578-GRUPO EMPRESARIAL HEVASUD S.A.C.</t>
  </si>
  <si>
    <t>18 Adquisición de Ambulancia Fluvial en el (la) EESS Betania, Rio Tambo en la Ciudad de Betania, Distrito de Rio Tambo, Provincia Satipo, Departamento Junín</t>
  </si>
  <si>
    <t>DIRECTA-PROC-12-2020-OEC-RSS-1</t>
  </si>
  <si>
    <t>20529457554-CORPORACION DACMAR S.A.C.</t>
  </si>
  <si>
    <t>CONTRATO N° 023-220-RED DE SALUD SATIPO-JUNIN 
24-12-2021</t>
  </si>
  <si>
    <t>60 DIAS CALENDARIOS.</t>
  </si>
  <si>
    <t>19 Adquisición de Ambulancia Fluvial en el (la) EESS Quiteni, Rio Tambo en la Localidad Quiteni, Distrito de Rio Tambo, Provincia Satipo, Departamento Junín</t>
  </si>
  <si>
    <t>DIRECTA-PROC-13-2020-OEC-RSS-1</t>
  </si>
  <si>
    <t>CONTRATO N° 024-220-RED DE SALUD SATIPO-JUNIN 
24-12-2021</t>
  </si>
  <si>
    <t>20   Adquisición de la Cama Camilla Multipropósito Tipo UCI en el (la) EESS de Apoyo Manuel Higa Arakaki - Satipo Distrito de Satipo, Provincia Satipo, Departamento Junín</t>
  </si>
  <si>
    <t>DIRECTA-PROC-16-2020-OEC-RSS-1</t>
  </si>
  <si>
    <t>20491926491-NOVAMEDICAL CORPORATION S.A.C. - NOVAMEDICOR
S.A.C</t>
  </si>
  <si>
    <t>CONTRATO N° 032-220-RED DE SALUD SATIPO-JUNIN 
28-12-2021</t>
  </si>
  <si>
    <t>2013</t>
  </si>
  <si>
    <t>2020</t>
  </si>
  <si>
    <t>42356496</t>
  </si>
  <si>
    <t>ACUÑA ASTO JANETH ARTEMIA</t>
  </si>
  <si>
    <t>TECNICO EN ENFERMERIA</t>
  </si>
  <si>
    <t>43039310</t>
  </si>
  <si>
    <t>ACUÑA MALPARTIDA NIDIA</t>
  </si>
  <si>
    <t>TRABAJADOR DE SERVICIO</t>
  </si>
  <si>
    <t>71435646</t>
  </si>
  <si>
    <t>ADAMA VALVERDE BETSY FIORELLA</t>
  </si>
  <si>
    <t>71862189</t>
  </si>
  <si>
    <t>AGUILAR ALANIA GADELING MELINA</t>
  </si>
  <si>
    <t>70014359</t>
  </si>
  <si>
    <t>AGUILAR ESCALANTE ROCIO PILAR</t>
  </si>
  <si>
    <t>TECNICO EN FARMACIA</t>
  </si>
  <si>
    <t>47128907</t>
  </si>
  <si>
    <t>AGUILAR ROCHA ISSAMAR HAYDEE</t>
  </si>
  <si>
    <t>71000907</t>
  </si>
  <si>
    <t>AGUIRRE GALVEZ MONICA</t>
  </si>
  <si>
    <t>45224790</t>
  </si>
  <si>
    <t>ALARCON PERALTA MAE ELVIRA</t>
  </si>
  <si>
    <t>21011556</t>
  </si>
  <si>
    <t>ALCALA DE YAÑEZ BERTHA SEBASTIANA</t>
  </si>
  <si>
    <t>42728286</t>
  </si>
  <si>
    <t>ALDANA PALOMARES EDUARDO FILER</t>
  </si>
  <si>
    <t>44735492</t>
  </si>
  <si>
    <t>ALDAY AYMA VLADIMIR CESAR</t>
  </si>
  <si>
    <t>LICENCIADO EN ENFERMERIA</t>
  </si>
  <si>
    <t>45811310</t>
  </si>
  <si>
    <t>ALFARO CAMPOS YESICA</t>
  </si>
  <si>
    <t>45851483</t>
  </si>
  <si>
    <t>ALIAGA MATEO INDIRA MARGARETH</t>
  </si>
  <si>
    <t>ODONTOLOGO(A)</t>
  </si>
  <si>
    <t>73389453</t>
  </si>
  <si>
    <t>ALIAGA MEZA DANNY LUIS</t>
  </si>
  <si>
    <t>DIGITADOR(A)</t>
  </si>
  <si>
    <t>43668602</t>
  </si>
  <si>
    <t>ALIAGA TORRES YOLANDA</t>
  </si>
  <si>
    <t>77278124</t>
  </si>
  <si>
    <t>ALLCCA ANDRADE YULY SUSANA</t>
  </si>
  <si>
    <t>42809366</t>
  </si>
  <si>
    <t>ALVA MENDIVIL MILAGROS</t>
  </si>
  <si>
    <t>MEDICO PSIQUIATRA</t>
  </si>
  <si>
    <t>43409970</t>
  </si>
  <si>
    <t>AMADO ROJAS ADRIANA KRISTEL</t>
  </si>
  <si>
    <t>QUIMICO FARMACEUTICO</t>
  </si>
  <si>
    <t>46687594</t>
  </si>
  <si>
    <t>AMES MEZA SARA LUZ</t>
  </si>
  <si>
    <t>ASISTENTE ADMINISTRATIVO</t>
  </si>
  <si>
    <t>21005851</t>
  </si>
  <si>
    <t>AMPUERO ROMERO ZAIDA ALHEIDA</t>
  </si>
  <si>
    <t>01413257</t>
  </si>
  <si>
    <t>ANGULO SANCLEMENTE DERCY</t>
  </si>
  <si>
    <t>71709379</t>
  </si>
  <si>
    <t>ANTIALON HUAMAN RICARDO ALEJANDRO</t>
  </si>
  <si>
    <t>45621194</t>
  </si>
  <si>
    <t>APOLINARIO CAMPOS ROSMERY IBERIA</t>
  </si>
  <si>
    <t>45613281</t>
  </si>
  <si>
    <t>APOLINARIO TORPOCO TRUDY SANDRA</t>
  </si>
  <si>
    <t>47049945</t>
  </si>
  <si>
    <t>AQUINO COTERA ERICK FEDERICK</t>
  </si>
  <si>
    <t>45614309</t>
  </si>
  <si>
    <t>AQUINO VILLALBA REYNA ESTHER</t>
  </si>
  <si>
    <t>42400113</t>
  </si>
  <si>
    <t>ARANCEL ÑAHUI EDITH ELIZABETH</t>
  </si>
  <si>
    <t>40405564</t>
  </si>
  <si>
    <t>ARANGO HUAMAN DE MIGUEL MILAGRO MADELAYNE</t>
  </si>
  <si>
    <t>TECNICO EN LABORATORIO</t>
  </si>
  <si>
    <t>44418027</t>
  </si>
  <si>
    <t>ARAUJO HINOSTROZA RUDY RENZO</t>
  </si>
  <si>
    <t>PSICOLOGO(A)</t>
  </si>
  <si>
    <t>46167685</t>
  </si>
  <si>
    <t>ARAUJO SANCHEZ MAXIMO JUAN</t>
  </si>
  <si>
    <t>44074504</t>
  </si>
  <si>
    <t>ARCA RONCAL NELIDA MARIZA</t>
  </si>
  <si>
    <t>41395477</t>
  </si>
  <si>
    <t>ARCE CORZO FELICITAS</t>
  </si>
  <si>
    <t>43554951</t>
  </si>
  <si>
    <t>ARCOS ESPINOZA MARIA ESTELA</t>
  </si>
  <si>
    <t>72129862</t>
  </si>
  <si>
    <t>71499438</t>
  </si>
  <si>
    <t>ARECHE MUCHA SOLEDAD DEL PILAR</t>
  </si>
  <si>
    <t>42935317</t>
  </si>
  <si>
    <t>AREVALO PUGA PERCY AGUSTIN</t>
  </si>
  <si>
    <t>44231945</t>
  </si>
  <si>
    <t>ARROYO LLANA MARLENY GRACIELA</t>
  </si>
  <si>
    <t>20121477</t>
  </si>
  <si>
    <t>ARTEAGA ALANIA MEDALI KARINA</t>
  </si>
  <si>
    <t>OBSTETRIZ</t>
  </si>
  <si>
    <t>42834895</t>
  </si>
  <si>
    <t>ARTEAGA BLANCO LIZ JANNETH</t>
  </si>
  <si>
    <t>46332110</t>
  </si>
  <si>
    <t>ARTICA ALIAGA SHANI SHALI</t>
  </si>
  <si>
    <t>71428838</t>
  </si>
  <si>
    <t>ARZAPALO ALANIA NATHALIE ALINA</t>
  </si>
  <si>
    <t>44459152</t>
  </si>
  <si>
    <t>ASCANIO ASTETE MILAGROS DENISS</t>
  </si>
  <si>
    <t>20027336</t>
  </si>
  <si>
    <t>ASCUE MADRID MANUEL JESUS</t>
  </si>
  <si>
    <t>72552361</t>
  </si>
  <si>
    <t>ASPARRIN LAURENTE SINDEY CAROLINA</t>
  </si>
  <si>
    <t>47023914</t>
  </si>
  <si>
    <t>ASTO TORRES RAQUEL BETY</t>
  </si>
  <si>
    <t>40613156</t>
  </si>
  <si>
    <t>ASTORAY VIVANCO MARILU ISABEL</t>
  </si>
  <si>
    <t>43539870</t>
  </si>
  <si>
    <t>AVELLANEDA BARRETO CESAR RICARDO</t>
  </si>
  <si>
    <t>20997188</t>
  </si>
  <si>
    <t>AVILA LOPEZ DE CRISPIN AKIRA AIDA</t>
  </si>
  <si>
    <t>45290896</t>
  </si>
  <si>
    <t>AYQUIPA ROJAS RICHARD</t>
  </si>
  <si>
    <t>41369224</t>
  </si>
  <si>
    <t>AYQUIPA VARGAS ELSA</t>
  </si>
  <si>
    <t>45205987</t>
  </si>
  <si>
    <t>BACILIO LOPEZ NATHALY ELENA</t>
  </si>
  <si>
    <t>42925736</t>
  </si>
  <si>
    <t>BALTAZAR VEGA ETHEL LIDIA</t>
  </si>
  <si>
    <t>42709344</t>
  </si>
  <si>
    <t>BARRIENTOS HUAMAN BASILIO</t>
  </si>
  <si>
    <t>CHOFER</t>
  </si>
  <si>
    <t>42795166</t>
  </si>
  <si>
    <t>BARZOLA MONTERO MIRIAM JUDIT</t>
  </si>
  <si>
    <t>48188781</t>
  </si>
  <si>
    <t>BAUTISTA TUMAYLLA AYDE</t>
  </si>
  <si>
    <t>47631348</t>
  </si>
  <si>
    <t>BAUTISTA VALLEJOS JOSUE</t>
  </si>
  <si>
    <t>21010208</t>
  </si>
  <si>
    <t>BECERRA CONDORI ESTHER</t>
  </si>
  <si>
    <t>43563929</t>
  </si>
  <si>
    <t>BECERRA CRUZ KELY</t>
  </si>
  <si>
    <t>43240085</t>
  </si>
  <si>
    <t>BELLIDO SILVA MAYRA</t>
  </si>
  <si>
    <t>46465910</t>
  </si>
  <si>
    <t>BENITES PAUCAR ELVA</t>
  </si>
  <si>
    <t>45295652</t>
  </si>
  <si>
    <t>BRAVO MAYTA ANTONIO JEREMIAS</t>
  </si>
  <si>
    <t>42147058</t>
  </si>
  <si>
    <t>BUENO CUADROS JENNY ISABEL</t>
  </si>
  <si>
    <t>42814609</t>
  </si>
  <si>
    <t>CACERES RONCAL EDWIN ROBERTH</t>
  </si>
  <si>
    <t>21013978</t>
  </si>
  <si>
    <t>CAHUANA RIVERA SUNY MERARI</t>
  </si>
  <si>
    <t>41097811</t>
  </si>
  <si>
    <t>CALCINA CARI RUTH MARIA</t>
  </si>
  <si>
    <t>47436799</t>
  </si>
  <si>
    <t>CALSINA MAMANI BETSY PAMELA</t>
  </si>
  <si>
    <t>70425712</t>
  </si>
  <si>
    <t>CAMARENA VELIZ YESENIA ELI</t>
  </si>
  <si>
    <t>20118324</t>
  </si>
  <si>
    <t>CAMAVILCA CHAVEZ JANET SARA</t>
  </si>
  <si>
    <t>71777251</t>
  </si>
  <si>
    <t>CAMAYO VALDEZ KELLY MELISA</t>
  </si>
  <si>
    <t>42678917</t>
  </si>
  <si>
    <t>CAMPAÑA LAZO CELIA MELISA</t>
  </si>
  <si>
    <t>TECNICO EN ADMINISTRACION</t>
  </si>
  <si>
    <t>48360654</t>
  </si>
  <si>
    <t>CAMPOS CAMAYTERI NENA</t>
  </si>
  <si>
    <t>73705773</t>
  </si>
  <si>
    <t>CANCHIHUAMAN ROJAS JACKELINE MERCEDES</t>
  </si>
  <si>
    <t>47495844</t>
  </si>
  <si>
    <t>CAÑARI CAPCHA BRHAJAN JHOSMEL</t>
  </si>
  <si>
    <t>71643166</t>
  </si>
  <si>
    <t>CAPCHA ROMERO FRANKLIN</t>
  </si>
  <si>
    <t>46802770</t>
  </si>
  <si>
    <t>CARBAJAL CONDORI KELLY RUTH</t>
  </si>
  <si>
    <t>43449333</t>
  </si>
  <si>
    <t>CARDENAS COSME HEYSSEELL LIZ</t>
  </si>
  <si>
    <t>44384406</t>
  </si>
  <si>
    <t>CARDENAS CUSIPUMA ADELMA</t>
  </si>
  <si>
    <t>20674298</t>
  </si>
  <si>
    <t>CARDENAS ESCOBAR MELINA SISI</t>
  </si>
  <si>
    <t>28297246</t>
  </si>
  <si>
    <t>CARDENAS GARCIA GLORIA AURORA</t>
  </si>
  <si>
    <t>46794849</t>
  </si>
  <si>
    <t>CARDENAS QUISPE MEDALITH ZENIA</t>
  </si>
  <si>
    <t>43480959</t>
  </si>
  <si>
    <t>CARDENAS QUISPE SUSANA</t>
  </si>
  <si>
    <t>71481453</t>
  </si>
  <si>
    <t>CARDENAS ZACARIAS ZORAYA ROXANA</t>
  </si>
  <si>
    <t>42155248</t>
  </si>
  <si>
    <t>CARHUALLANQUI LLANOS ISABEL RUTH</t>
  </si>
  <si>
    <t>47364352</t>
  </si>
  <si>
    <t>CARHUAMACA REMIGIO YAKI YULIANA</t>
  </si>
  <si>
    <t>43296604</t>
  </si>
  <si>
    <t>CARHUAPOMA ENRIQUEZ GLORIA RITHA</t>
  </si>
  <si>
    <t>00515827</t>
  </si>
  <si>
    <t>CARRASCO QUISPE MARISHELL</t>
  </si>
  <si>
    <t>45418915</t>
  </si>
  <si>
    <t>CASAS CALDERON NELLY CINTHYA</t>
  </si>
  <si>
    <t>70472035</t>
  </si>
  <si>
    <t>CASHANTIO MEJIA YULY AGUILISA</t>
  </si>
  <si>
    <t>21014016</t>
  </si>
  <si>
    <t>CASIMIRO ARAUCO MARISOL</t>
  </si>
  <si>
    <t>48567042</t>
  </si>
  <si>
    <t>CASO REVOLLAR LIZZETH LORENA</t>
  </si>
  <si>
    <t>75793699</t>
  </si>
  <si>
    <t>CASTAÑEDA HINOSTROZA ANGELO ALEXANDER</t>
  </si>
  <si>
    <t>46575831</t>
  </si>
  <si>
    <t>CASTILLO HINOSTROZA SULI PAMELA</t>
  </si>
  <si>
    <t>44786988</t>
  </si>
  <si>
    <t>CASTILLO NINALAYA HEVER ELISEO</t>
  </si>
  <si>
    <t>TECNICO ELECTRONICO</t>
  </si>
  <si>
    <t>47022391</t>
  </si>
  <si>
    <t>CASTILLO ORTEGA BRENDA CECILIA</t>
  </si>
  <si>
    <t>46524522</t>
  </si>
  <si>
    <t>CASTRO ESPINOZA RANDI NORVIL</t>
  </si>
  <si>
    <t>71485939</t>
  </si>
  <si>
    <t>CASTRO ORTEGA MARIVEL LIZ</t>
  </si>
  <si>
    <t>15450295</t>
  </si>
  <si>
    <t>CASTRO PORTOCARRERO SUSAN PATRICIA</t>
  </si>
  <si>
    <t>45189077</t>
  </si>
  <si>
    <t>CASTRO SOLIS MILLET CYNTHIA</t>
  </si>
  <si>
    <t>42574253</t>
  </si>
  <si>
    <t>CASTRO SOTO SOFIA INES</t>
  </si>
  <si>
    <t>42159538</t>
  </si>
  <si>
    <t>CENTENO SORA JIMMY KENNETH</t>
  </si>
  <si>
    <t>46688719</t>
  </si>
  <si>
    <t>CERRON INGA YESELA SABINA</t>
  </si>
  <si>
    <t>41087656</t>
  </si>
  <si>
    <t>CERRON PALOMINO RUTH GIOVANNA</t>
  </si>
  <si>
    <t>43593954</t>
  </si>
  <si>
    <t>CERRON POMA CRISTHIAN ABRAHAN</t>
  </si>
  <si>
    <t>20994210</t>
  </si>
  <si>
    <t>CHAGUA DURAND FERNANDO LUIS</t>
  </si>
  <si>
    <t>43131793</t>
  </si>
  <si>
    <t>CHAMORRO PECHO MARGOT JICELA</t>
  </si>
  <si>
    <t>47049927</t>
  </si>
  <si>
    <t>CHAVEZ CORDOVA SUSANA LUZ</t>
  </si>
  <si>
    <t>45633400</t>
  </si>
  <si>
    <t>CHAVEZ MALLMA LUZMILA MARIBEL</t>
  </si>
  <si>
    <t>40578328</t>
  </si>
  <si>
    <t>CHAVEZ ROBLES NOLBERTO SAUL</t>
  </si>
  <si>
    <t>21005964</t>
  </si>
  <si>
    <t>CHIPANA PERALES ABEL PEDRO</t>
  </si>
  <si>
    <t>42569777</t>
  </si>
  <si>
    <t>CHUCOS MORALES ROCIO</t>
  </si>
  <si>
    <t>47930823</t>
  </si>
  <si>
    <t>CHUMBES GONZALES JOSSIE JUDITH</t>
  </si>
  <si>
    <t>44724971</t>
  </si>
  <si>
    <t>CHUQUILLANQUI INGA MILAGROS ELENA</t>
  </si>
  <si>
    <t>TECNICO EN RADIOLOGIA</t>
  </si>
  <si>
    <t>44894812</t>
  </si>
  <si>
    <t>CONDEZO CASTRO EVELYN RUTH</t>
  </si>
  <si>
    <t>40096209</t>
  </si>
  <si>
    <t>CONDOR FIGUEROA PABLO HOMERO</t>
  </si>
  <si>
    <t>ESPECIALISTA EN CONTRATACIONES</t>
  </si>
  <si>
    <t>41123666</t>
  </si>
  <si>
    <t>CONDORI SANTANA BERTHA ROSMERY</t>
  </si>
  <si>
    <t>43283252</t>
  </si>
  <si>
    <t>CONDORI SANTANA ELLIS JHIM</t>
  </si>
  <si>
    <t>47368414</t>
  </si>
  <si>
    <t>CONDORI VILLEGAS MARIA ELENA</t>
  </si>
  <si>
    <t>41773342</t>
  </si>
  <si>
    <t>CONTRERAS PALACIOS JORGE</t>
  </si>
  <si>
    <t>47093587</t>
  </si>
  <si>
    <t>COSIOS CANTORIN GABILID BLANCA</t>
  </si>
  <si>
    <t>72402093</t>
  </si>
  <si>
    <t>CRISPIN VILLANUEVA JHEFERSON RONALD</t>
  </si>
  <si>
    <t>47346340</t>
  </si>
  <si>
    <t>CRUZ MEZA CYNTHIA TEODORA</t>
  </si>
  <si>
    <t>20094691</t>
  </si>
  <si>
    <t>CRUZADO BALLON CESAR AUGUSTO</t>
  </si>
  <si>
    <t>43230192</t>
  </si>
  <si>
    <t>CUADROS LEON JANETH FERMINA</t>
  </si>
  <si>
    <t>70887020</t>
  </si>
  <si>
    <t>CURI OREZANO DIEGO ARMANDO</t>
  </si>
  <si>
    <t>72737640</t>
  </si>
  <si>
    <t>DE LA CRUZ AIQUIPA KEICO ESTHER</t>
  </si>
  <si>
    <t>20996540</t>
  </si>
  <si>
    <t>DE LA CRUZ ALEGRIA ZONIA AQUILINA</t>
  </si>
  <si>
    <t>72259376</t>
  </si>
  <si>
    <t>DE LA CRUZ APOLINARIO DAVID</t>
  </si>
  <si>
    <t>47588772</t>
  </si>
  <si>
    <t>DE LA PEÑA MARTINEZ MIRYAM LISSETHE</t>
  </si>
  <si>
    <t>20997267</t>
  </si>
  <si>
    <t>DEL AGUILA ESTABRIDIS LUIS ENRIQUE</t>
  </si>
  <si>
    <t>43707649</t>
  </si>
  <si>
    <t>DIAZ DOMINGUEZ MIGUEL ANGEL</t>
  </si>
  <si>
    <t>43016489</t>
  </si>
  <si>
    <t>DIAZ ROJAS MIGUEL ANGEL</t>
  </si>
  <si>
    <t>71388121</t>
  </si>
  <si>
    <t>DIEGO BABILON ALEXANDER PAUL</t>
  </si>
  <si>
    <t>71209269</t>
  </si>
  <si>
    <t>DIEGO CARDENAS ZENAIDA GREGORIA</t>
  </si>
  <si>
    <t>46191138</t>
  </si>
  <si>
    <t>DOLORIER ESCOBAR AMELIA LEONOR</t>
  </si>
  <si>
    <t>46781468</t>
  </si>
  <si>
    <t>DOMINGUEZ ZAYCO MILAGROS</t>
  </si>
  <si>
    <t>42308331</t>
  </si>
  <si>
    <t>EGOAVIL CLEMENTE CENDY</t>
  </si>
  <si>
    <t>04072252</t>
  </si>
  <si>
    <t>EGOAVIL INCHE JOHN LENON</t>
  </si>
  <si>
    <t>73064740</t>
  </si>
  <si>
    <t>EGOAVIL PALIAN MISLETH MELISSA</t>
  </si>
  <si>
    <t>47820955</t>
  </si>
  <si>
    <t>ENCISO MENDEZ EVA ISABEL</t>
  </si>
  <si>
    <t>47356634</t>
  </si>
  <si>
    <t>ESCOBAR ESCOBAR SUSY MARIBEL</t>
  </si>
  <si>
    <t>46901062</t>
  </si>
  <si>
    <t>ESPINOZA DANIEL LIZ ANALI</t>
  </si>
  <si>
    <t>43836683</t>
  </si>
  <si>
    <t>ESPINOZA ÑAÑA EDITH REGINA</t>
  </si>
  <si>
    <t>47863616</t>
  </si>
  <si>
    <t>ESTRADA VILA ZAIDA BEATRIZ</t>
  </si>
  <si>
    <t>21000972</t>
  </si>
  <si>
    <t>FALCON FLORIDO CASIMIRO</t>
  </si>
  <si>
    <t>21553210</t>
  </si>
  <si>
    <t>FALCONI MELGAR YENY MARLENE</t>
  </si>
  <si>
    <t>20062995</t>
  </si>
  <si>
    <t>FERNANDEZ ALVAREZ ALFREDO</t>
  </si>
  <si>
    <t>09397439</t>
  </si>
  <si>
    <t>FERNANDEZ FLORES JOSE ALFREDO</t>
  </si>
  <si>
    <t>BIOLOGO(A)</t>
  </si>
  <si>
    <t>44632652</t>
  </si>
  <si>
    <t>FERNANDEZ RODRIGUEZ CARLOS</t>
  </si>
  <si>
    <t>MEDICO CIRUGIA GENERAL</t>
  </si>
  <si>
    <t>42340956</t>
  </si>
  <si>
    <t>FIGUEROA PARIAN DINNA MARIA</t>
  </si>
  <si>
    <t>72461777</t>
  </si>
  <si>
    <t>FLORES FLORES FIORELA DANIA</t>
  </si>
  <si>
    <t>45635038</t>
  </si>
  <si>
    <t>FLORES PALIAN NESIL</t>
  </si>
  <si>
    <t>43254037</t>
  </si>
  <si>
    <t>FLORES PIZARRO YEFERSON HENRRY</t>
  </si>
  <si>
    <t>43002329</t>
  </si>
  <si>
    <t>FLORES ROJAS FABIOLA YANETH</t>
  </si>
  <si>
    <t>41730882</t>
  </si>
  <si>
    <t>FLOREZ ORTIZ KARIMA SHIRLEY</t>
  </si>
  <si>
    <t>ESPEC. EN AUDICION Y LENGUAJE</t>
  </si>
  <si>
    <t>72520584</t>
  </si>
  <si>
    <t>FRANCISCO PAQUI ELVIS GINER</t>
  </si>
  <si>
    <t>70659927</t>
  </si>
  <si>
    <t>FRAYSSINET PARDO PAMELA ALEXANDRA</t>
  </si>
  <si>
    <t>46104682</t>
  </si>
  <si>
    <t>GALLARDO MENCIA CECILIA</t>
  </si>
  <si>
    <t>46064147</t>
  </si>
  <si>
    <t>GARCIA LAZARO SARA MERCEDES</t>
  </si>
  <si>
    <t>42004863</t>
  </si>
  <si>
    <t>GARCIA MONTALVAN MELVA PATRICIA</t>
  </si>
  <si>
    <t>71718559</t>
  </si>
  <si>
    <t>GARCIA RAYMUNDO ANDRES</t>
  </si>
  <si>
    <t>46381924</t>
  </si>
  <si>
    <t>GARCIA ROMANI EDELMIRA ANITA</t>
  </si>
  <si>
    <t>42470324</t>
  </si>
  <si>
    <t>GASPAR RODRIGUEZ ROLANDO NICEFORO</t>
  </si>
  <si>
    <t>44794535</t>
  </si>
  <si>
    <t>GIL CABANILLAS RENZO WILDE</t>
  </si>
  <si>
    <t>40278072</t>
  </si>
  <si>
    <t>GOMEZ ECHAVIGURIN ROSINI</t>
  </si>
  <si>
    <t>07646029</t>
  </si>
  <si>
    <t>GOMEZ ESTEBAN JOSE ARSENIO</t>
  </si>
  <si>
    <t>44450820</t>
  </si>
  <si>
    <t>GOMEZ NINANYA EVELING GILDA</t>
  </si>
  <si>
    <t>46285717</t>
  </si>
  <si>
    <t>GONZALES MARTINEZ OLIMPIA CESSY</t>
  </si>
  <si>
    <t>70254891</t>
  </si>
  <si>
    <t>GONZALES MONTALVO KENYO PEDRO</t>
  </si>
  <si>
    <t>46882958</t>
  </si>
  <si>
    <t>GONZALEZ MENDOZA ANA IRIS</t>
  </si>
  <si>
    <t>41059936</t>
  </si>
  <si>
    <t>GONZALO NUÑEZ TEREZA FLORENTINA</t>
  </si>
  <si>
    <t>41592609</t>
  </si>
  <si>
    <t>GUERRA FLEISMAN MARIELA MILAGROS</t>
  </si>
  <si>
    <t>41448048</t>
  </si>
  <si>
    <t>GUILLERMO BARZOLA JESSICA JULI</t>
  </si>
  <si>
    <t>46450440</t>
  </si>
  <si>
    <t>GUILLERMO MIRANDA JEZMIN LIZETTE</t>
  </si>
  <si>
    <t>48721154</t>
  </si>
  <si>
    <t>GUIZADO OVANDO ESTRELLA LIZ</t>
  </si>
  <si>
    <t>41646547</t>
  </si>
  <si>
    <t>GUTIERREZ CLEMENTE MANUEL RICHAR</t>
  </si>
  <si>
    <t>72373714</t>
  </si>
  <si>
    <t>GUTIERREZ SANTOS FELICITA JACINTA</t>
  </si>
  <si>
    <t>47834608</t>
  </si>
  <si>
    <t>HILARIO ALBIÑO ESTEFANY</t>
  </si>
  <si>
    <t>46453407</t>
  </si>
  <si>
    <t>HINOSTROZA BLAS NOEMI ELIZABETH</t>
  </si>
  <si>
    <t>72351793</t>
  </si>
  <si>
    <t>HONORES PAULET WALTER MIGUEL</t>
  </si>
  <si>
    <t>23560531</t>
  </si>
  <si>
    <t>HUAMAN ALEJO PAQUITA</t>
  </si>
  <si>
    <t>46159604</t>
  </si>
  <si>
    <t>HUAMAN FLORES LUZ MERCEDES</t>
  </si>
  <si>
    <t>41495982</t>
  </si>
  <si>
    <t>HUAMAN ROJAS MYER SAMUEL</t>
  </si>
  <si>
    <t>44042038</t>
  </si>
  <si>
    <t>HUAMAN ROJAS RUTH TIRSA</t>
  </si>
  <si>
    <t>44605974</t>
  </si>
  <si>
    <t>HUANCA PIMENTEL DIONICIA</t>
  </si>
  <si>
    <t>44666785</t>
  </si>
  <si>
    <t>HUARANCA CHOQUE ERICKA LISSET</t>
  </si>
  <si>
    <t>43636346</t>
  </si>
  <si>
    <t>HUARI EVANGELISTA GUSTAVO EMERSON</t>
  </si>
  <si>
    <t>48316896</t>
  </si>
  <si>
    <t>HUARINGA NAVARRO ZAYURI MERLINDA</t>
  </si>
  <si>
    <t>42460235</t>
  </si>
  <si>
    <t>HUATUCO CAMPOS EDDY LADY</t>
  </si>
  <si>
    <t>44074503</t>
  </si>
  <si>
    <t>HUAYANA MANCILLA JAVIER</t>
  </si>
  <si>
    <t>44281535</t>
  </si>
  <si>
    <t>HUISA SAMANEZ JANET</t>
  </si>
  <si>
    <t>44980963</t>
  </si>
  <si>
    <t>HURTADO BUSSO CESAR VALENTINO</t>
  </si>
  <si>
    <t>46202149</t>
  </si>
  <si>
    <t>HURTADO EGOAVIL ANYELALUZ GEYNIVI</t>
  </si>
  <si>
    <t>44371453</t>
  </si>
  <si>
    <t>ILIZARBE RAMIREZ JHON ALBERT</t>
  </si>
  <si>
    <t>44476471</t>
  </si>
  <si>
    <t>INFANTES TORRES MERCEDES JOVIT</t>
  </si>
  <si>
    <t>71097921</t>
  </si>
  <si>
    <t>JAUREGUI BENITO KAREN PAOLA</t>
  </si>
  <si>
    <t>41261739</t>
  </si>
  <si>
    <t>JAUREGUI TORRES CARLA CECILIA</t>
  </si>
  <si>
    <t>41724362</t>
  </si>
  <si>
    <t>JERONIMO MENDEZ EDSON CESAR</t>
  </si>
  <si>
    <t>41659570</t>
  </si>
  <si>
    <t>JOAQUIN LAVADO ABEL CAYO</t>
  </si>
  <si>
    <t>73430902</t>
  </si>
  <si>
    <t>JOAQUIN PACHARI BESI DIOLA</t>
  </si>
  <si>
    <t>74311217</t>
  </si>
  <si>
    <t>JULCARIMA ÑAUPARI ARACELI MIRELLY</t>
  </si>
  <si>
    <t>45825151</t>
  </si>
  <si>
    <t>JURADO VILLA ROXANA</t>
  </si>
  <si>
    <t>47999967</t>
  </si>
  <si>
    <t>LAVADO PAITAN MIGUEL</t>
  </si>
  <si>
    <t>71110630</t>
  </si>
  <si>
    <t>LAVADO PAUCAR EVELING XIOMARA</t>
  </si>
  <si>
    <t>41851590</t>
  </si>
  <si>
    <t>LAZO NARVAEZ MADHELEY</t>
  </si>
  <si>
    <t>46441376</t>
  </si>
  <si>
    <t>LEIVA TUMIALAN BERTHA MALU MADER</t>
  </si>
  <si>
    <t>43586763</t>
  </si>
  <si>
    <t>LEON LLALLICO IVANOVICH PAVEL</t>
  </si>
  <si>
    <t>45494934</t>
  </si>
  <si>
    <t>LICAS DE LA CRUZ JESUS ANTONIO</t>
  </si>
  <si>
    <t>47483024</t>
  </si>
  <si>
    <t>LICAS DE LA CRUZ YANETH SANDRA</t>
  </si>
  <si>
    <t>44650339</t>
  </si>
  <si>
    <t>LIMA ATAOCUSI EDWIN</t>
  </si>
  <si>
    <t>20121696</t>
  </si>
  <si>
    <t>LIZANA QUISPE EDGAR</t>
  </si>
  <si>
    <t>42583060</t>
  </si>
  <si>
    <t>LIZANO SEDANO ELIO EVAN</t>
  </si>
  <si>
    <t>43585822</t>
  </si>
  <si>
    <t>LIZARBE ARONI GIOVANNI PRISKA</t>
  </si>
  <si>
    <t>73482139</t>
  </si>
  <si>
    <t>LLAMUCO MENDOZA MILEN JHONATAN</t>
  </si>
  <si>
    <t>72952799</t>
  </si>
  <si>
    <t>LLANOS LANGUIMA ARIAN DANIEL</t>
  </si>
  <si>
    <t>47147561</t>
  </si>
  <si>
    <t>LOPEZ PEINADO CARMEN CONSUELO</t>
  </si>
  <si>
    <t>46911492</t>
  </si>
  <si>
    <t>LOPEZ VILLANUEVA ANITA LUZ</t>
  </si>
  <si>
    <t>43098548</t>
  </si>
  <si>
    <t>LOZANO MENESES SANTOSA</t>
  </si>
  <si>
    <t>41211604</t>
  </si>
  <si>
    <t>LOZANO RODRIGUEZ NOE JOSUE</t>
  </si>
  <si>
    <t>46687938</t>
  </si>
  <si>
    <t>MACHACA MAMANI GUIDO JOVENAL</t>
  </si>
  <si>
    <t>TECNOLOGO MEDICO-LABORATORIO</t>
  </si>
  <si>
    <t>31669928</t>
  </si>
  <si>
    <t>MAGUIÑA HUAMAN MARCO EGIDIO</t>
  </si>
  <si>
    <t>70472037</t>
  </si>
  <si>
    <t>MAHUANCA SHARETE NATALIA</t>
  </si>
  <si>
    <t>20063101</t>
  </si>
  <si>
    <t>MALLQUI RIOS YESELY NELLY</t>
  </si>
  <si>
    <t>43926023</t>
  </si>
  <si>
    <t>MANCILLA AVENDAÑO MARINA DELSI</t>
  </si>
  <si>
    <t>47199252</t>
  </si>
  <si>
    <t>MANCILLA VARGAS DIANA MARIVEL</t>
  </si>
  <si>
    <t>20999969</t>
  </si>
  <si>
    <t>MANRIQUE GARCIA MARISOL JANNET</t>
  </si>
  <si>
    <t>47411592</t>
  </si>
  <si>
    <t>MANRIQUE MOLINA GABRIELA NELLY</t>
  </si>
  <si>
    <t>41517676</t>
  </si>
  <si>
    <t>MANRIQUE ROMERO LIZ NELIDA</t>
  </si>
  <si>
    <t>73810011</t>
  </si>
  <si>
    <t>MANTARI DE LA CRUZ FIORELA MARIELA</t>
  </si>
  <si>
    <t>46786743</t>
  </si>
  <si>
    <t>MARAVI ESQUIVEL MELANY CELINDA</t>
  </si>
  <si>
    <t>45503110</t>
  </si>
  <si>
    <t>MARAVI ORE KATHERINE ROSARIO</t>
  </si>
  <si>
    <t>21001322</t>
  </si>
  <si>
    <t>MARTEL BRAVO ARTURO JOEL</t>
  </si>
  <si>
    <t>45087772</t>
  </si>
  <si>
    <t>MARTINEZ APOLINARIO GABY MARITZA</t>
  </si>
  <si>
    <t>45920744</t>
  </si>
  <si>
    <t>MARTINEZ CAMPOS DAMARIS</t>
  </si>
  <si>
    <t>02113380</t>
  </si>
  <si>
    <t>MARTINEZ PAZOS AHMED</t>
  </si>
  <si>
    <t>MEDICO INTERNISTA</t>
  </si>
  <si>
    <t>42742081</t>
  </si>
  <si>
    <t>MATOS ARCAS CECILIA LUISA</t>
  </si>
  <si>
    <t>45811319</t>
  </si>
  <si>
    <t>MEDINA DE LA CRUZ LIZ PILAR</t>
  </si>
  <si>
    <t>44762615</t>
  </si>
  <si>
    <t>MEDRANO GAGO EDSEL YANELA</t>
  </si>
  <si>
    <t>70440409</t>
  </si>
  <si>
    <t>MEJIA CERVANTES CRISTHIAN DENIS</t>
  </si>
  <si>
    <t>71609198</t>
  </si>
  <si>
    <t>MEJIA MENDOZA EDINEO BERNAVE</t>
  </si>
  <si>
    <t>42098912</t>
  </si>
  <si>
    <t>MEJIA ROJAS WALTER CIRO</t>
  </si>
  <si>
    <t>72202617</t>
  </si>
  <si>
    <t>MELO TORRES CINTHYA ARACELLY</t>
  </si>
  <si>
    <t>44178720</t>
  </si>
  <si>
    <t>MENDOZA PALACIN REGES FRANCKLIN</t>
  </si>
  <si>
    <t>40889691</t>
  </si>
  <si>
    <t>MEZA ARENALES CARINA VIOLETA</t>
  </si>
  <si>
    <t>41736828</t>
  </si>
  <si>
    <t>MEZA ESPINOZA JUDITH</t>
  </si>
  <si>
    <t>45864021</t>
  </si>
  <si>
    <t>MEZA FERRER JESSICA DENNIS</t>
  </si>
  <si>
    <t>41610904</t>
  </si>
  <si>
    <t>MEZA LOPEZ ELMER MAXIMO</t>
  </si>
  <si>
    <t>45447670</t>
  </si>
  <si>
    <t>MEZA ROJAS YOSYLU MILAGROS</t>
  </si>
  <si>
    <t>70927253</t>
  </si>
  <si>
    <t>MEZA SUAREZ OSCAR JHON</t>
  </si>
  <si>
    <t>40474353</t>
  </si>
  <si>
    <t>MIGUEL DEL POZO DIANA KARINA</t>
  </si>
  <si>
    <t>46143073</t>
  </si>
  <si>
    <t>MIGUEL SALAZAR FRANCISCO JHEMBERSON</t>
  </si>
  <si>
    <t>40264831</t>
  </si>
  <si>
    <t>MIRANDA QUISPE GIOVANNA FABIOLA</t>
  </si>
  <si>
    <t>42840628</t>
  </si>
  <si>
    <t>MOLINA NAVARRO RAQUEL</t>
  </si>
  <si>
    <t>45602688</t>
  </si>
  <si>
    <t>MORALES VARGAS BALVINA MODESTA</t>
  </si>
  <si>
    <t>74410853</t>
  </si>
  <si>
    <t>MORI CARDENAS CLARISA</t>
  </si>
  <si>
    <t>44290229</t>
  </si>
  <si>
    <t>MORVELI BALBIN MIGDONIO</t>
  </si>
  <si>
    <t>44324879</t>
  </si>
  <si>
    <t>MORVELI RAMOS KEREN ESTHER</t>
  </si>
  <si>
    <t>71563366</t>
  </si>
  <si>
    <t>MUÑOZ CAMARGO CHARLES ROGER</t>
  </si>
  <si>
    <t>75702524</t>
  </si>
  <si>
    <t>MUÑOZ CAMARGO HENRY KEVIN</t>
  </si>
  <si>
    <t>46913479</t>
  </si>
  <si>
    <t>NAPANGA CHUCO TRACY SILENNE</t>
  </si>
  <si>
    <t>41971246</t>
  </si>
  <si>
    <t>NAVARRO HINOJOSA DORIS</t>
  </si>
  <si>
    <t>46425781</t>
  </si>
  <si>
    <t>NAVARRO HINOJOSA HENA GUDELIA</t>
  </si>
  <si>
    <t>41582613</t>
  </si>
  <si>
    <t>NAVARRO REMUZGO CYNTHIA EVELYN</t>
  </si>
  <si>
    <t>44247402</t>
  </si>
  <si>
    <t>NAVARRO SALVADOR MERLY ERIKA</t>
  </si>
  <si>
    <t>45235289</t>
  </si>
  <si>
    <t>NINAQUISPE MARIN GIANT MARCOS</t>
  </si>
  <si>
    <t>72195048</t>
  </si>
  <si>
    <t>NINAQUISPE MARIN MILA PATRICIA</t>
  </si>
  <si>
    <t>20722921</t>
  </si>
  <si>
    <t>NONALAYA RIVERA LOURDES ISABEL</t>
  </si>
  <si>
    <t>42517765</t>
  </si>
  <si>
    <t>41130340</t>
  </si>
  <si>
    <t>ÑAUPARI AGUIRRE SARA JUDITH</t>
  </si>
  <si>
    <t>71624170</t>
  </si>
  <si>
    <t>ÑAUPARI PAUCAR JOEL DANILO</t>
  </si>
  <si>
    <t>47003955</t>
  </si>
  <si>
    <t>OCEDA QUINTANA SILVANA CLAUDIA</t>
  </si>
  <si>
    <t>20079035</t>
  </si>
  <si>
    <t>OCHANTE JORGE PATRICIA ROSARIO</t>
  </si>
  <si>
    <t>41160612</t>
  </si>
  <si>
    <t>OCHICUA BETTER MARLENI BEATRIZ</t>
  </si>
  <si>
    <t>46412017</t>
  </si>
  <si>
    <t>OMIÑORI POMA AGUILAR</t>
  </si>
  <si>
    <t>41823326</t>
  </si>
  <si>
    <t>OSORIO VELIZ KETTY</t>
  </si>
  <si>
    <t>00163882</t>
  </si>
  <si>
    <t>OTAROLA NICOLAS ANTONIA SARA</t>
  </si>
  <si>
    <t>40476161</t>
  </si>
  <si>
    <t>PACHECO CUEVA ALEXANDER</t>
  </si>
  <si>
    <t>42169695</t>
  </si>
  <si>
    <t>PACO POMA WILDER JORGE</t>
  </si>
  <si>
    <t>03687144</t>
  </si>
  <si>
    <t>PADILLA AMANZO WILLIAN YURI</t>
  </si>
  <si>
    <t>76012941</t>
  </si>
  <si>
    <t>PARAGUAY ESTRADA YUDI MILAGROS</t>
  </si>
  <si>
    <t>45687851</t>
  </si>
  <si>
    <t>PARI QUISPE WILBER RUBEN</t>
  </si>
  <si>
    <t>42366413</t>
  </si>
  <si>
    <t>PARIONA LLACUARIMAY WILSON</t>
  </si>
  <si>
    <t>42317408</t>
  </si>
  <si>
    <t>PARIONA POMALAZA MARIA</t>
  </si>
  <si>
    <t>42478106</t>
  </si>
  <si>
    <t>PARIONA TAIPE FLOR MARIA</t>
  </si>
  <si>
    <t>47765255</t>
  </si>
  <si>
    <t>PASTOR PENDULA RITA MELIZA</t>
  </si>
  <si>
    <t>71698105</t>
  </si>
  <si>
    <t>PAUCAR ÑAUPARI ROSMERI ELSA</t>
  </si>
  <si>
    <t>45849490</t>
  </si>
  <si>
    <t>PAZ HUAMAN JENNY ISABEL</t>
  </si>
  <si>
    <t>46875418</t>
  </si>
  <si>
    <t>PECHO TORRES YANETH DIANA</t>
  </si>
  <si>
    <t>47614476</t>
  </si>
  <si>
    <t>PEÑA NUÑEZ JESSICA ISABEL</t>
  </si>
  <si>
    <t>72402030</t>
  </si>
  <si>
    <t>PERALES SINCHE LISSETH YERSY</t>
  </si>
  <si>
    <t>44662124</t>
  </si>
  <si>
    <t>PERALTA NAVARRO MIRLA GISELLA</t>
  </si>
  <si>
    <t>70038116</t>
  </si>
  <si>
    <t>PEREZ ALEJO DIANA BRIGGIT</t>
  </si>
  <si>
    <t>48051015</t>
  </si>
  <si>
    <t>PEREZ CORDOVA JULIANA ANGELINA</t>
  </si>
  <si>
    <t>43476526</t>
  </si>
  <si>
    <t>PEREZ KURODA ROSSY SUKIYAKI</t>
  </si>
  <si>
    <t>40963391</t>
  </si>
  <si>
    <t>PEREZ LEON TONNY LUIS</t>
  </si>
  <si>
    <t>76905119</t>
  </si>
  <si>
    <t>PEREZ SABOYA DIANA CAROLINA</t>
  </si>
  <si>
    <t>41939013</t>
  </si>
  <si>
    <t>PEREZ SOLIS ESTHER</t>
  </si>
  <si>
    <t>46598369</t>
  </si>
  <si>
    <t>PINDAYO DIAZ UZIEL REMALIAS</t>
  </si>
  <si>
    <t>70557166</t>
  </si>
  <si>
    <t>PINEDO MARCELO JHONN WAGNER</t>
  </si>
  <si>
    <t>46999593</t>
  </si>
  <si>
    <t>PIRCA MENDOZA WINY LIA</t>
  </si>
  <si>
    <t>46143040</t>
  </si>
  <si>
    <t>POMA DAMIANO KATHERINE GIGI</t>
  </si>
  <si>
    <t>46196385</t>
  </si>
  <si>
    <t>PONCE GRADOS ABELARDO</t>
  </si>
  <si>
    <t>47719531</t>
  </si>
  <si>
    <t>PONCE LAUREANO MAYUMI MABEL</t>
  </si>
  <si>
    <t>72082165</t>
  </si>
  <si>
    <t>PORRAS GARCIA PERCY VICENTE</t>
  </si>
  <si>
    <t>73245964</t>
  </si>
  <si>
    <t>PORRAS SURICHAQUI LIZBETH MARIA</t>
  </si>
  <si>
    <t>75760927</t>
  </si>
  <si>
    <t>PRETELL BASTIDAS LESLY MALU</t>
  </si>
  <si>
    <t>45933948</t>
  </si>
  <si>
    <t>PUCUHUAYLA GUTIERREZ BEATRIZ EVELIN</t>
  </si>
  <si>
    <t>44558757</t>
  </si>
  <si>
    <t>PURCA ALCOSER YEYSER</t>
  </si>
  <si>
    <t>41808709</t>
  </si>
  <si>
    <t>QUINTO ROJAS JUAN ANDRES</t>
  </si>
  <si>
    <t>72570128</t>
  </si>
  <si>
    <t>QUISPE AGUIRRE YEYSON JOEL</t>
  </si>
  <si>
    <t>73787555</t>
  </si>
  <si>
    <t>QUISPE ALMEYDA NANCY</t>
  </si>
  <si>
    <t>71957542</t>
  </si>
  <si>
    <t>QUISPE CAMPOS YANIM MILAGROS</t>
  </si>
  <si>
    <t>44052611</t>
  </si>
  <si>
    <t>QUISPE FUENTES ROBERT JOHANY</t>
  </si>
  <si>
    <t>71788467</t>
  </si>
  <si>
    <t>QUISPE HINOSTROZA CORINA ESOLINA</t>
  </si>
  <si>
    <t>47526033</t>
  </si>
  <si>
    <t>QUISPE HINOSTROZA IRAIDA MAURICIA</t>
  </si>
  <si>
    <t>46447357</t>
  </si>
  <si>
    <t>QUISPE INCHE VLADIMIR GINO</t>
  </si>
  <si>
    <t>70485637</t>
  </si>
  <si>
    <t>QUISPE LAZO YESENIA</t>
  </si>
  <si>
    <t>42746810</t>
  </si>
  <si>
    <t>QUISPE MARCOS ALEX</t>
  </si>
  <si>
    <t>41606814</t>
  </si>
  <si>
    <t>QUISPE TAIPE MARGARITA</t>
  </si>
  <si>
    <t>47002726</t>
  </si>
  <si>
    <t>RABANAL CARHUATANTA KAREM KATHERINE</t>
  </si>
  <si>
    <t>41960550</t>
  </si>
  <si>
    <t>RAMIREZ BARTRA JIKEL</t>
  </si>
  <si>
    <t>72738804</t>
  </si>
  <si>
    <t>RAMIREZ VASQUEZ JERMAINE MARLON</t>
  </si>
  <si>
    <t>43866093</t>
  </si>
  <si>
    <t>RAMON ARZAPALO ANAIS GIANINA</t>
  </si>
  <si>
    <t>45879386</t>
  </si>
  <si>
    <t>RAMOS CIPRIANO LILIANA HEYDI</t>
  </si>
  <si>
    <t>70974887</t>
  </si>
  <si>
    <t>RAMOS MELGAR BECKY MARJHORY</t>
  </si>
  <si>
    <t>72686226</t>
  </si>
  <si>
    <t>RAMOS RIVERA KATIA RUTH</t>
  </si>
  <si>
    <t>72176590</t>
  </si>
  <si>
    <t>RAMOS YANTAS SOFIA EMPERATRIZ</t>
  </si>
  <si>
    <t>72636389</t>
  </si>
  <si>
    <t>RAMOS YARANGA RUTH MAGALY</t>
  </si>
  <si>
    <t>42324741</t>
  </si>
  <si>
    <t>RASHUAMAN VARILLAS DEYSI YUDITH</t>
  </si>
  <si>
    <t>71118061</t>
  </si>
  <si>
    <t>RAYMUNDO OLORTEGUI RUMILDA</t>
  </si>
  <si>
    <t>71958594</t>
  </si>
  <si>
    <t>REQUENA MANRRIQUE MARGOTH SINDY</t>
  </si>
  <si>
    <t>44726946</t>
  </si>
  <si>
    <t>RICRA COTERA DINA AGRIPINA</t>
  </si>
  <si>
    <t>10670488</t>
  </si>
  <si>
    <t>RICSE VELIZ NERY FELIPE</t>
  </si>
  <si>
    <t>43480199</t>
  </si>
  <si>
    <t>RIVAS QUISPE JOSE ALFREDO</t>
  </si>
  <si>
    <t>43480200</t>
  </si>
  <si>
    <t>RIVAS QUISPE MARLY JULISSA</t>
  </si>
  <si>
    <t>42330859</t>
  </si>
  <si>
    <t>RIVERA CAMPOS HENRY OSWALDO</t>
  </si>
  <si>
    <t>44076001</t>
  </si>
  <si>
    <t>RIVERA MUNIVE YULISSA YANETH</t>
  </si>
  <si>
    <t>72082158</t>
  </si>
  <si>
    <t>RIVERA ORELLANA KATERINE MERCEDES</t>
  </si>
  <si>
    <t>72324655</t>
  </si>
  <si>
    <t>RIVEROS ROJAS WALDIR</t>
  </si>
  <si>
    <t>45124682</t>
  </si>
  <si>
    <t>ROBLES CORONEL ARTHUR JOSIMAR</t>
  </si>
  <si>
    <t>20036866</t>
  </si>
  <si>
    <t>RODRIGUEZ CUZCANO LIDIA</t>
  </si>
  <si>
    <t>41924421</t>
  </si>
  <si>
    <t>RODRIGUEZ HERRERA ALEXANDER</t>
  </si>
  <si>
    <t>41549035</t>
  </si>
  <si>
    <t>RODRIGUEZ QUISPE ELIANA MONICA</t>
  </si>
  <si>
    <t>TERAPISTA</t>
  </si>
  <si>
    <t>46832361</t>
  </si>
  <si>
    <t>RODRIGUEZ ROJAS RUBINA ILADIA</t>
  </si>
  <si>
    <t>46521890</t>
  </si>
  <si>
    <t>ROJAS ARROYO RENZO</t>
  </si>
  <si>
    <t>42448282</t>
  </si>
  <si>
    <t>ROJAS GALVAN CYNTHIA SUELY</t>
  </si>
  <si>
    <t>44014118</t>
  </si>
  <si>
    <t>ROJAS PASTRANA LEONID GEORGE</t>
  </si>
  <si>
    <t>46943278</t>
  </si>
  <si>
    <t>ROJAS POMALIMA MARIAELENA FIORELA</t>
  </si>
  <si>
    <t>44000288</t>
  </si>
  <si>
    <t>ROJAS PRADO JULIA</t>
  </si>
  <si>
    <t>40625427</t>
  </si>
  <si>
    <t>ROJAS TAIPE HENRY</t>
  </si>
  <si>
    <t>73072621</t>
  </si>
  <si>
    <t>ROJAS YARINGAÑO JOSELYS PAOLA</t>
  </si>
  <si>
    <t>43959698</t>
  </si>
  <si>
    <t>ROMERO APONTE BRIAN MILTON</t>
  </si>
  <si>
    <t>44036318</t>
  </si>
  <si>
    <t>ROMERO BARZOLA REBECA GIOVANA</t>
  </si>
  <si>
    <t>47641381</t>
  </si>
  <si>
    <t>ROMERO CAYNICELA SONIA</t>
  </si>
  <si>
    <t>70041808</t>
  </si>
  <si>
    <t>ROMERO GUZMAN CRISTHOPER RICHARD</t>
  </si>
  <si>
    <t>47505288</t>
  </si>
  <si>
    <t>ROMERO HINOSTROZA JHOSSELIN NATALI</t>
  </si>
  <si>
    <t>71641008</t>
  </si>
  <si>
    <t>ROMERO LOPEZ LEIDY DENISSE</t>
  </si>
  <si>
    <t>43683920</t>
  </si>
  <si>
    <t>ROMERO MUÑOZ YALI ALDO</t>
  </si>
  <si>
    <t>73121671</t>
  </si>
  <si>
    <t>RONCAL PAHUACHO ROSARIO ANALY</t>
  </si>
  <si>
    <t>46654465</t>
  </si>
  <si>
    <t>ROSADO LOZA LISBETH MIRELLA</t>
  </si>
  <si>
    <t>46056111</t>
  </si>
  <si>
    <t>RUIZ BARRIOS EDWIN ERNAN</t>
  </si>
  <si>
    <t>47342755</t>
  </si>
  <si>
    <t>RUIZ POMA ELIZABETH MAGALY</t>
  </si>
  <si>
    <t>47211522</t>
  </si>
  <si>
    <t>RUIZ RAMOS HERASMO EDUARDO</t>
  </si>
  <si>
    <t>45358109</t>
  </si>
  <si>
    <t>SABINO SOTO LIDY</t>
  </si>
  <si>
    <t>80231967</t>
  </si>
  <si>
    <t>SALAS AQUINO MIGUEL ANGEL</t>
  </si>
  <si>
    <t>75453899</t>
  </si>
  <si>
    <t>SALAZAR GOICOCHEA DARIZA XAJAIRA</t>
  </si>
  <si>
    <t>45647130</t>
  </si>
  <si>
    <t>SALAZAR PALACIOS JOE ROBINSON</t>
  </si>
  <si>
    <t>46478112</t>
  </si>
  <si>
    <t>SALAZAR VILLALBA LISBETH MILAGRITOS</t>
  </si>
  <si>
    <t>45477785</t>
  </si>
  <si>
    <t>SALOME CAPCHA KATY MARLENY</t>
  </si>
  <si>
    <t>74498908</t>
  </si>
  <si>
    <t>SANCHEZ CALDERON JACKELINE ELVIRA</t>
  </si>
  <si>
    <t>80085655</t>
  </si>
  <si>
    <t>SANCHEZ GOMEZ ELSER LUCIO</t>
  </si>
  <si>
    <t>44537187</t>
  </si>
  <si>
    <t>SANCHEZ MERINO DILBER NIEL</t>
  </si>
  <si>
    <t>21288149</t>
  </si>
  <si>
    <t>SANDOVAL GAMION LOURDES LUISA</t>
  </si>
  <si>
    <t>45928344</t>
  </si>
  <si>
    <t>SANTA CRUZ ROJAS LISSETH DIANA</t>
  </si>
  <si>
    <t>77069408</t>
  </si>
  <si>
    <t>SILVA OSORIO LISETH EVELIN</t>
  </si>
  <si>
    <t>41359364</t>
  </si>
  <si>
    <t>SILVESTRE CURIÑAUPA MICHEL</t>
  </si>
  <si>
    <t>75557327</t>
  </si>
  <si>
    <t>SOCA NINAQUISPE NICKOL LESLIE</t>
  </si>
  <si>
    <t>30861498</t>
  </si>
  <si>
    <t>SONCO MAYTA JOSE MANUEL</t>
  </si>
  <si>
    <t>70681288</t>
  </si>
  <si>
    <t>SORJANO ARELLANO GUSTAVO RICARDO</t>
  </si>
  <si>
    <t>72293198</t>
  </si>
  <si>
    <t>SOTO PONCE MARY CARMEN</t>
  </si>
  <si>
    <t>46831223</t>
  </si>
  <si>
    <t>SUAREZ ORTIZ KELITA</t>
  </si>
  <si>
    <t>45545330</t>
  </si>
  <si>
    <t>TAIPE MAYHUASCA MAX RAUL</t>
  </si>
  <si>
    <t>44023250</t>
  </si>
  <si>
    <t>TAPIA ROJAS LUIS ENRIQUE</t>
  </si>
  <si>
    <t>45019598</t>
  </si>
  <si>
    <t>TAQUIRI BARJA LUZ MAGALY</t>
  </si>
  <si>
    <t>42534598</t>
  </si>
  <si>
    <t>TAYPE PASTOR MARCELINA</t>
  </si>
  <si>
    <t>45308388</t>
  </si>
  <si>
    <t>TERBULLINO CABALLON JOSE RONALD</t>
  </si>
  <si>
    <t>45640768</t>
  </si>
  <si>
    <t>TIMOTEO GUTIERREZ JESUS MIGUEL</t>
  </si>
  <si>
    <t>41834202</t>
  </si>
  <si>
    <t>TIPICIANO TASAYCO VICTOR RUBEN</t>
  </si>
  <si>
    <t>45615076</t>
  </si>
  <si>
    <t>TOMON ROBLES JAHSOCO</t>
  </si>
  <si>
    <t>21003123</t>
  </si>
  <si>
    <t>TORPOCO BARZOLA EDGAR</t>
  </si>
  <si>
    <t>45219024</t>
  </si>
  <si>
    <t>TORPOCO RIVERA LUIS EDUARDO</t>
  </si>
  <si>
    <t>70242141</t>
  </si>
  <si>
    <t>TORRE ARROYO GERALD GEOVANY</t>
  </si>
  <si>
    <t>47631349</t>
  </si>
  <si>
    <t>TORRES DIEGO ANA CRISTINA</t>
  </si>
  <si>
    <t>71633750</t>
  </si>
  <si>
    <t>TORRES GUILLEN CARMEN DOMETILA</t>
  </si>
  <si>
    <t>43092136</t>
  </si>
  <si>
    <t>TORRES PAREDES MESIAS</t>
  </si>
  <si>
    <t>45298411</t>
  </si>
  <si>
    <t>UCULMANA GUTIERREZ ANGELICA YESENIA</t>
  </si>
  <si>
    <t>45308444</t>
  </si>
  <si>
    <t>UÑANGA ÑAUPARI DUVAN CESAR</t>
  </si>
  <si>
    <t>70295891</t>
  </si>
  <si>
    <t>URETA MONTES JACQUELIN OLGA</t>
  </si>
  <si>
    <t>46687609</t>
  </si>
  <si>
    <t>VALENCIA INOCENTE GRACIELA GABRIELA</t>
  </si>
  <si>
    <t>42411650</t>
  </si>
  <si>
    <t>VALENCIA VALENTIN YENNY</t>
  </si>
  <si>
    <t>45097096</t>
  </si>
  <si>
    <t>VARGAS ALHUAY JANET GIOVANNA</t>
  </si>
  <si>
    <t>20566962</t>
  </si>
  <si>
    <t>VARGAS ORELLANA POLVAN HENRRY</t>
  </si>
  <si>
    <t>INGENIERO AMBIENTAL</t>
  </si>
  <si>
    <t>47889883</t>
  </si>
  <si>
    <t>VARGAS POCOMUCHA KATERINE ROSIO</t>
  </si>
  <si>
    <t>76673881</t>
  </si>
  <si>
    <t>VEGA TINEO ABSALON GUZMAN</t>
  </si>
  <si>
    <t>20996092</t>
  </si>
  <si>
    <t>VEINTEMILLA PIÑAS MERCEDES ISABEL</t>
  </si>
  <si>
    <t>40771870</t>
  </si>
  <si>
    <t>VELIZ ALVAREZ VILMA</t>
  </si>
  <si>
    <t>20997478</t>
  </si>
  <si>
    <t>VELIZ ESPINOZA ROSA CONSUELO</t>
  </si>
  <si>
    <t>42637139</t>
  </si>
  <si>
    <t>VENTURO BAUTISTA JORGE LUIS</t>
  </si>
  <si>
    <t>44777587</t>
  </si>
  <si>
    <t>VIENRICH MUNGI NORMA SHEILA</t>
  </si>
  <si>
    <t>45893187</t>
  </si>
  <si>
    <t>VILA BELTRAN NUBBIA LIZZETH</t>
  </si>
  <si>
    <t>74134609</t>
  </si>
  <si>
    <t>VILLANUEVA GARCIA ERIK JOSEPH</t>
  </si>
  <si>
    <t>45147986</t>
  </si>
  <si>
    <t>VILLAR CARHUALLANQUI ROYER JOBNER</t>
  </si>
  <si>
    <t>41244453</t>
  </si>
  <si>
    <t>VILLAR PEÑA ELMER</t>
  </si>
  <si>
    <t>73135205</t>
  </si>
  <si>
    <t>VIVAS GAVINO JESSICA NATALY</t>
  </si>
  <si>
    <t>43753320</t>
  </si>
  <si>
    <t>VIVAS MANCILLA JUDITH</t>
  </si>
  <si>
    <t>45761706</t>
  </si>
  <si>
    <t>WONG ANGELES ALEXSANDER</t>
  </si>
  <si>
    <t>47232494</t>
  </si>
  <si>
    <t>YARIN AQUINO HUGO VLADEMIR</t>
  </si>
  <si>
    <t>10774352</t>
  </si>
  <si>
    <t>ZARATE SOTO DAVID MIGUEL</t>
  </si>
  <si>
    <t>73146620</t>
  </si>
  <si>
    <t>ZARZOSA CHAVEZ KARINA IDALIT</t>
  </si>
  <si>
    <t>41670990</t>
  </si>
  <si>
    <t>ZUASNABAR CANGALAYA JESSICA YOLANDA</t>
  </si>
  <si>
    <t>47940931</t>
  </si>
  <si>
    <t>ZUASNABAR CASTRO MERLY LIBETTE</t>
  </si>
  <si>
    <t>41536520</t>
  </si>
  <si>
    <t>ZUÑIGA LAZO RENORVAN LEONARDO</t>
  </si>
  <si>
    <t>45468090</t>
  </si>
  <si>
    <t>ZURITA MACASSI MILUSKA CARMEN</t>
  </si>
  <si>
    <t>MOLINA CLEMENTE KARIN SOLEDAD</t>
  </si>
  <si>
    <t>ANUAL</t>
  </si>
  <si>
    <t>RECURSOS ORDINARIOS</t>
  </si>
  <si>
    <t>48123520</t>
  </si>
  <si>
    <t>COCHACHI SALOME JORDY JUVENAL</t>
  </si>
  <si>
    <t>43150509</t>
  </si>
  <si>
    <t>VILLALVA ORTIZ RUBEN</t>
  </si>
  <si>
    <t>COORDINADOR (A) DE INNOVACIÓN Y SOPORTE TECNOLÓGICO</t>
  </si>
  <si>
    <t>RODRIGUEZ AGUILAR ROYER XAVIER</t>
  </si>
  <si>
    <t>JIMENEZ ARAUCO ANAIS EMILIA</t>
  </si>
  <si>
    <t>41593717</t>
  </si>
  <si>
    <t>ROJAS BASTIDAS CRISTIAN</t>
  </si>
  <si>
    <t>BARRERA RAMOS GREGORIO MIGUEL</t>
  </si>
  <si>
    <t>20731643</t>
  </si>
  <si>
    <t>CASTELLANOS FERNANDEZ PILAR LUCIA</t>
  </si>
  <si>
    <t>45109474</t>
  </si>
  <si>
    <t>ORDOÑEZ VILCHEZ JHONATAN</t>
  </si>
  <si>
    <t>75476949</t>
  </si>
  <si>
    <t>BALVIN HUAMAN KELLY HELEN</t>
  </si>
  <si>
    <t>20045764</t>
  </si>
  <si>
    <t>CASTAÑEDA ARROYO FRANCY LIDIO</t>
  </si>
  <si>
    <t>19898655</t>
  </si>
  <si>
    <t>GUERRA FONSECA SANTA CRUZ</t>
  </si>
  <si>
    <t>45029228</t>
  </si>
  <si>
    <t>FABIAN ALIAGA JHONATAN ELIAS</t>
  </si>
  <si>
    <t>GARCIA SUAREZ TANIA VANESSA</t>
  </si>
  <si>
    <t>20018449</t>
  </si>
  <si>
    <t>ARTICA CAMAYO RENE</t>
  </si>
  <si>
    <t>LLANCACHAGUA ALIAGA ALFREDO</t>
  </si>
  <si>
    <t>20433228</t>
  </si>
  <si>
    <t>QUIÑONES HILARIO GODOFREDO</t>
  </si>
  <si>
    <t>40753302</t>
  </si>
  <si>
    <t>ZEVALLOS LUNA JULIO CESAR</t>
  </si>
  <si>
    <t>COORDINADOR DE SECUNDARIA TUTORIAL</t>
  </si>
  <si>
    <t>04045411</t>
  </si>
  <si>
    <t>MENDOZA ROBLES EVA HAYDEE</t>
  </si>
  <si>
    <t>PROFESOR</t>
  </si>
  <si>
    <t>PROFESOR DE EDUCACION SECUNDARIA</t>
  </si>
  <si>
    <t>DOCENTE TUTOR(A) DE COMUNICACIÓN</t>
  </si>
  <si>
    <t>UNTIVEROS PONCE BRAYAHAM CRUZ</t>
  </si>
  <si>
    <t>DOCENTE TUTOR(A) DE MATEMÁTICA</t>
  </si>
  <si>
    <t>RODRIGUEZ GUTIERREZ NOEL</t>
  </si>
  <si>
    <t>DOCENTE TUTOR DE CIENCIA Y TECNOLOGIA</t>
  </si>
  <si>
    <t>ROMERO BAUTISTA ANGELICA</t>
  </si>
  <si>
    <t>20117960</t>
  </si>
  <si>
    <t>LAZO BENTRAN SADITH LILI</t>
  </si>
  <si>
    <t>DOCENTE TUTOR DE COMUNICACIÓN</t>
  </si>
  <si>
    <t>SALAZAR PORRAS JORGE ERNESTO</t>
  </si>
  <si>
    <t>YAURI SOCUALAYA SILVIA MARGOT</t>
  </si>
  <si>
    <t>VASQUEZ GALARZA SONIA MARGOT</t>
  </si>
  <si>
    <t>JEFE DEL AREA DE GESTION ADMINISTRATIVA INFRAESTRUCTURA Y EQUIPAMIENTO</t>
  </si>
  <si>
    <t>70163338</t>
  </si>
  <si>
    <t>TORRES ROJAS BRIAN ISMAEL</t>
  </si>
  <si>
    <t>TECNICO ADMINISTRATIVO NEXUS</t>
  </si>
  <si>
    <t>47895747</t>
  </si>
  <si>
    <t>ALIAGA LIZARBE LILIAM ROSMERI</t>
  </si>
  <si>
    <t>RESPONSABLE DE AIRSHP</t>
  </si>
  <si>
    <t>20111507</t>
  </si>
  <si>
    <t>CHANCASANAMPA NIETO RUBEN</t>
  </si>
  <si>
    <t>TECNICO ADMINISTRATIVO EN MESA DE PARTES</t>
  </si>
  <si>
    <t>SANCHEZ GUERRA MARCIA</t>
  </si>
  <si>
    <t>SECRETARIA JECUTIVA</t>
  </si>
  <si>
    <t>SECRETARIA EJECUTIVA</t>
  </si>
  <si>
    <t>72687878</t>
  </si>
  <si>
    <t>ROMO VICENTE GERALDINE DANIELA</t>
  </si>
  <si>
    <t>CONTADOR PUBLICO COLEGIADO</t>
  </si>
  <si>
    <t>SECRETARIA EJECUITVA DIRECCION</t>
  </si>
  <si>
    <t>CERRON BASTIDAD MILAGROS MAYUMI</t>
  </si>
  <si>
    <t>T</t>
  </si>
  <si>
    <t>PUCLLAS GUTIERREZ MAGALY</t>
  </si>
  <si>
    <t>ASISTENTA SOCIAL</t>
  </si>
  <si>
    <t>ESTEBAN BULLON EDITD ROXANA</t>
  </si>
  <si>
    <t>TRABAJO SOCIAL</t>
  </si>
  <si>
    <t>JEFE DEL AREA DE GESTION INSTITUCIONAL</t>
  </si>
  <si>
    <t>SOTOMAYOR OSEDA ALEX HERNAN</t>
  </si>
  <si>
    <t>ESPECIALISTA EN REMUNERACIONES - PLANILLAS</t>
  </si>
  <si>
    <t>ESPECIALSITA EN ABASTECIMIENTO</t>
  </si>
  <si>
    <t>ROJAS VALERO MARICRUZ</t>
  </si>
  <si>
    <t>ESPECIALSITA EN INFRAESTRUCTURA</t>
  </si>
  <si>
    <t>GALARZA LINARES JESSICA PAOLA</t>
  </si>
  <si>
    <t>MAESTRIA</t>
  </si>
  <si>
    <t>DOCENTE TUTOR DEL NIVEL SECUNADIA MATEMATICA</t>
  </si>
  <si>
    <t>ADRIANO ÑAHUIN ALINA SEDNE</t>
  </si>
  <si>
    <t>DOCENTE DE EDUCACION SECUNDARIA</t>
  </si>
  <si>
    <t>DOCENTE TUTOR DEL NIVEL SECUNADIA COMUNICACIÓN</t>
  </si>
  <si>
    <t>VILLEGAS PATILLA Lidia</t>
  </si>
  <si>
    <t>DOCENTE TUTOR DEL NIVEL SECUNADIA CIENCIA Y TECNOLOGIA</t>
  </si>
  <si>
    <t>ESPINOZA HUACAYCHUCO MARCO ANTONIO</t>
  </si>
  <si>
    <t>DOCENTE TUTOR DEL NIVEL PRIMARIA - EIB</t>
  </si>
  <si>
    <t>DOCENTE DE EDUCACION PRIMARIA</t>
  </si>
  <si>
    <t>CCALA CATUNTA JUAN</t>
  </si>
  <si>
    <t>DEXTRE OSORIO GERARDO ALBERTO</t>
  </si>
  <si>
    <t>48317212</t>
  </si>
  <si>
    <t>CANTURIN ROJAS CRISTIAM</t>
  </si>
  <si>
    <t>LIC. EN ADMINISTRACION</t>
  </si>
  <si>
    <t>47860374</t>
  </si>
  <si>
    <t>YALICO VASQUEZ NATALY KATERINE</t>
  </si>
  <si>
    <t>47185783</t>
  </si>
  <si>
    <t>DIAZ REYES NURIA MONICA</t>
  </si>
  <si>
    <t>40797143</t>
  </si>
  <si>
    <t>VERA OLIVERA NEIL ESTIV</t>
  </si>
  <si>
    <t>MEJIA FLORES SHEILAH ALEJANDRA</t>
  </si>
  <si>
    <t>1 ADQUISICION DE CONBUSTIBLE PARA EL VEHICULO DE LA INSTITUCION PARA LAS DIFERENTES COMISIONES</t>
  </si>
  <si>
    <t>OC Nª001</t>
  </si>
  <si>
    <t>RUC:20601756383
CORPORACION NICOLAS SANTANA S.A.C</t>
  </si>
  <si>
    <t>PAGADO</t>
  </si>
  <si>
    <t xml:space="preserve">SE CUMPLIERON CON LOS PARAMETROS Y PLAZOS ESTABLECIDOS POR EL AREA SOLICITANTE </t>
  </si>
  <si>
    <t>2 ADQUISICIÓN DE MATERIAL DE LIMPIEZA PARA IIEE, DEL. NIVEL INICIAL,PRIMARIA Y SECUNDARIA DE LA MODALIDAD EDUCACION BASICA REGULAR DE LAUGEL CHUPACA EN EL MARCO DEL PROGRAMA PRESUPUESTAL 090.</t>
  </si>
  <si>
    <t>OC Nª005</t>
  </si>
  <si>
    <t>RUC:20600105214
INCOPU E.I.R.L</t>
  </si>
  <si>
    <t>3ADQUISICION DE MATERIAL DE ESCRITORIO (UNIDADES DE COSTEO) PARA IIEE DEL NIVEL INICIAL, PRIMARIA Y SECUNDARIA.</t>
  </si>
  <si>
    <t>CCE</t>
  </si>
  <si>
    <t>OC Nª10</t>
  </si>
  <si>
    <t>RUC:10200193551
VILCHEZ GUTARRA LUIS ALBERTO</t>
  </si>
  <si>
    <t>SE CUMPLIERON CON LOS PLAZOS ESTABLECIDOS EN EL CONVENIO MARCO CATALOGOS ELECTRONICOS PERU COMPRAS</t>
  </si>
  <si>
    <t>4ADQUISICIÓN DE MATERIALES DE PROTECCION(PROTECTORES FACIAL CON VISOR PARA LAS IIEE DE LA UGEL CHUPACA.</t>
  </si>
  <si>
    <t>OC Nª14</t>
  </si>
  <si>
    <t>RUC:20607673820
SHOPRITE EMPRESA INDIVIDUAL RESPONSABILIDAD LIMITADA</t>
  </si>
  <si>
    <t>5ADQUISICIÓN DE MATERIALES DE PROTECCION (MASCARILLAS FACIAL TEXTIL DE USO COMUNITARIO PARA LAS IIEE.</t>
  </si>
  <si>
    <t>CDP</t>
  </si>
  <si>
    <t>OC Nª20</t>
  </si>
  <si>
    <t>RUC:20606686667
SHOPRITE EMPRESA INDIVIDUAL RESPONSABILIDAD LIMITADA</t>
  </si>
  <si>
    <t>6ADQUISICION  DE KIT DE CIENCIAS Y MATEMATICAS PARA LAS IIEE Y PRONOE DEL NIVEL INICIAL DE LA UGEL CHUPACA</t>
  </si>
  <si>
    <t>OC Nª36</t>
  </si>
  <si>
    <t>RUC:20557191446
CORPORACION TECNOLOGICA Y EQUIPAMIENTO SAC</t>
  </si>
  <si>
    <t>7SERVICIO DE TRANSPORTE DE MATERIAL EDUCATIVO MINEDU EBR UEE CHUPACA</t>
  </si>
  <si>
    <t>OS N°27</t>
  </si>
  <si>
    <t>RUC: 2060291558
GRUPO EMPRESARIAL SAC</t>
  </si>
  <si>
    <t>8SERVICIO DE IMPRESION DE KITS DE MATERIALES PARA LAS IE DE LOS NIVELES INICIAL, PRIMARIA Y SECUNDARIA DEL AMBITO DE LA UGEL CHUPACA.</t>
  </si>
  <si>
    <t>OS N°75</t>
  </si>
  <si>
    <t>39.499.32</t>
  </si>
  <si>
    <t>RUC:10200438081
NORA VILCAPOMA VILCAPOMA</t>
  </si>
  <si>
    <t>408-1224 RED DE SALUD VALLE DEL MANTARO</t>
  </si>
  <si>
    <t>BERNAOLA MARTICORENA EVELIN YUDITH</t>
  </si>
  <si>
    <t>AJENO</t>
  </si>
  <si>
    <t>SI</t>
  </si>
  <si>
    <t>1er PISO</t>
  </si>
  <si>
    <t xml:space="preserve">PORRAS ALIAGA RAFAHEL RAFFO </t>
  </si>
  <si>
    <t>1ro, 2do y 3er PISO</t>
  </si>
  <si>
    <t>ARANCIBIA VILCAPOMA GUADALUPE NANCY</t>
  </si>
  <si>
    <t>TORRES IPARRAGUIERRE ELIZABETH</t>
  </si>
  <si>
    <t>3er PISO</t>
  </si>
  <si>
    <t>SALAZAR LAZO RODRIGO ELIAS</t>
  </si>
  <si>
    <t>del 1er al 6to PISO</t>
  </si>
  <si>
    <t>VELIT VILLARREAL CARLOS ALFONSO</t>
  </si>
  <si>
    <t>RECURSO ORDINARIOS</t>
  </si>
  <si>
    <t>CAS - D.L. N° 1057</t>
  </si>
  <si>
    <t>ABOGADO(A)</t>
  </si>
  <si>
    <t>46728282</t>
  </si>
  <si>
    <t>ALMONACID PEÑA SUZANNE SAMANTHA</t>
  </si>
  <si>
    <t>Universitarias</t>
  </si>
  <si>
    <t>Título Profesional </t>
  </si>
  <si>
    <t>44871833</t>
  </si>
  <si>
    <t>HUAMAN ALVAREZ CAROLA FIORELA</t>
  </si>
  <si>
    <t>44789263</t>
  </si>
  <si>
    <t>SINCHEZ MARQUINA FERNANDO MIGUEL</t>
  </si>
  <si>
    <t>70203745</t>
  </si>
  <si>
    <t>VICUÑA SALAZAR RICKI RAELIN</t>
  </si>
  <si>
    <t>43420180</t>
  </si>
  <si>
    <t>CAYLLAHUA SULLCA OLGA</t>
  </si>
  <si>
    <t>DIRECTOR EJECUTIVO</t>
  </si>
  <si>
    <t>20090010</t>
  </si>
  <si>
    <t>PORRAS ORELLANA ENRIQUE</t>
  </si>
  <si>
    <t>ENFERMERA(O)</t>
  </si>
  <si>
    <t>45453787</t>
  </si>
  <si>
    <t>BASTIDAS CERRON JHON ALEJANDRO</t>
  </si>
  <si>
    <t>45433399</t>
  </si>
  <si>
    <t>CORILLOCLLA INGA CLEIDE KELLY</t>
  </si>
  <si>
    <t>41290745</t>
  </si>
  <si>
    <t>PALACIOS LARA BINSER JOSE</t>
  </si>
  <si>
    <t>46883434</t>
  </si>
  <si>
    <t>RAMOS BENDEZU FANY ISABEL</t>
  </si>
  <si>
    <t>72232409</t>
  </si>
  <si>
    <t>VALGA INGARUCA GINA MADELEYNE</t>
  </si>
  <si>
    <t>42727211</t>
  </si>
  <si>
    <t>ALIAGA LAPA JOSE JAIME</t>
  </si>
  <si>
    <t>43022643</t>
  </si>
  <si>
    <t>AVILA CORDOVA ARELIA SEYDEL</t>
  </si>
  <si>
    <t>20683559</t>
  </si>
  <si>
    <t>CARDENAS ROMERO LIZ</t>
  </si>
  <si>
    <t>46158678</t>
  </si>
  <si>
    <t>CORTEZ ROSARIO JACKELINE KAROL</t>
  </si>
  <si>
    <t>47187802</t>
  </si>
  <si>
    <t>CUNYAS PEÑA EVELIN HILDA</t>
  </si>
  <si>
    <t>71892878</t>
  </si>
  <si>
    <t>RIVERA BARJA PAOLA AMPARO</t>
  </si>
  <si>
    <t>71589523</t>
  </si>
  <si>
    <t>BASILIO HUAMAN JHASMIN MILAGROS</t>
  </si>
  <si>
    <t>71213337</t>
  </si>
  <si>
    <t>FERNANDEZ LOPEZ LILI MANUELA</t>
  </si>
  <si>
    <t>46670592</t>
  </si>
  <si>
    <t>PARRAGA CUYUBAMBA STEFANY FIOROBICH</t>
  </si>
  <si>
    <t>42877142</t>
  </si>
  <si>
    <t>LEON ARONE BETTY</t>
  </si>
  <si>
    <t>71204924</t>
  </si>
  <si>
    <t>CAJACURI AQUINO PATRICIA LIZBETH</t>
  </si>
  <si>
    <t>70768224</t>
  </si>
  <si>
    <t>CESAR COCA YUDY YENI</t>
  </si>
  <si>
    <t>46098181</t>
  </si>
  <si>
    <t>ESPINOZA HILARIO ROCIO ELIZABETH</t>
  </si>
  <si>
    <t>70178659</t>
  </si>
  <si>
    <t>GUZMAN ESPINOZA KATHERINE LESLYE</t>
  </si>
  <si>
    <t>45265090</t>
  </si>
  <si>
    <t>HIDALGO CARDENAS CAROLINA PILAR</t>
  </si>
  <si>
    <t>43651458</t>
  </si>
  <si>
    <t>JUICA VILCAPOMA MARIA JULIA</t>
  </si>
  <si>
    <t>73132383</t>
  </si>
  <si>
    <t>LEYVA BLAS ELENITH KELY</t>
  </si>
  <si>
    <t>45536010</t>
  </si>
  <si>
    <t>ROJAS BRICEÑO ELVIRA DORA</t>
  </si>
  <si>
    <t>42237695</t>
  </si>
  <si>
    <t>SAMANIEGO SEDANO RUTH</t>
  </si>
  <si>
    <t>42438975</t>
  </si>
  <si>
    <t>JACINTO NAVARRO YESSENIA</t>
  </si>
  <si>
    <t>45115130</t>
  </si>
  <si>
    <t>JANAMPA MONGE FIORELLA MILAGROS</t>
  </si>
  <si>
    <t>45544069</t>
  </si>
  <si>
    <t>QUINTO ANTEZANA DANIELA</t>
  </si>
  <si>
    <t>40378922</t>
  </si>
  <si>
    <t>CONTRERAS MARIN ROSALBINA</t>
  </si>
  <si>
    <t>40463106</t>
  </si>
  <si>
    <t>MARIN PEREZ ADRIANA DEL PILAR</t>
  </si>
  <si>
    <t>40010829</t>
  </si>
  <si>
    <t>SANTANA RODRIGUEZ ELSA</t>
  </si>
  <si>
    <t>40867608</t>
  </si>
  <si>
    <t>ROMERO CAMARGO PAOLA KARINA</t>
  </si>
  <si>
    <t>41872576</t>
  </si>
  <si>
    <t>ECHEVARRIA ZACARIAS ANA CECILIA</t>
  </si>
  <si>
    <t>72010667</t>
  </si>
  <si>
    <t>CARHUACHIN CALIXTO CINTYA JANET</t>
  </si>
  <si>
    <t>70041815</t>
  </si>
  <si>
    <t>ORUE RAMIREZ WENDY LAURA</t>
  </si>
  <si>
    <t>44082345</t>
  </si>
  <si>
    <t>PEREZ BENITO ROSMERY KARINA</t>
  </si>
  <si>
    <t>23274755</t>
  </si>
  <si>
    <t>RAYMUNDO CASTRO RUSSMERYBE</t>
  </si>
  <si>
    <t>43074497</t>
  </si>
  <si>
    <t>ROMANI INGA NELIA</t>
  </si>
  <si>
    <t>45386876</t>
  </si>
  <si>
    <t>RUIZ CUSINGA SARA MILAGROS</t>
  </si>
  <si>
    <t>40463902</t>
  </si>
  <si>
    <t>SOTOMAYOR BALBIN ELVIRA</t>
  </si>
  <si>
    <t>04085641</t>
  </si>
  <si>
    <t>VICENTE ALMONACID KATTY PILAR</t>
  </si>
  <si>
    <t>43048442</t>
  </si>
  <si>
    <t>GARAY GARCIA ANAMELVA</t>
  </si>
  <si>
    <t>43342015</t>
  </si>
  <si>
    <t>LAZARO CAMPOSANO BEATRIZ</t>
  </si>
  <si>
    <t>44047947</t>
  </si>
  <si>
    <t>PINO URIBE KAROL YANET</t>
  </si>
  <si>
    <t>74121303</t>
  </si>
  <si>
    <t>TRUCIOS MATOS ZHENIA BRAULIA</t>
  </si>
  <si>
    <t>47301617</t>
  </si>
  <si>
    <t>ADAUTO EGOAVIL HENRY ENRIQUE</t>
  </si>
  <si>
    <t>44902873</t>
  </si>
  <si>
    <t>GALLARDO FLORES LIZ NOHELIA</t>
  </si>
  <si>
    <t>70868666</t>
  </si>
  <si>
    <t>JAIME VASQUEZ JOCELYN LETICIA</t>
  </si>
  <si>
    <t>41502972</t>
  </si>
  <si>
    <t>LLUTARI SOLANO GEMA NANCY</t>
  </si>
  <si>
    <t>45120896</t>
  </si>
  <si>
    <t>RAMON REYNOSO JANDERI LIZBETH</t>
  </si>
  <si>
    <t>46444366</t>
  </si>
  <si>
    <t>PRINZ GOMEZ JUDITH MILAGROS</t>
  </si>
  <si>
    <t>71948823</t>
  </si>
  <si>
    <t>YUPANQUI CUADRADO JORGE LUIS</t>
  </si>
  <si>
    <t>45346754</t>
  </si>
  <si>
    <t>MANCCO POMA YURICO YESENIA</t>
  </si>
  <si>
    <t>43485909</t>
  </si>
  <si>
    <t>ROMAN POMA LOURDES ROSALINDA</t>
  </si>
  <si>
    <t>70236515</t>
  </si>
  <si>
    <t>ACUÐA BONIFACIO GISELA</t>
  </si>
  <si>
    <t>44061265</t>
  </si>
  <si>
    <t>ADAUTO ARANA JACQUELINE CLAUDIA</t>
  </si>
  <si>
    <t>44009012</t>
  </si>
  <si>
    <t>ARANIBAR CHAVEZ EVELIN MARIANET</t>
  </si>
  <si>
    <t>20053573</t>
  </si>
  <si>
    <t>BALDEON LLANCARI LUISA</t>
  </si>
  <si>
    <t>70396112</t>
  </si>
  <si>
    <t>BUSTAMANTE CANTEÐO MARIA INES</t>
  </si>
  <si>
    <t>40637658</t>
  </si>
  <si>
    <t>CARDENAS TAIPE ROSITA BLANCA</t>
  </si>
  <si>
    <t>46068445</t>
  </si>
  <si>
    <t>CONDOR QUISPE ALINA YANET</t>
  </si>
  <si>
    <t>73493566</t>
  </si>
  <si>
    <t>DE LA CRUZ TAIPE JESSICA</t>
  </si>
  <si>
    <t>73476222</t>
  </si>
  <si>
    <t>DUEÑAS ARIZAPANA JESSICA MABEL</t>
  </si>
  <si>
    <t>46466344</t>
  </si>
  <si>
    <t>ESPINOZA MONTERO JACKELINE DELIA</t>
  </si>
  <si>
    <t>71582482</t>
  </si>
  <si>
    <t>GARCIA FERNANDEZ INGRID LESLIE</t>
  </si>
  <si>
    <t>41193457</t>
  </si>
  <si>
    <t>INGA MELGAR JESSICA</t>
  </si>
  <si>
    <t>77081702</t>
  </si>
  <si>
    <t>MARCELO LEYVA DENISSE VANESSA</t>
  </si>
  <si>
    <t>72843502</t>
  </si>
  <si>
    <t>MATOS GOMEZ LUCERO CELESTE</t>
  </si>
  <si>
    <t>45213096</t>
  </si>
  <si>
    <t>MILLAN RODRIGUEZ GABRIELA ANDREA</t>
  </si>
  <si>
    <t>47727060</t>
  </si>
  <si>
    <t>QUISPE ESPINAL JOHANA MILAGROS</t>
  </si>
  <si>
    <t>42427033</t>
  </si>
  <si>
    <t>QUISPE GASPAR MARLENE</t>
  </si>
  <si>
    <t>73114571</t>
  </si>
  <si>
    <t>RICALDE OSCANOA CELINA DENYS</t>
  </si>
  <si>
    <t>40869816</t>
  </si>
  <si>
    <t>ROJAS MEZA JANNETH SHELLEY</t>
  </si>
  <si>
    <t>76760532</t>
  </si>
  <si>
    <t>TORRES MEZA SUSANA ELIZABETH</t>
  </si>
  <si>
    <t>44379660</t>
  </si>
  <si>
    <t>TOSCANO POCOMUCHA MARIA LUISA</t>
  </si>
  <si>
    <t>70038897</t>
  </si>
  <si>
    <t>TOVAR LLANOS JESSICA ALAND</t>
  </si>
  <si>
    <t>45790444</t>
  </si>
  <si>
    <t>MOLINA GARCIA YULISSA SHEYLLEY</t>
  </si>
  <si>
    <t>73201957</t>
  </si>
  <si>
    <t>QUISPE IGNACIO ROSARIO</t>
  </si>
  <si>
    <t>20437709</t>
  </si>
  <si>
    <t>RIVAS LAUREANO DORIS VIVIANA</t>
  </si>
  <si>
    <t>42315437</t>
  </si>
  <si>
    <t>ZUÑIGA LOPEZ IRIS MONICA</t>
  </si>
  <si>
    <t>45615960</t>
  </si>
  <si>
    <t>MENDOZA PAUCAR YENY DIANA</t>
  </si>
  <si>
    <t>45707469</t>
  </si>
  <si>
    <t>TAPARA GIRON KATYUSCA ARLET</t>
  </si>
  <si>
    <t>70017811</t>
  </si>
  <si>
    <t>VILA VILCAHUAMAN NATALY ANTONIA</t>
  </si>
  <si>
    <t>46990817</t>
  </si>
  <si>
    <t>MENDOZA ORDOÐEZ KATHIA JHANINA</t>
  </si>
  <si>
    <t>45853522</t>
  </si>
  <si>
    <t>CENTENO SORA DAISY JACKELINY</t>
  </si>
  <si>
    <t>46162095</t>
  </si>
  <si>
    <t>RAMOS EVANGELISTA ANGELA MARIELA</t>
  </si>
  <si>
    <t>71011537</t>
  </si>
  <si>
    <t>SANTAYANA RICALDI JESSENIA BEATRIZ</t>
  </si>
  <si>
    <t>71624110</t>
  </si>
  <si>
    <t>PRADO GUTIERREZ JAVIER DANIEL</t>
  </si>
  <si>
    <t>44817065</t>
  </si>
  <si>
    <t>ORDOÑEZ VELASQUEZ ADILAYDA</t>
  </si>
  <si>
    <t>45440221</t>
  </si>
  <si>
    <t>TTITO TEVES YESHICA</t>
  </si>
  <si>
    <t>20107680</t>
  </si>
  <si>
    <t>ROJAS MONTERO EDITH GEOVANNA</t>
  </si>
  <si>
    <t>46399297</t>
  </si>
  <si>
    <t>LAGOS HUZCO ANNY JHANNETH</t>
  </si>
  <si>
    <t>47801165</t>
  </si>
  <si>
    <t>BALBIN GARCIA YESENIA THALIA</t>
  </si>
  <si>
    <t>72950563</t>
  </si>
  <si>
    <t>VIVANCO LAZARO JOSUE JEFFRY</t>
  </si>
  <si>
    <t>47298955</t>
  </si>
  <si>
    <t>CANTO POMA BEATRIZ KATHERINE</t>
  </si>
  <si>
    <t>43766033</t>
  </si>
  <si>
    <t>CHOCCA DE LA CRUZ VANESA</t>
  </si>
  <si>
    <t>75165912</t>
  </si>
  <si>
    <t>CHUCO FLORES KATHERINE BETSY</t>
  </si>
  <si>
    <t>42229761</t>
  </si>
  <si>
    <t>COLLACHAGUA SALOME YRAYDA  KARINA</t>
  </si>
  <si>
    <t>71979699</t>
  </si>
  <si>
    <t>GASPAR CAMAC DE ASTURIMAC GABRIELA RUTH</t>
  </si>
  <si>
    <t>21283260</t>
  </si>
  <si>
    <t>HUANCAYA YARINGAÑO INES DONATILA</t>
  </si>
  <si>
    <t>41865188</t>
  </si>
  <si>
    <t>JAVIER RAMOS GLADYS</t>
  </si>
  <si>
    <t>47625556</t>
  </si>
  <si>
    <t>JOAQUIN MENDOZA HINY WUBERLING</t>
  </si>
  <si>
    <t>45539389</t>
  </si>
  <si>
    <t>JUNES ASTOCAZA LILIANA SILVESTRA</t>
  </si>
  <si>
    <t>42682218</t>
  </si>
  <si>
    <t>LAVADO RICALDI ESTHER MARGARITA</t>
  </si>
  <si>
    <t>71035467</t>
  </si>
  <si>
    <t>RODRIGUEZ DIAZ SHARON MILAGROS</t>
  </si>
  <si>
    <t>43544632</t>
  </si>
  <si>
    <t>ROJAS ACOSTA JOVANNA LUZ</t>
  </si>
  <si>
    <t>44944729</t>
  </si>
  <si>
    <t>TACO LLACCTAHUAMAN BEATRIZ LILIANA</t>
  </si>
  <si>
    <t>47292697</t>
  </si>
  <si>
    <t>TOSCANO DORREGARAY DELSY MARIA</t>
  </si>
  <si>
    <t>47231140</t>
  </si>
  <si>
    <t>VALENTIN BACA EVELIN ESTEFANIE</t>
  </si>
  <si>
    <t>43185768</t>
  </si>
  <si>
    <t>VEGA ECHEVARRIA JESSICA ROSARIO</t>
  </si>
  <si>
    <t>72882796</t>
  </si>
  <si>
    <t>YUNQUE MORALES LISETT JAQUELINE</t>
  </si>
  <si>
    <t>44448227</t>
  </si>
  <si>
    <t>RAMOS RAMOS ROSARIO LILIANA</t>
  </si>
  <si>
    <t>41968761</t>
  </si>
  <si>
    <t>ANTEZANA CUBA NETSY MAZZIEL</t>
  </si>
  <si>
    <t>45354712</t>
  </si>
  <si>
    <t>MONTERO TICSE KAROL</t>
  </si>
  <si>
    <t>INGENIERA QUIMICA</t>
  </si>
  <si>
    <t>48179929</t>
  </si>
  <si>
    <t>MEJIA BERAUN JOSE DANIEL</t>
  </si>
  <si>
    <t>20090814</t>
  </si>
  <si>
    <t>MEZA AURIS YONELL</t>
  </si>
  <si>
    <t>70060758</t>
  </si>
  <si>
    <t>OLIVERA NUÑEZ SOFIA IVONE</t>
  </si>
  <si>
    <t>41395244</t>
  </si>
  <si>
    <t>GAGO MORALES FANNY LILIAM</t>
  </si>
  <si>
    <t>72976578</t>
  </si>
  <si>
    <t>MATOS KNUTZEN DIEGO CRISTHIAN</t>
  </si>
  <si>
    <t>42058761</t>
  </si>
  <si>
    <t>MORAN VALENCIA ENMA</t>
  </si>
  <si>
    <t>44812011</t>
  </si>
  <si>
    <t>ROMERO SEDANO ISSA YANINA</t>
  </si>
  <si>
    <t>45475824</t>
  </si>
  <si>
    <t>YARANGO GARAY BERENISSE SHADIA</t>
  </si>
  <si>
    <t>42563600</t>
  </si>
  <si>
    <t>MARIANO BALTAZAR ALVARO HUGO</t>
  </si>
  <si>
    <t>46584626</t>
  </si>
  <si>
    <t>ACOSTA VALDERRAMA ROOSMERY ROCIO</t>
  </si>
  <si>
    <t>43467786</t>
  </si>
  <si>
    <t>ARGOTE VENTOCILLA WILBER MIGUEL</t>
  </si>
  <si>
    <t>45763207</t>
  </si>
  <si>
    <t>DEL CASTILLO ZERPA CARMEN MILAGROS</t>
  </si>
  <si>
    <t>41831009</t>
  </si>
  <si>
    <t>UGARTE CHUQUIN DANIEL RUBEN</t>
  </si>
  <si>
    <t>20071230</t>
  </si>
  <si>
    <t>VENEGAS PEREZ ROSARIO YOVANA</t>
  </si>
  <si>
    <t>42169718</t>
  </si>
  <si>
    <t>VICENTE SOLANO ADA SILVANIA</t>
  </si>
  <si>
    <t>43619277</t>
  </si>
  <si>
    <t>LAZO SOCUALAYA LYZ</t>
  </si>
  <si>
    <t>44376395</t>
  </si>
  <si>
    <t>LEDESMA SEBASTIAN ERICK JIOJAN</t>
  </si>
  <si>
    <t>46599027</t>
  </si>
  <si>
    <t>ROJAS CARHUANCHO JEANN CARLOS</t>
  </si>
  <si>
    <t>44681456</t>
  </si>
  <si>
    <t>VITTES LAZARO MILCA SOLEDAD</t>
  </si>
  <si>
    <t>48014902</t>
  </si>
  <si>
    <t>HUAMAN VEGA RIGOBERTO GARY</t>
  </si>
  <si>
    <t>46670287</t>
  </si>
  <si>
    <t>MARIN ROJAS POOL YEISON</t>
  </si>
  <si>
    <t>42594031</t>
  </si>
  <si>
    <t>CASTRO QUISPE WILLIAM JACKSON</t>
  </si>
  <si>
    <t>46109868</t>
  </si>
  <si>
    <t>HUAYCANI PALOMINO SINDY</t>
  </si>
  <si>
    <t>40790657</t>
  </si>
  <si>
    <t>CONTRERAS CABALLERO ANABELI</t>
  </si>
  <si>
    <t>46096052</t>
  </si>
  <si>
    <t>ACEVEDO CAHUANA ALEXANDER GABRIEL</t>
  </si>
  <si>
    <t>70393474</t>
  </si>
  <si>
    <t>ACHACHAO ALMERCO JONATHAN GUSTAVO</t>
  </si>
  <si>
    <t>70295818</t>
  </si>
  <si>
    <t>ALVAREZ CENTENO WENDY MARILIA</t>
  </si>
  <si>
    <t>40400748</t>
  </si>
  <si>
    <t>ARANCIBIA LOPEZ MARCO ANTONIO</t>
  </si>
  <si>
    <t>44088823</t>
  </si>
  <si>
    <t>BUITRON MUEDAS FIORELLA SOLEDAD</t>
  </si>
  <si>
    <t>48189319</t>
  </si>
  <si>
    <t>GOMEZ BRICEÑO ANGELA</t>
  </si>
  <si>
    <t>43197791</t>
  </si>
  <si>
    <t>GUARDAMINO ROJAS ALVARO DANIEL</t>
  </si>
  <si>
    <t>70295896</t>
  </si>
  <si>
    <t>HUAMAN FLORES IVONNE MARIA</t>
  </si>
  <si>
    <t>44531993</t>
  </si>
  <si>
    <t>JARA SANTIANI FRANCIS CRISTIAN</t>
  </si>
  <si>
    <t>70540933</t>
  </si>
  <si>
    <t>MENDOZA AUCARURI LIZ PAMELA</t>
  </si>
  <si>
    <t>20029792</t>
  </si>
  <si>
    <t>MEZA ORELLANA YURI</t>
  </si>
  <si>
    <t>40691847</t>
  </si>
  <si>
    <t>NOROÑA VELARDE GLENDIZ JESENIA</t>
  </si>
  <si>
    <t>20089496</t>
  </si>
  <si>
    <t>PAITAMPOMA TOVAR DANIEL CHRISTIAN</t>
  </si>
  <si>
    <t>72478602</t>
  </si>
  <si>
    <t>QUINTE BARRIENTOS YOHAIRA KAROLA</t>
  </si>
  <si>
    <t>46676806</t>
  </si>
  <si>
    <t>RECABARREN RIVERO FERNANDA VANESSA</t>
  </si>
  <si>
    <t>41324764</t>
  </si>
  <si>
    <t>SAMANIEGO CHAVEZ LIZ</t>
  </si>
  <si>
    <t>42207099</t>
  </si>
  <si>
    <t>RODRIGUEZ HUAMAN JOSE MARIA</t>
  </si>
  <si>
    <t>45118113</t>
  </si>
  <si>
    <t>HERNANDEZ CORNEJO BRUNO</t>
  </si>
  <si>
    <t>48458359</t>
  </si>
  <si>
    <t>HUAMANI CCORA JOSE MARTIN</t>
  </si>
  <si>
    <t>60982010</t>
  </si>
  <si>
    <t>ACEVEDO CHAGUA YOYS APDY</t>
  </si>
  <si>
    <t>00217028</t>
  </si>
  <si>
    <t>BARRIOS MONTERO ALEXANDER JOSE</t>
  </si>
  <si>
    <t>19957802</t>
  </si>
  <si>
    <t>CAMARGO CAMPOS ISABEL ELVIRA</t>
  </si>
  <si>
    <t>48950774</t>
  </si>
  <si>
    <t>LEON PORRAS RAUL ALBERTO</t>
  </si>
  <si>
    <t>46172851</t>
  </si>
  <si>
    <t>ROJAS MANRIQUE EDGAR POOL</t>
  </si>
  <si>
    <t>06430199</t>
  </si>
  <si>
    <t>SEMINARIO PACHERRES MARIA ROCIO</t>
  </si>
  <si>
    <t>40318535</t>
  </si>
  <si>
    <t>DE LA CRUZ YAURI ELIZABETH MARLENY</t>
  </si>
  <si>
    <t>43645070</t>
  </si>
  <si>
    <t>MENDOZA MAYAUTE JESSICA VANESSA</t>
  </si>
  <si>
    <t>72487255</t>
  </si>
  <si>
    <t>ANGOMA CERRON ROSARIO ESTAFANI</t>
  </si>
  <si>
    <t>40780865</t>
  </si>
  <si>
    <t>DE LA CRUZ CHAVEZ KARINA YESSENIA</t>
  </si>
  <si>
    <t>43058234</t>
  </si>
  <si>
    <t>POMA SAMANIEGO SOLEDAD KARINA</t>
  </si>
  <si>
    <t>42791846</t>
  </si>
  <si>
    <t>SINCHE ESPINAL HERNAN ALEXANDER</t>
  </si>
  <si>
    <t>MEDICO VETERINARIO</t>
  </si>
  <si>
    <t>45526375</t>
  </si>
  <si>
    <t>RODRIGUEZ RODRIGUEZ BORIS ANDREI</t>
  </si>
  <si>
    <t>72223909</t>
  </si>
  <si>
    <t>ORE QUIQUIA DIANA CAROLINA</t>
  </si>
  <si>
    <t>44218349</t>
  </si>
  <si>
    <t>PAUTRAT EGOAVIL PAOLA CRISTINA</t>
  </si>
  <si>
    <t>40470598</t>
  </si>
  <si>
    <t>PALACIOS LUNAREJO PAUL ABRAHAN</t>
  </si>
  <si>
    <t>40460852</t>
  </si>
  <si>
    <t>MAYTA PECHO PAUL MARLON</t>
  </si>
  <si>
    <t>40648973</t>
  </si>
  <si>
    <t>CANO GUZMAN KELLY</t>
  </si>
  <si>
    <t>42633446</t>
  </si>
  <si>
    <t>HINOSTROZA DE LA CRUZ AMPARO MILAGROS</t>
  </si>
  <si>
    <t>45427060</t>
  </si>
  <si>
    <t>RAMON GOMEZ GABRIELA ROXANA</t>
  </si>
  <si>
    <t>45984241</t>
  </si>
  <si>
    <t>ROJAS PATILLA ERICKA UBALDINA</t>
  </si>
  <si>
    <t>46054056</t>
  </si>
  <si>
    <t>BERRIOS ESPINOZA YANITTA MARILIA</t>
  </si>
  <si>
    <t>42424109</t>
  </si>
  <si>
    <t>RIVEROS ZUMAETA NINFA INELDA</t>
  </si>
  <si>
    <t>41166308</t>
  </si>
  <si>
    <t>SANCHEZ CARLOS DE MAMANI NOEMI SUSANA</t>
  </si>
  <si>
    <t>44967035</t>
  </si>
  <si>
    <t>ZAVALA PEREYRA HELEN JUDITH</t>
  </si>
  <si>
    <t>45223048</t>
  </si>
  <si>
    <t>MANTURANO ORE JHOSELLIN ANDREA</t>
  </si>
  <si>
    <t>40387193</t>
  </si>
  <si>
    <t>BERNUY SALDAÑA JUDITH CARMEN</t>
  </si>
  <si>
    <t>43231925</t>
  </si>
  <si>
    <t>VILCHEZ DURAN MILAGROS ISABEL</t>
  </si>
  <si>
    <t>71210788</t>
  </si>
  <si>
    <t>ZUÑIGA PALACIOS INGRIED HEIDY</t>
  </si>
  <si>
    <t>45209383</t>
  </si>
  <si>
    <t>SALVATIERRA ROJAS STEFHANY ANDREA</t>
  </si>
  <si>
    <t>71474833</t>
  </si>
  <si>
    <t>HIDALGO SEGURA EVELIN DANIELA</t>
  </si>
  <si>
    <t>46008077</t>
  </si>
  <si>
    <t>JULIAN HUAMAN ROSA BEATRIZ</t>
  </si>
  <si>
    <t>45254588</t>
  </si>
  <si>
    <t>ALVAREZ YAURI JUAN GABRIEL</t>
  </si>
  <si>
    <t>43625774</t>
  </si>
  <si>
    <t>CALDERON TAPIA JAQUELYN CEVILLA</t>
  </si>
  <si>
    <t>46276041</t>
  </si>
  <si>
    <t>FLORES VILCA DAYQUI ROSANA</t>
  </si>
  <si>
    <t>45799912</t>
  </si>
  <si>
    <t>HORMAZA RODRIGUEZ FIORELLA AMALIA</t>
  </si>
  <si>
    <t>41374531</t>
  </si>
  <si>
    <t>MUÑOZ PARDO NATALIN SUSAN</t>
  </si>
  <si>
    <t>42287037</t>
  </si>
  <si>
    <t>SULLCA SALAZAR PATRICIA DELSI</t>
  </si>
  <si>
    <t>44363030</t>
  </si>
  <si>
    <t>HINOSTROZA RICRA MARIELA STEFANY</t>
  </si>
  <si>
    <t>45079555</t>
  </si>
  <si>
    <t>MENDOZA GARAY IRISELI ZEIRA</t>
  </si>
  <si>
    <t>41526491</t>
  </si>
  <si>
    <t>LAUREANO CRUZ BETSY SHIRLEY</t>
  </si>
  <si>
    <t>42977841</t>
  </si>
  <si>
    <t>ORIZANO SALVADOR LAURA LUISA</t>
  </si>
  <si>
    <t>44477238</t>
  </si>
  <si>
    <t>ARROYO AYLAS PILAR</t>
  </si>
  <si>
    <t>43417527</t>
  </si>
  <si>
    <t>CHAHUAYO SANCHEZ ROCIO KARINA</t>
  </si>
  <si>
    <t>72629958</t>
  </si>
  <si>
    <t>HUAYNALAYA CORDOVA JESICA ISABEL</t>
  </si>
  <si>
    <t>43667527</t>
  </si>
  <si>
    <t>HURTADO CALDERON ROCIO DEL PILAR</t>
  </si>
  <si>
    <t>20104478</t>
  </si>
  <si>
    <t>MERLO RAMOS MERCEDES EDITH</t>
  </si>
  <si>
    <t>44390241</t>
  </si>
  <si>
    <t>REYES TORRES FLOR DE MARIA</t>
  </si>
  <si>
    <t>45852866</t>
  </si>
  <si>
    <t>PEREZ POMA SOLEDAD MABEL</t>
  </si>
  <si>
    <t>10882601</t>
  </si>
  <si>
    <t>AGUILAR AGUILAR JOSEFINA BRENDA</t>
  </si>
  <si>
    <t>42743031</t>
  </si>
  <si>
    <t>CAMAYO LAPA ISABEL KILLA</t>
  </si>
  <si>
    <t>44192706</t>
  </si>
  <si>
    <t>CHAVEZ ESPINOZA ANAIS SONALY</t>
  </si>
  <si>
    <t>44813223</t>
  </si>
  <si>
    <t>DIONISIO DIONISIO LIZET LILIAM</t>
  </si>
  <si>
    <t>42811249</t>
  </si>
  <si>
    <t>HEREDIA ORELLANA ELIZABETH KATIANA</t>
  </si>
  <si>
    <t>45059423</t>
  </si>
  <si>
    <t>PACO CANALES JOBANA</t>
  </si>
  <si>
    <t>44352495</t>
  </si>
  <si>
    <t>POMA HUAMAN ROSARIO</t>
  </si>
  <si>
    <t>45205948</t>
  </si>
  <si>
    <t>RODRIGUEZ ARANA EDITH GABRIELA</t>
  </si>
  <si>
    <t>20118623</t>
  </si>
  <si>
    <t>HUARCAYA APARCO JUSTINA</t>
  </si>
  <si>
    <t>43701814</t>
  </si>
  <si>
    <t>MUNIVE INGA AMELIDA</t>
  </si>
  <si>
    <t>44545610</t>
  </si>
  <si>
    <t>LLIHUA GRADOS JACKELINE JUDITH</t>
  </si>
  <si>
    <t>42509019</t>
  </si>
  <si>
    <t>POMALAYA MACURI GABRIELA NATALY</t>
  </si>
  <si>
    <t>43098535</t>
  </si>
  <si>
    <t>VALENTIN ZARATE DEISY ZAYDA</t>
  </si>
  <si>
    <t>70019585</t>
  </si>
  <si>
    <t>CONDOR TITO VIANCA NATALY</t>
  </si>
  <si>
    <t>41606242</t>
  </si>
  <si>
    <t>TAQUIA FABIAN TABITA YESICA</t>
  </si>
  <si>
    <t>48536424</t>
  </si>
  <si>
    <t>HEREDIA NAVARRO KELLY JEIMY</t>
  </si>
  <si>
    <t>48790110</t>
  </si>
  <si>
    <t>TANTAVILCA OSORIO ROCIO</t>
  </si>
  <si>
    <t>41874370</t>
  </si>
  <si>
    <t>SAMANIEGO MONTERO FLOR DE MARIA</t>
  </si>
  <si>
    <t>44347967</t>
  </si>
  <si>
    <t>TICLLACURI VILCA GLADYS VILMA</t>
  </si>
  <si>
    <t>48341294</t>
  </si>
  <si>
    <t>BAYRO SALVADOR VANESSA</t>
  </si>
  <si>
    <t>46018981</t>
  </si>
  <si>
    <t>ADAUTO ORELLANA BRISSA</t>
  </si>
  <si>
    <t>20107264</t>
  </si>
  <si>
    <t>ALIAGA JAIME MARIA CONSUELO</t>
  </si>
  <si>
    <t>70017816</t>
  </si>
  <si>
    <t>AMBROSIO LOPEZ EVELYN</t>
  </si>
  <si>
    <t>40849425</t>
  </si>
  <si>
    <t>FERNANDEZ PALACIOS MONICA LUCIA</t>
  </si>
  <si>
    <t>44006868</t>
  </si>
  <si>
    <t>GARCIA MAVILA DORIS CAROLA</t>
  </si>
  <si>
    <t>20054209</t>
  </si>
  <si>
    <t>LAZO ARAUJO FLOR YOLANDA</t>
  </si>
  <si>
    <t>71772571</t>
  </si>
  <si>
    <t>RODRIGUEZ CANGALAYA CYNTHIA STEPHANIE</t>
  </si>
  <si>
    <t>42618744</t>
  </si>
  <si>
    <t>ROJAS ROJAS MAGALY JOHANA</t>
  </si>
  <si>
    <t>47483163</t>
  </si>
  <si>
    <t>UCEDA GALVAN SARA</t>
  </si>
  <si>
    <t>20112791</t>
  </si>
  <si>
    <t>RAMOS MONTES LIDIA</t>
  </si>
  <si>
    <t>40500598</t>
  </si>
  <si>
    <t>LAQUISE CARDENAS MONICA</t>
  </si>
  <si>
    <t>41379810</t>
  </si>
  <si>
    <t>QUISPE VERA JESSICA ROSALINA</t>
  </si>
  <si>
    <t>23705593</t>
  </si>
  <si>
    <t>SOSA DURAND JESUS CONSTANTINO</t>
  </si>
  <si>
    <t>41601985</t>
  </si>
  <si>
    <t>CESAR INGA GLADY ROXANA</t>
  </si>
  <si>
    <t>42235955</t>
  </si>
  <si>
    <t>QUISPE INGA SAUL GUILLERMO</t>
  </si>
  <si>
    <t>42525928</t>
  </si>
  <si>
    <t>HUANCA RONDINEL GIOVANA</t>
  </si>
  <si>
    <t>46178290</t>
  </si>
  <si>
    <t>BERRIOS ISLA GUADALUPE ANGELICA</t>
  </si>
  <si>
    <t>47500003</t>
  </si>
  <si>
    <t>GOMEZ MALAVER VIVIANA LIZET</t>
  </si>
  <si>
    <t>21278423</t>
  </si>
  <si>
    <t>HUAMAN ALIAGA LUIS ALBERTO</t>
  </si>
  <si>
    <t>41690565</t>
  </si>
  <si>
    <t>LIÑAN RAMIREZ EUGENIA YOLA</t>
  </si>
  <si>
    <t>73175668</t>
  </si>
  <si>
    <t>ROJAS CALDAS EDGARDO ANDRES</t>
  </si>
  <si>
    <t>45219002</t>
  </si>
  <si>
    <t>TEMBLADERA CAHUAYA KAREN LIZ</t>
  </si>
  <si>
    <t>74069679</t>
  </si>
  <si>
    <t>LAIME ZAMBRANO JAQUELI SANDRA</t>
  </si>
  <si>
    <t>47781930</t>
  </si>
  <si>
    <t>BASILIO CASTAÑEDA SARA VANESA</t>
  </si>
  <si>
    <t>70055608</t>
  </si>
  <si>
    <t>PIZARRO BARZOLA DANNA LAURA</t>
  </si>
  <si>
    <t>45285337</t>
  </si>
  <si>
    <t>ALDANA ARREDONDO SANDY ARECELY</t>
  </si>
  <si>
    <t>46187552</t>
  </si>
  <si>
    <t>ALDANA PALOMARES LIZETH ELIZABETH</t>
  </si>
  <si>
    <t>47643956</t>
  </si>
  <si>
    <t>CORTEZ BULLON KATHERINE THALIA</t>
  </si>
  <si>
    <t>44872977</t>
  </si>
  <si>
    <t>MAYTA ORIHUELA DIANA TERESA</t>
  </si>
  <si>
    <t>46366145</t>
  </si>
  <si>
    <t>PECHO ROMERO HELEN ELIZABETH</t>
  </si>
  <si>
    <t>41389687</t>
  </si>
  <si>
    <t>VERA PRADO LUZ AURORA</t>
  </si>
  <si>
    <t>48255964</t>
  </si>
  <si>
    <t>CURI TOLEDO VIKY JANETH</t>
  </si>
  <si>
    <t>46978604</t>
  </si>
  <si>
    <t>ZAVALA CAÑARI LORENA ENMA</t>
  </si>
  <si>
    <t>72453365</t>
  </si>
  <si>
    <t>LOPEZ PIÑAS TRACY STEFANY</t>
  </si>
  <si>
    <t>41176652</t>
  </si>
  <si>
    <t>ALANYA ESPIRITU ALEX</t>
  </si>
  <si>
    <t>41525701</t>
  </si>
  <si>
    <t>VILCHEZ JAUREGUI EDITH JULIA</t>
  </si>
  <si>
    <t>46636735</t>
  </si>
  <si>
    <t>CIEZA ORIHUELA JULIO ALEJANDRO</t>
  </si>
  <si>
    <t>70309989</t>
  </si>
  <si>
    <t>ARROYO NEYRA FREYSHIA KATHERINE</t>
  </si>
  <si>
    <t>40928489</t>
  </si>
  <si>
    <t>PUCUHUAYLA PAUCAR DANITZA</t>
  </si>
  <si>
    <t>46112447</t>
  </si>
  <si>
    <t>CASTRO FLOR KATHERIN DEL PILAR</t>
  </si>
  <si>
    <t>42300655</t>
  </si>
  <si>
    <t>LANDEO MIRANDA GISELLA JESSICA</t>
  </si>
  <si>
    <t>44141179</t>
  </si>
  <si>
    <t>VIDALON SALAZAR DAISY GELENE</t>
  </si>
  <si>
    <t>20053741</t>
  </si>
  <si>
    <t>GONZALES LAURENTE MARIA URSULA</t>
  </si>
  <si>
    <t>46370348</t>
  </si>
  <si>
    <t>CALDERON BENDEZU EVELIN MARILIA</t>
  </si>
  <si>
    <t>44235914</t>
  </si>
  <si>
    <t>CANO LEIVA DEISY MARIA</t>
  </si>
  <si>
    <t>46819012</t>
  </si>
  <si>
    <t>ORTIZ SAENZ STEPHANY ESTHER</t>
  </si>
  <si>
    <t>22486156</t>
  </si>
  <si>
    <t>LLANOS VILLADOMA ANNABELLA</t>
  </si>
  <si>
    <t>44391425</t>
  </si>
  <si>
    <t>BARRIOS JAUREGUI YASSER AUGUSTO</t>
  </si>
  <si>
    <t>47514008</t>
  </si>
  <si>
    <t>CARHUALLANQUI MONTES JOSALI SULIN</t>
  </si>
  <si>
    <t>70038892</t>
  </si>
  <si>
    <t>MALLMA VELASQUEZ JESSICA</t>
  </si>
  <si>
    <t>46345939</t>
  </si>
  <si>
    <t>PALACIOS VASQUEZ MABEL NOHELIA</t>
  </si>
  <si>
    <t>40860415</t>
  </si>
  <si>
    <t>PEREZ SULLCARAY FELICITA</t>
  </si>
  <si>
    <t>45797545</t>
  </si>
  <si>
    <t>BARRIENTOS RIVERA RONEL JORGE</t>
  </si>
  <si>
    <t>20036257</t>
  </si>
  <si>
    <t>ESPINOZA HUATUCO VICTORIA</t>
  </si>
  <si>
    <t>46442585</t>
  </si>
  <si>
    <t>PADILLA HUANCA JOSSY DIANA</t>
  </si>
  <si>
    <t>47594374</t>
  </si>
  <si>
    <t>DAMAS SIERRA YANPIER JOSEP</t>
  </si>
  <si>
    <t>40923589</t>
  </si>
  <si>
    <t>CHAVEZ HUMAREDA NANCY GIOVANA</t>
  </si>
  <si>
    <t>45509290</t>
  </si>
  <si>
    <t>ALMONACID VILLEGAS FLOR DE MARIA</t>
  </si>
  <si>
    <t>42753056</t>
  </si>
  <si>
    <t>RIVAS SALAS JOSE LUIS</t>
  </si>
  <si>
    <t>QUIMICO(A)</t>
  </si>
  <si>
    <t>46540042</t>
  </si>
  <si>
    <t>ROJAS AYALA MARITZA EMILIA</t>
  </si>
  <si>
    <t>40078101</t>
  </si>
  <si>
    <t>HUAMALI SANCHEZ FLOR DE MARIA</t>
  </si>
  <si>
    <t>TECNOLOGO MEDICO</t>
  </si>
  <si>
    <t>73648951</t>
  </si>
  <si>
    <t>CORDOVA VENEGAS LESSKIE SASHI</t>
  </si>
  <si>
    <t>45090677</t>
  </si>
  <si>
    <t>MALLQUI HUAROC CARMEN CECILIA</t>
  </si>
  <si>
    <t>72871025</t>
  </si>
  <si>
    <t>MIGUEL MEZA LEIDY MILENA</t>
  </si>
  <si>
    <t>77474197</t>
  </si>
  <si>
    <t>TORPOCO HUAMANLAZO YANESSI ISABEL</t>
  </si>
  <si>
    <t>70242131</t>
  </si>
  <si>
    <t>JEREMIAS ESPEJO JORGE LUIS</t>
  </si>
  <si>
    <t>42890034</t>
  </si>
  <si>
    <t>DIAZ CORREA NELLY ANGELA</t>
  </si>
  <si>
    <t>41164609</t>
  </si>
  <si>
    <t>ORELLANA ECHEVARRIA CLARISA CAROL</t>
  </si>
  <si>
    <t>TRABAJADORA SOCIAL</t>
  </si>
  <si>
    <t>73596015</t>
  </si>
  <si>
    <t>RODRIGUEZ ROSALES LEONOR CARMEN</t>
  </si>
  <si>
    <t>43247915</t>
  </si>
  <si>
    <t>MUÑOZ HERQUINIGO NATALY MILAGROS</t>
  </si>
  <si>
    <t>44169867</t>
  </si>
  <si>
    <t>BERAMENDI CARRION VICTORIA</t>
  </si>
  <si>
    <t>80574739</t>
  </si>
  <si>
    <t>CASTILLO CONDORI NOEMI</t>
  </si>
  <si>
    <t>70343977</t>
  </si>
  <si>
    <t>CARDENAS RAMOS AIDA NATALI</t>
  </si>
  <si>
    <t>41608774</t>
  </si>
  <si>
    <t>ACUÑA ESPINOZA MARIBEL ESTHER</t>
  </si>
  <si>
    <t>40096125</t>
  </si>
  <si>
    <t>BACA ORDAYA JANETT GABRIELA</t>
  </si>
  <si>
    <t>42095926</t>
  </si>
  <si>
    <t>GUTARRA VILLANUEVA LUZ HEYDI</t>
  </si>
  <si>
    <t>45952679</t>
  </si>
  <si>
    <t>MUNIVE SANCHEZ DIANA PAMELA</t>
  </si>
  <si>
    <t>46230970</t>
  </si>
  <si>
    <t>URETA CIPRIANO LYS JAZMIN</t>
  </si>
  <si>
    <t>ASISTENTE PROFESIONAL</t>
  </si>
  <si>
    <t>40371669</t>
  </si>
  <si>
    <t>GAYOSO APAZA MARX LENIN</t>
  </si>
  <si>
    <t>47323738</t>
  </si>
  <si>
    <t>MARTINEZ ORIHUELA JULY ZULEMA</t>
  </si>
  <si>
    <t>AUXILIAR ADMINISTRATIVO</t>
  </si>
  <si>
    <t>41526629</t>
  </si>
  <si>
    <t>ASTUHUAMAN FERNANDEZ RICHARD MIGUEL</t>
  </si>
  <si>
    <t>instituto Superior</t>
  </si>
  <si>
    <t>44666792</t>
  </si>
  <si>
    <t>CAMARENA VILLAR LUCEMIA SILVIA</t>
  </si>
  <si>
    <t>41471543</t>
  </si>
  <si>
    <t>DE LA TORRE QUISPE PAUL RONALD</t>
  </si>
  <si>
    <t>44077446</t>
  </si>
  <si>
    <t>ESPINOZA PEREZ CYNTHIA MILAGROS</t>
  </si>
  <si>
    <t>48625947</t>
  </si>
  <si>
    <t>MARTINEZ PAREDES HECTOR</t>
  </si>
  <si>
    <t>41353862</t>
  </si>
  <si>
    <t>MATIAS TORRES LIZ MARISOL</t>
  </si>
  <si>
    <t>46231694</t>
  </si>
  <si>
    <t>RODRIGUEZ HUAMANCAJA JESUS DENNY</t>
  </si>
  <si>
    <t>46910954</t>
  </si>
  <si>
    <t>ROMERO ROJAS LIZZET</t>
  </si>
  <si>
    <t>72231098</t>
  </si>
  <si>
    <t>TOCAS ESPINOZA PAMELA</t>
  </si>
  <si>
    <t>46741890</t>
  </si>
  <si>
    <t>MORALES ALIAGA MARLYN MAIRA</t>
  </si>
  <si>
    <t>43830383</t>
  </si>
  <si>
    <t>FLORES CARRASCO SANDRA</t>
  </si>
  <si>
    <t>46751166</t>
  </si>
  <si>
    <t>ROJAS ALIAGA BRAYAN EUDES</t>
  </si>
  <si>
    <t>43617042</t>
  </si>
  <si>
    <t>CHUQUILLANQUI MIRANDA JOSE FERNANDO</t>
  </si>
  <si>
    <t>41685997</t>
  </si>
  <si>
    <t>BRICEÑO BARRERA CRISANTO</t>
  </si>
  <si>
    <t>20071798</t>
  </si>
  <si>
    <t>HUAMANI ESPINOZA WILLIAM ELMER</t>
  </si>
  <si>
    <t>20054346</t>
  </si>
  <si>
    <t>MEZA VILLEGAS SANDY GICELLE</t>
  </si>
  <si>
    <t>43097381</t>
  </si>
  <si>
    <t>BELTRAN BELTRAN CELIA CRISANTA</t>
  </si>
  <si>
    <t>70062191</t>
  </si>
  <si>
    <t>LEYTTH ZARAYASI MISHELLE ROSARIO</t>
  </si>
  <si>
    <t>43957187</t>
  </si>
  <si>
    <t>ROBLES HINOSTROZA FREDY LUIS</t>
  </si>
  <si>
    <t>40515695</t>
  </si>
  <si>
    <t>NOLASCO BONILLA JESUS RAUL</t>
  </si>
  <si>
    <t>46351715</t>
  </si>
  <si>
    <t>UBALDO GUILLERMO ESTHER</t>
  </si>
  <si>
    <t>80639703</t>
  </si>
  <si>
    <t>ZAVALETA JAVES DEIVI ANTHONY</t>
  </si>
  <si>
    <t>20113703</t>
  </si>
  <si>
    <t>QUISPE DE LA CRUZ WUILBER HUGO</t>
  </si>
  <si>
    <t>75257914</t>
  </si>
  <si>
    <t>LOLO ROMAN LISBETH YURMILA</t>
  </si>
  <si>
    <t>44537444</t>
  </si>
  <si>
    <t>LOPEZ CUADRADO DANNY OSWALDO</t>
  </si>
  <si>
    <t>46041035</t>
  </si>
  <si>
    <t>SAENZ CHUMBES FRED MICHEL</t>
  </si>
  <si>
    <t>41738824</t>
  </si>
  <si>
    <t>ZEGARRA MATEO EVELYN NUBIA</t>
  </si>
  <si>
    <t>19870963</t>
  </si>
  <si>
    <t>LA ROSA BONILLA JESUS PEDRO</t>
  </si>
  <si>
    <t>PILOTO DE AMBULANCIA</t>
  </si>
  <si>
    <t>40701267</t>
  </si>
  <si>
    <t>CRUZ CONTRERAS CARLOS</t>
  </si>
  <si>
    <t>80299284</t>
  </si>
  <si>
    <t>PARIONA VEGA RODRIGO GREGORIO</t>
  </si>
  <si>
    <t>43262159</t>
  </si>
  <si>
    <t>BERNAL RODRIGUEZ WILSON</t>
  </si>
  <si>
    <t>72764198</t>
  </si>
  <si>
    <t>VELARDE GUTIERREZ JOSE ANTONIO</t>
  </si>
  <si>
    <t>10629904</t>
  </si>
  <si>
    <t>FIERRO ARTICA WINKLER DARWIN</t>
  </si>
  <si>
    <t>44529823</t>
  </si>
  <si>
    <t>VILA BUSTAMANTE JESUS WILDER</t>
  </si>
  <si>
    <t>20025385</t>
  </si>
  <si>
    <t>SALAZAR IÑIGO AMERICO ATILIO</t>
  </si>
  <si>
    <t>45088980</t>
  </si>
  <si>
    <t>CUADRADO GUERE ALEXSANDER RAUL</t>
  </si>
  <si>
    <t>41717465</t>
  </si>
  <si>
    <t>HUAMAN VIVAS JAVIER JESUS</t>
  </si>
  <si>
    <t>70120923</t>
  </si>
  <si>
    <t>MALPARTIDA HINOSTROZA CINTHIA BEATRIZ</t>
  </si>
  <si>
    <t>41411176</t>
  </si>
  <si>
    <t>MUCHA SANTILLAN JESUS ALEJANDRO</t>
  </si>
  <si>
    <t>23207705</t>
  </si>
  <si>
    <t>PARI HILARIO JUAN</t>
  </si>
  <si>
    <t>47447740</t>
  </si>
  <si>
    <t>RAMOS POTOSI IVAN MAYCOL</t>
  </si>
  <si>
    <t>73469365</t>
  </si>
  <si>
    <t>MONGE CASTRO CARLOS ARTURO</t>
  </si>
  <si>
    <t>20119755</t>
  </si>
  <si>
    <t>NAPANGA ZENTENO EDITH JESSICA</t>
  </si>
  <si>
    <t>72205057</t>
  </si>
  <si>
    <t>ROJAS CHUQUILLANQUI CARLOS MIGUEL</t>
  </si>
  <si>
    <t>44061330</t>
  </si>
  <si>
    <t>ESPINOZA PEREZ JORGE ESTEBAN</t>
  </si>
  <si>
    <t>44936479</t>
  </si>
  <si>
    <t>MARTINEZ ATACHAGUA KATHERINE PATRICIA</t>
  </si>
  <si>
    <t>21289366</t>
  </si>
  <si>
    <t>MOSQUERA ESPINOZA BELISA</t>
  </si>
  <si>
    <t>46657717</t>
  </si>
  <si>
    <t>FLORES PASCUAL FRANCIS DANIEL</t>
  </si>
  <si>
    <t>71521420</t>
  </si>
  <si>
    <t>CHACHI BARTOLOME NOEMI EVELYN</t>
  </si>
  <si>
    <t>41651672</t>
  </si>
  <si>
    <t>PALOMINO CHAVEZ EVELYN JANET</t>
  </si>
  <si>
    <t>46984049</t>
  </si>
  <si>
    <t>CAHUANA SULLCA TEODORA ROCIO</t>
  </si>
  <si>
    <t>41609934</t>
  </si>
  <si>
    <t>CASTRO INGA CECILIA ZORAIDA</t>
  </si>
  <si>
    <t>41062108</t>
  </si>
  <si>
    <t>ROJAS RAMOS YENY OLGA</t>
  </si>
  <si>
    <t>73581772</t>
  </si>
  <si>
    <t>VILCHEZ GARCIA MILAGROS ROCIO</t>
  </si>
  <si>
    <t>76421316</t>
  </si>
  <si>
    <t>PONCE SAMANIEGO JESICA</t>
  </si>
  <si>
    <t>48245881</t>
  </si>
  <si>
    <t>CHAMORRO MEZA RONAL</t>
  </si>
  <si>
    <t>80610368</t>
  </si>
  <si>
    <t>CALDERON MERCADO JUAN CARLOS</t>
  </si>
  <si>
    <t>61712625</t>
  </si>
  <si>
    <t>HUARINGA PALMA ROCIO LEONOR</t>
  </si>
  <si>
    <t>41889571</t>
  </si>
  <si>
    <t>EGOAVIL TAQUIA DAVID FLORENCIO</t>
  </si>
  <si>
    <t>44199257</t>
  </si>
  <si>
    <t>ROMERO SEDANO HERNAN</t>
  </si>
  <si>
    <t>46972829</t>
  </si>
  <si>
    <t>ALIAGA SUAREZ MARLENY EDENECE</t>
  </si>
  <si>
    <t>20720743</t>
  </si>
  <si>
    <t>CASO ARIAS EVA CRISPINA</t>
  </si>
  <si>
    <t>74285241</t>
  </si>
  <si>
    <t>ZUASNABAR GUILLEN DIANA</t>
  </si>
  <si>
    <t>47945768</t>
  </si>
  <si>
    <t>PALACIOS ESPINOZA MARILU MERCEDES</t>
  </si>
  <si>
    <t>75854733</t>
  </si>
  <si>
    <t>UNTIVEROS SANTOS ERIKA MIRIAM</t>
  </si>
  <si>
    <t>44833417</t>
  </si>
  <si>
    <t>ARCOS INGA MAGALY PAOLA</t>
  </si>
  <si>
    <t>45819006</t>
  </si>
  <si>
    <t>ORTIZ BARRETO AGUIDA SOLEDAD</t>
  </si>
  <si>
    <t>41058755</t>
  </si>
  <si>
    <t>PAUCAR MUNIVE CARMEN DEL PILAR</t>
  </si>
  <si>
    <t>41902682</t>
  </si>
  <si>
    <t>BRAVO BACILIO SARA RENEE</t>
  </si>
  <si>
    <t>41925380</t>
  </si>
  <si>
    <t>SOCUALAYA ZAMBRANO MARIA ELENA</t>
  </si>
  <si>
    <t>42743038</t>
  </si>
  <si>
    <t>SANABRIA HUAMAN SOLEDAD SANDRA</t>
  </si>
  <si>
    <t>43050589</t>
  </si>
  <si>
    <t>HUAMANI CAMPOS CARLITA YANETH</t>
  </si>
  <si>
    <t>21262303</t>
  </si>
  <si>
    <t>MARTINEZ CASO MARTA MARLENE</t>
  </si>
  <si>
    <t>20016188</t>
  </si>
  <si>
    <t>NINAMANGO ALIAGA ENGRID CONSUELO</t>
  </si>
  <si>
    <t>61666392</t>
  </si>
  <si>
    <t>PALACIOS HINOSTROZA EDMA</t>
  </si>
  <si>
    <t>20040209</t>
  </si>
  <si>
    <t>VASCO RIVERA SELENE</t>
  </si>
  <si>
    <t>46184646</t>
  </si>
  <si>
    <t>MAYTA ORELLANA EDITH CRISTINA</t>
  </si>
  <si>
    <t>45728523</t>
  </si>
  <si>
    <t>ROQUE VIVAS DAYSE BETZABE</t>
  </si>
  <si>
    <t>71087412</t>
  </si>
  <si>
    <t>EGOAVIL BENITO MILENA SHERALIT</t>
  </si>
  <si>
    <t>40661524</t>
  </si>
  <si>
    <t>ROMERO MAYTA ELENA MERCEDES</t>
  </si>
  <si>
    <t>20062475</t>
  </si>
  <si>
    <t>HUARI CENTENO ALINA ELVIA</t>
  </si>
  <si>
    <t>76770476</t>
  </si>
  <si>
    <t>LOPEZ DE LA CRUZ BRIGIDA MARIELA</t>
  </si>
  <si>
    <t>20031319</t>
  </si>
  <si>
    <t>BRUNO HUAMANI ALCIRA ISABEL</t>
  </si>
  <si>
    <t>47662138</t>
  </si>
  <si>
    <t>ALLCA POCOMUCHA YECENIA CATTIA</t>
  </si>
  <si>
    <t>46291261</t>
  </si>
  <si>
    <t>ARROYO VILLAZANA DANIEL ALBERTO</t>
  </si>
  <si>
    <t>42763580</t>
  </si>
  <si>
    <t>CARDENAS RAMIREZ MARIA ELENA</t>
  </si>
  <si>
    <t>44462204</t>
  </si>
  <si>
    <t>CHUQUILLANQUI HUANUCO JAIME</t>
  </si>
  <si>
    <t>43908734</t>
  </si>
  <si>
    <t>COTRINA HUAMAN YESSICA LIZ</t>
  </si>
  <si>
    <t>77140040</t>
  </si>
  <si>
    <t>DAMIAN CERRON KAROLINA SHANTAI</t>
  </si>
  <si>
    <t>47436233</t>
  </si>
  <si>
    <t>HINOJOSA AYALA CELIA DARIA</t>
  </si>
  <si>
    <t>42279854</t>
  </si>
  <si>
    <t>JURADO CCENCHO NORMA</t>
  </si>
  <si>
    <t>40279601</t>
  </si>
  <si>
    <t>MARCELO MENDOZA RENEE ELMA</t>
  </si>
  <si>
    <t>43421182</t>
  </si>
  <si>
    <t>PEREZ POMA LILIANA CHANEL</t>
  </si>
  <si>
    <t>21298521</t>
  </si>
  <si>
    <t>RAMIREZ VILLEGAS ANA JUDITH</t>
  </si>
  <si>
    <t>48242061</t>
  </si>
  <si>
    <t>RIVERA BALTAZAR KATHERINE NELIDA</t>
  </si>
  <si>
    <t>42852679</t>
  </si>
  <si>
    <t>SALAZAR PALACIOS SOFIA</t>
  </si>
  <si>
    <t>77240045</t>
  </si>
  <si>
    <t>SOBREVILLA SINCHE NATALI</t>
  </si>
  <si>
    <t>41327955</t>
  </si>
  <si>
    <t>CONDORI BALTAZAR KARINA</t>
  </si>
  <si>
    <t>42755301</t>
  </si>
  <si>
    <t>INGA QUISPEALAYA YANETH</t>
  </si>
  <si>
    <t>45356423</t>
  </si>
  <si>
    <t>MADUEÑO LAZO INES MARIELA</t>
  </si>
  <si>
    <t>75247419</t>
  </si>
  <si>
    <t>ORE SOLANO PRESILIA</t>
  </si>
  <si>
    <t>47814763</t>
  </si>
  <si>
    <t>ALIAGA HUARACA KATHERINE ROSA</t>
  </si>
  <si>
    <t>45592422</t>
  </si>
  <si>
    <t>CANCHANYA SALGADO ZULMA NOEMI</t>
  </si>
  <si>
    <t>20097669</t>
  </si>
  <si>
    <t>MEDINA PEREZ JANET MILAGROS</t>
  </si>
  <si>
    <t>44875893</t>
  </si>
  <si>
    <t>CAMPOS AVELLANEDA SINTIA ROXANA</t>
  </si>
  <si>
    <t>70218040</t>
  </si>
  <si>
    <t>VILLAR QUISPE ROSARIO JARUMY</t>
  </si>
  <si>
    <t>40148825</t>
  </si>
  <si>
    <t>ABANTO ARANA MELVA MAIBI</t>
  </si>
  <si>
    <t>44204016</t>
  </si>
  <si>
    <t>BARZOLA RODRIGUEZ ELIZABETH KARINA</t>
  </si>
  <si>
    <t>41617370</t>
  </si>
  <si>
    <t>GUZMAN AIRE JANNET MILAGROS</t>
  </si>
  <si>
    <t>40962946</t>
  </si>
  <si>
    <t>JIMENEZ AGUALLO LISBETH GADY</t>
  </si>
  <si>
    <t>70501194</t>
  </si>
  <si>
    <t>VICTORIA ROCA NATALY ROCIO</t>
  </si>
  <si>
    <t>16760629</t>
  </si>
  <si>
    <t>MAMANI PARI MARITZA LUZ</t>
  </si>
  <si>
    <t>19827732</t>
  </si>
  <si>
    <t>PORRAS NUÑEZ MARIA LUZ</t>
  </si>
  <si>
    <t>61237245</t>
  </si>
  <si>
    <t>ZUASNABAR GUILLEN YOVANA JEANNET</t>
  </si>
  <si>
    <t>40245233</t>
  </si>
  <si>
    <t>MAMANI CAMARGO BETTY ISABEL</t>
  </si>
  <si>
    <t>40565348</t>
  </si>
  <si>
    <t>YARANGA UTCANI MARLENI CELIA</t>
  </si>
  <si>
    <t>42015752</t>
  </si>
  <si>
    <t>DE LA CRUZ TAPIA ALICIA ROSARIO</t>
  </si>
  <si>
    <t>40311448</t>
  </si>
  <si>
    <t>PASCUAL ZURITA RICARDO FERNANDO</t>
  </si>
  <si>
    <t>43435733</t>
  </si>
  <si>
    <t>YANTAS CHAGUA KELLY YESENIA</t>
  </si>
  <si>
    <t>20067593</t>
  </si>
  <si>
    <t>ROLANDO MENENDEZ CECILIA AURORA</t>
  </si>
  <si>
    <t>45362003</t>
  </si>
  <si>
    <t>URETA IPARRAGUIRRE GECENIA KATEHERINE</t>
  </si>
  <si>
    <t>44300977</t>
  </si>
  <si>
    <t>ASPARRIN TAIPE REBECA SIXTA</t>
  </si>
  <si>
    <t>46380757</t>
  </si>
  <si>
    <t>ZANABRIA HUAMAN LISSET DIANA</t>
  </si>
  <si>
    <t>19944170</t>
  </si>
  <si>
    <t>TICSE SILVA HERLINDA</t>
  </si>
  <si>
    <t>45049578</t>
  </si>
  <si>
    <t>CHOQUE ZEVALLOS MARGARITA DIANA</t>
  </si>
  <si>
    <t>77040159</t>
  </si>
  <si>
    <t>HUACAYCHUCO SIERRA KEVIN BRINDIS</t>
  </si>
  <si>
    <t>44137477</t>
  </si>
  <si>
    <t>FERNANDEZ GASPAR EDITH</t>
  </si>
  <si>
    <t>72811858</t>
  </si>
  <si>
    <t>MORALES HUARINGA GIOVANA JESSICA</t>
  </si>
  <si>
    <t>46317775</t>
  </si>
  <si>
    <t>VASQUEZ GABINO LIZBETH ISABEL</t>
  </si>
  <si>
    <t>40004736</t>
  </si>
  <si>
    <t>ROJAS CUNZA DELICIA DALILA</t>
  </si>
  <si>
    <t>42528509</t>
  </si>
  <si>
    <t>TAQUIA CANAHUALPA KARINA</t>
  </si>
  <si>
    <t>45867419</t>
  </si>
  <si>
    <t>BERNAOLA CERRON LUIS MIGUEL</t>
  </si>
  <si>
    <t>43385310</t>
  </si>
  <si>
    <t>CHUMBE ESPINOZA SANNDY PAMELA</t>
  </si>
  <si>
    <t>76025723</t>
  </si>
  <si>
    <t>ROJAS ESTEBAN GREYSI LUZ</t>
  </si>
  <si>
    <t>41781501</t>
  </si>
  <si>
    <t>GALARZA LEIVA ENID CINTHYA</t>
  </si>
  <si>
    <t>40350497</t>
  </si>
  <si>
    <t>TEJEDA REVOLLAR YACQUELINE YVONNE</t>
  </si>
  <si>
    <t>43191064</t>
  </si>
  <si>
    <t>GONZALES GONZALO INES</t>
  </si>
  <si>
    <t>40209032</t>
  </si>
  <si>
    <t>VALLADOLID CORILLOCLLA LUZMILA</t>
  </si>
  <si>
    <t>42942397</t>
  </si>
  <si>
    <t>PONCE CAMPOS JAIME GREGORIO</t>
  </si>
  <si>
    <t>TECNICO SOPORTE INFORMATICO</t>
  </si>
  <si>
    <t>47181335</t>
  </si>
  <si>
    <t>MALDONADO AGUIRRE ELEANA NINOSKA</t>
  </si>
  <si>
    <t>70756614</t>
  </si>
  <si>
    <t>SAQUICORAY MILLAN VICTOR ALFONSO</t>
  </si>
  <si>
    <t>72004364</t>
  </si>
  <si>
    <t>JIMENEZ CHUQUIVILCA MICHEL</t>
  </si>
  <si>
    <t>41945627</t>
  </si>
  <si>
    <t>SALAZAR RICUAY MARCO JEFFERSON</t>
  </si>
  <si>
    <t>71714514</t>
  </si>
  <si>
    <t>CAMARO MEZA ROSARIO FRANCISCA</t>
  </si>
  <si>
    <t>41829482</t>
  </si>
  <si>
    <t>MATTOS MARTINEZ RONY MARLON</t>
  </si>
  <si>
    <t>47239340</t>
  </si>
  <si>
    <t>MORALES LOPEZ JORGE LUIS</t>
  </si>
  <si>
    <t>45226752</t>
  </si>
  <si>
    <t>PAITAN CASTRO NATALIA</t>
  </si>
  <si>
    <t>46544062</t>
  </si>
  <si>
    <t>ROQUE VIVAS GENNY HUBER</t>
  </si>
  <si>
    <t>41581950</t>
  </si>
  <si>
    <t>BALVIN ÑAÑA EDILSON</t>
  </si>
  <si>
    <t>48296714</t>
  </si>
  <si>
    <t>DE LA CRUZ MERCADO JUAN MAXIMO</t>
  </si>
  <si>
    <t>41832195</t>
  </si>
  <si>
    <t>LLANCO MEZA DE HUAMAN JANETH</t>
  </si>
  <si>
    <t>73364546</t>
  </si>
  <si>
    <t>MALLMA REYES ALLENDE</t>
  </si>
  <si>
    <t>70017817</t>
  </si>
  <si>
    <t>TORRES CAMBILLO CONSTANZA JULIANA</t>
  </si>
  <si>
    <t>41525703</t>
  </si>
  <si>
    <t>CHACON LIMAYMANTA ANTHONY BALDOMERO</t>
  </si>
  <si>
    <t>44782351</t>
  </si>
  <si>
    <t>TOVAR CONTRERAS BRENDA ZULEIKHA</t>
  </si>
  <si>
    <t>AUXILIAR DE LAVANDERIA</t>
  </si>
  <si>
    <t>43812853</t>
  </si>
  <si>
    <t>CORTEZ ARANDA JUDITH SUSET</t>
  </si>
  <si>
    <t>Secundaria</t>
  </si>
  <si>
    <t>Capacitación Ocupacional</t>
  </si>
  <si>
    <t>19944366</t>
  </si>
  <si>
    <t>RODRIGUEZ ROJAS ROSA</t>
  </si>
  <si>
    <t>AUXILIAR DE LIMPIEZA</t>
  </si>
  <si>
    <t>23207885</t>
  </si>
  <si>
    <t>GONZALES ILLANES ISIDORA</t>
  </si>
  <si>
    <t>48426652</t>
  </si>
  <si>
    <t>OLARTE SALVADOR NATALIA ROSMERY</t>
  </si>
  <si>
    <t>20663089</t>
  </si>
  <si>
    <t>CARVO PAREJA CESAR AUGUSTO</t>
  </si>
  <si>
    <t>20084156</t>
  </si>
  <si>
    <t>ALFARO CAMACACHI SERGIO ALEJANDRO</t>
  </si>
  <si>
    <t>20070376</t>
  </si>
  <si>
    <t>MALDONADO OBREGON ALINA LOURDES</t>
  </si>
  <si>
    <t>04008977</t>
  </si>
  <si>
    <t>SOLIS JANAMPA TEOBALDO</t>
  </si>
  <si>
    <t>70229647</t>
  </si>
  <si>
    <t>CASTAÑEDA ANTEZANA ALEX LUIS</t>
  </si>
  <si>
    <t>80323827</t>
  </si>
  <si>
    <t>CHUNQUE SAUCEDO LUIS ALFREDO</t>
  </si>
  <si>
    <t>45470603</t>
  </si>
  <si>
    <t>ESPIRITU FLORES MARILUZ SILVIA</t>
  </si>
  <si>
    <t>46112467</t>
  </si>
  <si>
    <t>GUTIERREZ MIGUEL VICTOR HUGO</t>
  </si>
  <si>
    <t>46810410</t>
  </si>
  <si>
    <t>ROJAS VILCHEZ LUISA KARINA</t>
  </si>
  <si>
    <t>19801009</t>
  </si>
  <si>
    <t>SUASNABAR VILLANUEVA JUAN OSWALDO</t>
  </si>
  <si>
    <t>71700299</t>
  </si>
  <si>
    <t>VASQUEZ CALDERON LIZANDRO JOSE</t>
  </si>
  <si>
    <t>22703810</t>
  </si>
  <si>
    <t>MACHADO HUAMAN BLINI PILAR</t>
  </si>
  <si>
    <t>72807757</t>
  </si>
  <si>
    <t>ANTONIO ROMERO MONICA</t>
  </si>
  <si>
    <t>42204894</t>
  </si>
  <si>
    <t>CASALLO EGOAVIL PERCY</t>
  </si>
  <si>
    <t>20055617</t>
  </si>
  <si>
    <t>MARTINEZ ORDOÑEZ RODER JAIZINHO</t>
  </si>
  <si>
    <t>71387333</t>
  </si>
  <si>
    <t>VICTORIA MARTINEZ KATERIN LISZET</t>
  </si>
  <si>
    <t>20037659</t>
  </si>
  <si>
    <t>POMA ALIAGA MARTHA MAGDALENA</t>
  </si>
  <si>
    <t>19851800</t>
  </si>
  <si>
    <t>RUBINES NINANYA WALTER HUGO</t>
  </si>
  <si>
    <t>20055763</t>
  </si>
  <si>
    <t>CHOCCA CASTELLANOS PORFIRIO</t>
  </si>
  <si>
    <t>77572936</t>
  </si>
  <si>
    <t>RAYMUNDO CUNYAS JUAN CARLOS</t>
  </si>
  <si>
    <t>42562088</t>
  </si>
  <si>
    <t>BASTIDAS ROMERO MIJAIL FRANCIS</t>
  </si>
  <si>
    <t>20107933</t>
  </si>
  <si>
    <t>MEZA CARDENAS JANETT</t>
  </si>
  <si>
    <t>47749446</t>
  </si>
  <si>
    <t>SERPA OSORES RASARIO ESTEFANY</t>
  </si>
  <si>
    <t>74020424</t>
  </si>
  <si>
    <t>YANGALI TICSE ANDRES ANGEL</t>
  </si>
  <si>
    <t>20042466</t>
  </si>
  <si>
    <t>HUAMAN MARINOVICH CELIA HAYDEE</t>
  </si>
  <si>
    <t>42265397</t>
  </si>
  <si>
    <t>RAMOS VARGAS ANDRES FERNANDO</t>
  </si>
  <si>
    <t>Titulo Profesióonal</t>
  </si>
  <si>
    <t xml:space="preserve">CONSULTOR EXTERNO PARA IMPLEMENTACION DEL SISTEMA DE CONTROL INTERNO </t>
  </si>
  <si>
    <t xml:space="preserve">CONTADOR </t>
  </si>
  <si>
    <t>ADQUISICIÓN DE MOBILIARIOS MEDICOS  PARA EL PROGRAMA ETAPA VIDA NIÑO</t>
  </si>
  <si>
    <t>PROCESO DE SELECCIÓN</t>
  </si>
  <si>
    <t>AS Nº 04-2021</t>
  </si>
  <si>
    <t>20493132416  BIOTECNOGY IMPORT SAC</t>
  </si>
  <si>
    <t>ADQUISICIÓN DE BOLSAS PLÀSTICAS PARA LAS DIFERENTES IPRESS.</t>
  </si>
  <si>
    <t>AS Nº 01-2021</t>
  </si>
  <si>
    <t>20344377180 RH PLASTICO S.A.C</t>
  </si>
  <si>
    <t>ADQUISICIÒN DE MATERIALES E INSUMOS DE LABORATORIO PARA LAS IPRESS DE LA RSVM</t>
  </si>
  <si>
    <t>AS Nº 03-2021</t>
  </si>
  <si>
    <t>20605698175 CADMIED E.I.R.L</t>
  </si>
  <si>
    <t>ADQUISICION DE  MOBILIARIO MEDICO PARA LAS DIFERENTES IPREES DEL PROGRAMA MATERNO NEONATAL</t>
  </si>
  <si>
    <t>AS Nº 05-2021</t>
  </si>
  <si>
    <t>__</t>
  </si>
  <si>
    <t>APROBACION DE EXPEDIENTE</t>
  </si>
  <si>
    <t>_</t>
  </si>
  <si>
    <t>ADQUISICION DE COMBUSTIBLE PARA LAS DIFERENTES IPRESS DE LA RED SALUD  VALLE DEL MANTARO</t>
  </si>
  <si>
    <t>SUBASTA INVERSA</t>
  </si>
  <si>
    <t>SIE Nº 01-2021</t>
  </si>
  <si>
    <t>20318791245 CONSORCIO SUDAMERICANA</t>
  </si>
  <si>
    <t>EJECUCION CONTRACTUAL</t>
  </si>
  <si>
    <t>POR  CONSUMO</t>
  </si>
  <si>
    <t>ADQUISICION DE FORMATERIA PARA LAS DIFERENTES IPRESS DE LA RED SALUD VALLE DEL MANTARO</t>
  </si>
  <si>
    <t>AS Nº 8 -2021</t>
  </si>
  <si>
    <t>20486277069 IMPRESOS SRL</t>
  </si>
  <si>
    <t>ADQUISICIÒN DE EPPS ( MANDIL Y RESPIRADOR) PARA LAS DIFERENTES IPRESS DE LA RED DE SALUD VALLE DEL MANTARO</t>
  </si>
  <si>
    <t xml:space="preserve">CD Nº02 -2021 </t>
  </si>
  <si>
    <t xml:space="preserve">20605698175 DROGUERIA CADIMED, 20600742575 NEWID CORP S.AC </t>
  </si>
  <si>
    <t>ADQUISICION DE REACTIVOS PARA LAS IPRESS DE LA ESTRATEGIA MATERNO NEONATAL DE LA RSVM</t>
  </si>
  <si>
    <t>AS Nº 07-2021</t>
  </si>
  <si>
    <t>ADQUISICIÒN DE CONCENTRADOR DE OXIGENO PARA LOS ESTABLECIMIENTOS DE LA RSVM</t>
  </si>
  <si>
    <t>AS Nº 08-2021</t>
  </si>
  <si>
    <t xml:space="preserve">20536941364 TEVIMED S.AC </t>
  </si>
  <si>
    <t>ADQUISICION DE CLORHEXIDINA PARA LA ESTRATEGIA DE INMUNIZACIONES DE LA RSVM</t>
  </si>
  <si>
    <t xml:space="preserve">CD Nº 05 -2021 </t>
  </si>
  <si>
    <t xml:space="preserve">20109161609 ROCKER PERU S.A </t>
  </si>
  <si>
    <t>CULMINDADO</t>
  </si>
  <si>
    <t>ADQUISICION DE PRUEBA ANTÌGENO PARAS IPRESS DE LA RSVM</t>
  </si>
  <si>
    <t xml:space="preserve">CD Nº 01 -2021 </t>
  </si>
  <si>
    <t>ADQUISICION DE INSTRUMENTAL MEDICO PARA EL PROGRAMA DE MATERNO NEONATAL/IPRESS DE LA RSVM</t>
  </si>
  <si>
    <t>AS Nº 02 -2021</t>
  </si>
  <si>
    <t>SULFATO FERROSO PARA LAS  IPRESS DE LA RSVM</t>
  </si>
  <si>
    <t>CD Nº 04-2021</t>
  </si>
  <si>
    <t>20603700601 DROGUERIA HOSPITALARIA S.AC</t>
  </si>
  <si>
    <t>JUEGO DE BATERIAS PARA EVALUACION DE DESARROLLO DEL NIÑO MENOR DE 05 AÑOS</t>
  </si>
  <si>
    <t>A.S Nº 06-2021</t>
  </si>
  <si>
    <t xml:space="preserve">20485892941 GESTION PARA LA SALUD S.A.C </t>
  </si>
  <si>
    <t>14/072021</t>
  </si>
  <si>
    <t>ADQUISICION DE EPPS  PARA DIFERENTES ESTRATEGIAS DE LA RSVM</t>
  </si>
  <si>
    <t>C.D  Nº 06-2021</t>
  </si>
  <si>
    <t>20487346692  DISODENT, 20605679332 HASAM CORP EIRL, 20600933508 MITO ASOCIADOS, 20600742575 NEWID CORP, 20492574652 L Y A MEDIC</t>
  </si>
  <si>
    <t>ADQUISICIÒN DE EQUIPOS DE LABORATORIO(CENTRIGUGA  Y MICROCENTRIFUGA)</t>
  </si>
  <si>
    <t>A.S Nº 09-2021</t>
  </si>
  <si>
    <t xml:space="preserve">20537139120 DELTALAB  </t>
  </si>
  <si>
    <t>CONSENTIMIENTO</t>
  </si>
  <si>
    <t>ADQUISICION DE EQUIPOS AIRE ACONDICIONADO Y REFRIGERACIÓN</t>
  </si>
  <si>
    <t>A.S Nº 11-2021</t>
  </si>
  <si>
    <t>20433546394 EDALMI S.A.C</t>
  </si>
  <si>
    <t>CONSENTIMIENTO/FIRMA DE CONTRATO</t>
  </si>
  <si>
    <t>ADQUISICION DE  ASPIRADOR NEONATAL PARA IMPLEMENTACION DE LAS IPRESS</t>
  </si>
  <si>
    <t>A.S Nº 12-2021</t>
  </si>
  <si>
    <t xml:space="preserve">2010162238/ AHSECO PERU S.A </t>
  </si>
  <si>
    <t>CD Nº 07-2021</t>
  </si>
  <si>
    <t>20505423519/FACOSEME S.A.C</t>
  </si>
  <si>
    <t>ADQUISICION DE KIT DE ROPA DESCARTABLE</t>
  </si>
  <si>
    <t>A.S Nº 10-2021</t>
  </si>
  <si>
    <t>LINAMES SRL</t>
  </si>
  <si>
    <t>BUENA PRO</t>
  </si>
  <si>
    <t xml:space="preserve">ADQUISCION DE EPPS PARA EL PROGRAMA DE MATERNO NEONATAL </t>
  </si>
  <si>
    <t>CD Nº 08-2021</t>
  </si>
  <si>
    <t xml:space="preserve">20600933508 MITO ASOCIADOS, </t>
  </si>
  <si>
    <t>OPINION LEGAL/CED 008</t>
  </si>
  <si>
    <t>ADQUISICION DE MICROCUBETAS PARA LA RED DE SALUD VALLE DEL MANTARO</t>
  </si>
  <si>
    <t>CD Nº 09-2021</t>
  </si>
  <si>
    <t xml:space="preserve">206005554901/BIONALITIICA DEL PERU </t>
  </si>
  <si>
    <t>POR ENTREGAR PRODUCTO</t>
  </si>
  <si>
    <t>ADQUISICION DE PRUEBAS RAPIDAS  DE VIH -1-2</t>
  </si>
  <si>
    <t>COMPRE Nº 001-2021</t>
  </si>
  <si>
    <t>ESTUDIO DE MERCADO</t>
  </si>
  <si>
    <t>CONTRATACION DE SERVICIO PARA DOS MEDICOS GINECO OBSTETRAS</t>
  </si>
  <si>
    <t>CD Nº 10 -2021</t>
  </si>
  <si>
    <t>ADQUISICON DE INSUMO MEDICO QUIRURGICO PARA EL ALMACEN ESPECIALIZADO  DE LA RSVM</t>
  </si>
  <si>
    <t>CD Nº 11-2021</t>
  </si>
  <si>
    <t xml:space="preserve">   ADQUISICION DE MEDICAMENTOS  PARA EL AREA DEL SISMED</t>
  </si>
  <si>
    <t>CD Nº 12-2021</t>
  </si>
  <si>
    <t>ADQUISICION DE INSUMOS  Y MATERIALES DE LABORATORIO PARA LA RSVM</t>
  </si>
  <si>
    <t>A.S Nº 13-2021</t>
  </si>
  <si>
    <t xml:space="preserve">CONTRATACION DE SERVICIO DE IMPRESIÓN EN  GENERAL(IMPRESIÓN DE TAPAS PARA HISTORIAS CLINICAS) </t>
  </si>
  <si>
    <t>A.S Nº 14-2021</t>
  </si>
  <si>
    <t>ADQUISICIÓN DE MAMELUCOS LAVABLE PARA BRINDAR UNA CORRECTA PROTECCIÓN PARA EL PERSONAL DE SALUD DE LA RSVM</t>
  </si>
  <si>
    <t>PROCESO DE SELCCION</t>
  </si>
  <si>
    <t>DIRECTA-PROC-6-2020-RSVM-1</t>
  </si>
  <si>
    <t>82,500.00</t>
  </si>
  <si>
    <t>20487114058/LIVING EIRL</t>
  </si>
  <si>
    <t>ADQUISICION DE ECOGRAFO MULTIPROPOSITO PARA EL C.S. DE CHILCA DE LA RED DE SALUD VALLE DEL MANTARO</t>
  </si>
  <si>
    <t>AS-SM-3-2020-RSVM/CS-1</t>
  </si>
  <si>
    <t>20600912136/MERA COMPANI SAC</t>
  </si>
  <si>
    <t>ADQUISICIÓN DE EPPS PARA LAS IPRESS DE LA RED DE SALUD VALLE DEL MANTARO PARA EL DIAGNOSTICO Y TRATAMIENTO COVID - 19</t>
  </si>
  <si>
    <t>DIRECTA-PROC-5-2020-RSVM-1</t>
  </si>
  <si>
    <t>315,903.20</t>
  </si>
  <si>
    <t>20605698175/CADIMED</t>
  </si>
  <si>
    <t>ADQUISICIÓN DE CONTENEDORES PARA LA DISPOSICIÓN FINAL DE RESIDUOS SOLIDOS HOSPITALARIOS PARA LAS DIFERENTES IPRESS  EN EL MARCO DE LA EMERGENCIA SANITARIA COVID-19</t>
  </si>
  <si>
    <t>DIRECTA-PROC-4-2020-RSVM-1</t>
  </si>
  <si>
    <t>212,012.30</t>
  </si>
  <si>
    <t>20600933508/MITO ASOCIADO SAC</t>
  </si>
  <si>
    <t>ADQUISICIÓN DE MEDIO DE TRANSPORTE VIRAL 3ML PARA ATENCIÓN EN LAS IPRESS DE LA RSVM EN EL MARCO DE LA EMERGENCIA SANITARIA POR COVID-19</t>
  </si>
  <si>
    <t>DIRECTA-PROC-3-2020-RSVM-1</t>
  </si>
  <si>
    <t>154,039.80</t>
  </si>
  <si>
    <t>SERVICIO DE AMPLIACION Y MEJORAMIENTO DEL LABORATORIO DEL TERCER PISO DE LA MICRORED DE SALUD CHILCA DE LA RSVM</t>
  </si>
  <si>
    <t>AS-SM-6-2020-RSVM/CS-1</t>
  </si>
  <si>
    <t>57,993.97.13</t>
  </si>
  <si>
    <t>20568034164/MALCANCHIK EIRL</t>
  </si>
  <si>
    <t>ADQUISICIÓN DE HEMOGLOBINOMETRO PORTATIL PARA LAS DIFERENTES IPRESS DE LA RSVM.</t>
  </si>
  <si>
    <t>AS-SM-8-2020-RSVM/CS-1</t>
  </si>
  <si>
    <t>20501887286/DIAGNOSTICA PERUANA SAC</t>
  </si>
  <si>
    <t>ADQUISICIÓN DE EQUIPO DE EMISIONES OTOACUSTICAS PARA EL C.S. CHILCA Y EL C.S. LA LIBERTAD DE LA RED DE SALUD VALLE DEL MANTARO</t>
  </si>
  <si>
    <t>AS-SM-9-2020-RSVM/CS-1</t>
  </si>
  <si>
    <t>20565520734/MEDICAL AUDITION PERU EIRL</t>
  </si>
  <si>
    <t>ADQUISICIÓN DE MONITOR DESFIBRILADOR PORTATIL PARA LAS IPRESS DE LA RED DE SALUD VALLE DEL MANTARO</t>
  </si>
  <si>
    <t>AS-SM-11-2020-RSVM/CS-1</t>
  </si>
  <si>
    <t>20514325333/MEDIMATIC SAC</t>
  </si>
  <si>
    <t>ADQUISICIÓN DE MICROSCOPIO PARA LAS DIF. IPRESS-RSVM</t>
  </si>
  <si>
    <t>AS-SM-7-2020-RSVM/CS-1</t>
  </si>
  <si>
    <t>20600989988/CONSORCIO GEN BIOS EIRL</t>
  </si>
  <si>
    <t>ADQUISICIÓN DE REFRIGERADORAS PARA VACUNAS PARA LAS DIF. IPRESS-RSVM.</t>
  </si>
  <si>
    <t>AS-SM-10-2020-RSVM/CS-1</t>
  </si>
  <si>
    <t>384,000.00</t>
  </si>
  <si>
    <t>20433546394/EDALMI S.A.C</t>
  </si>
  <si>
    <t>ADQUISICIÓN DE MANDILÓN DESCARTABLE  PARA LAS DIF. IPRESS</t>
  </si>
  <si>
    <t>COMPRE-SM-11-2020-RSVM/CS-1</t>
  </si>
  <si>
    <t>46,250.00</t>
  </si>
  <si>
    <t>20492574652/IMPORTACIONES L Y A MEDC SAC</t>
  </si>
  <si>
    <t>ADQUISICIÓN DE MAMELUCO LAVABLE PARA LAS DIF. IPRESS -RSVM</t>
  </si>
  <si>
    <t>COMPRE-SM-10-2020-GRJ/RSVM/OEC-1</t>
  </si>
  <si>
    <t>60,499.00</t>
  </si>
  <si>
    <t>20603285892/TECNIMEDIC LIMA NORRE</t>
  </si>
  <si>
    <t>ADQUISICIÓN DE UNIDAD DENTAL  ELÉCTRICA COMPLETA</t>
  </si>
  <si>
    <t>COMPRE-SM-8-2020-GRJ/RSVM/OEC-1</t>
  </si>
  <si>
    <t>59,550.00</t>
  </si>
  <si>
    <t>ADQUISICIÓN DE MASCARILLAS DESCARTABLES DE PROTECCION KN 95 DE LA RSVM</t>
  </si>
  <si>
    <t>COMPRE-SM-8-2020-RSVM-1</t>
  </si>
  <si>
    <t>50,320.00</t>
  </si>
  <si>
    <t>AQUISICION DE PRUEBAS RAPIDAS COVID 19 PARA EL TAMIZAJE POBLACION SIS DE LA RED DE SALUD VALLE DEL MANTARO</t>
  </si>
  <si>
    <t>COMPRE-SM-7-2020-GRJ/RSVM/OEC-1</t>
  </si>
  <si>
    <t>64,375.00</t>
  </si>
  <si>
    <t>20553853355/SIMED PERU SAC</t>
  </si>
  <si>
    <t>ADQUISICION DE PROTECTOR FACIAL PARA LOS ESTABLECIMIENTO DE SALUD DE LA RED DE SALUD VALLE DEL MANTARO</t>
  </si>
  <si>
    <t>COMPRE-SM-6-2020-GRJ/RSVM/OEC-1</t>
  </si>
  <si>
    <t>64,387.00</t>
  </si>
  <si>
    <t>ADQUISICION DE  ESTERILIZADOR  DE CALOR SECO PARA LOS ESTABLECIMIENTO DE SALUD DE LA RED DE SALUD VALLE DEL MANTARO</t>
  </si>
  <si>
    <t>COMPRE-SM-5-2020-RSVM/CS-1</t>
  </si>
  <si>
    <t>46,770.40</t>
  </si>
  <si>
    <t>20604743380/CIENCIA MEDICA  PERU SAC</t>
  </si>
  <si>
    <t>2406/2020</t>
  </si>
  <si>
    <t>SERVICIO DE AMPLIACIÓN DE CONSULTORIOS PARA LA ATENCIÓN MEDICA EN EL CENTRO DE SALUD SAN FRANCISCO DE ASIS ¿ SEGUNDA ETAPA</t>
  </si>
  <si>
    <t>AS-SM-4-2020-RSVM/CS-1</t>
  </si>
  <si>
    <t>220,869.86</t>
  </si>
  <si>
    <t>ADQUISICIÓN DE MASCARILLA DESCARTABLE ADULTO PARA LAS IPRESS DE LA RED DE SALUD VALLE DEL MANTARO PARA EL DIAGNOSTICO Y TRATAMIENTO COVID - 19.</t>
  </si>
  <si>
    <t>DIRECTA-PROC-2-2020-GRJ/RSVM/OEC-1</t>
  </si>
  <si>
    <t>78,400.00</t>
  </si>
  <si>
    <t>20536941364/TEVIMED SAC</t>
  </si>
  <si>
    <t>¿ADQUISICION DE TIRA REACTIVA PARA PROTEINURIA X 100 PARA LAS IPRESS DE LA RED DE SALUD VALLE DEL MANTARO¿</t>
  </si>
  <si>
    <t>COMPRE-SM-4-2020-GRJ/RSVM/OEC-1</t>
  </si>
  <si>
    <t>43,350.00</t>
  </si>
  <si>
    <t>ADQUISICIÓN DE AMBULANCIA URBANA TIPO II CON EQUIPAMIENTO PARA EL CENTRO DE SALUD PILCOMAYO Y EESS MATERNO INFANTIL EL TAMBO - MICRO RED EL TAMBO DE LA RED DE SALUD VALLE DEL MANTARO</t>
  </si>
  <si>
    <t>DIRECTA-PROC-1-2020-GRJ/RSVM/OEC-1</t>
  </si>
  <si>
    <t>797,100.00</t>
  </si>
  <si>
    <t>20529457554/DACMAR S.A.C</t>
  </si>
  <si>
    <t>ADQUISICION DE FICHAS DE EVALUACION PARA LAS IPRESS DE LA RED DE SALUD VALLE DEL MANTARO</t>
  </si>
  <si>
    <t>COMPRE-SM-3-2020-GRJ/RSVM/OEC-1</t>
  </si>
  <si>
    <t>45,040.00</t>
  </si>
  <si>
    <t>20601306051/EDITRORAL IMPRENTA DEL VALLE EIRL</t>
  </si>
  <si>
    <t>ADQUISICION DE FORMATOS DE HISTORIA CLINICA PARA LAS IPRESS DE LA RED DE SALUD VALLE DEL MANTARO</t>
  </si>
  <si>
    <t>COMPARCION DE PRECIOS</t>
  </si>
  <si>
    <t>COMPRE-SM-2-2020-GRJ/RSVM/OEC-1</t>
  </si>
  <si>
    <t>45,720.00</t>
  </si>
  <si>
    <t>20486277069/IMPRESOS SRL</t>
  </si>
  <si>
    <t>ADQUISICION DE TARJETAS DE ATENCION INTEGRAL DE SALUD DEL ADOLESCENTE PARA LAS IPRESS DE LA RED DE SALUD VALLE DEL MANTARO</t>
  </si>
  <si>
    <t>COMPRE-SM-1-2020-GRJ/RSVM/OEC-1</t>
  </si>
  <si>
    <t>64,398.09</t>
  </si>
  <si>
    <t>20486337819/IMGRAF EIRL</t>
  </si>
  <si>
    <t>ALIAGA GUTARRA GLORIA ZENAIDA</t>
  </si>
  <si>
    <t>300 M2</t>
  </si>
  <si>
    <t>BIMESTRAL</t>
  </si>
  <si>
    <t>TERBULLINO GUTARRA RUBEN WALTER</t>
  </si>
  <si>
    <t>1500 M2</t>
  </si>
  <si>
    <t>CALDERON SANTOS MARTHA APOLONIA</t>
  </si>
  <si>
    <t>120 M2</t>
  </si>
  <si>
    <t>ACEVEDO CLEMENTE CLARA ESPERANZA</t>
  </si>
  <si>
    <t>44291525</t>
  </si>
  <si>
    <t>ACEVEDO MUNIVE FLOR ROCIO</t>
  </si>
  <si>
    <t>72757254</t>
  </si>
  <si>
    <t>ACOSTA VILCHEZ ROCIO IRMA</t>
  </si>
  <si>
    <t>48374405</t>
  </si>
  <si>
    <t>ADAUTO CONDOR JANET ROCIO</t>
  </si>
  <si>
    <t>42077826</t>
  </si>
  <si>
    <t>AGREDA ZARATE HECTOR IVAN</t>
  </si>
  <si>
    <t>41651651</t>
  </si>
  <si>
    <t>AGUILAR LAVADO JOEL JOSE</t>
  </si>
  <si>
    <t>46598356</t>
  </si>
  <si>
    <t>AGUILAR MEZA EDELMIRA FLORITA</t>
  </si>
  <si>
    <t>ESPECIALISTA EN SALUD</t>
  </si>
  <si>
    <t>46359161</t>
  </si>
  <si>
    <t>AGUILAR ROJAS LUIS MARTIN</t>
  </si>
  <si>
    <t>TECNOLOGO MEDICO ESPECIALIZADO</t>
  </si>
  <si>
    <t>47508889</t>
  </si>
  <si>
    <t>ALANIA PANDURO JESSENIA LIZETH</t>
  </si>
  <si>
    <t>47418587</t>
  </si>
  <si>
    <t>ALANYA QUISPE ENMA JANET</t>
  </si>
  <si>
    <t>43195513</t>
  </si>
  <si>
    <t>ALARCON RODRIGUEZ RAQUEL BEATRIZ</t>
  </si>
  <si>
    <t>44431364</t>
  </si>
  <si>
    <t>ALBINO VILLOGAS HEBELEN YULI</t>
  </si>
  <si>
    <t>42454750</t>
  </si>
  <si>
    <t>ALCAMARI IMATA DINA LOURDES</t>
  </si>
  <si>
    <t>47411290</t>
  </si>
  <si>
    <t>ALFONSO MENDOZA WILLIAMS</t>
  </si>
  <si>
    <t>45076344</t>
  </si>
  <si>
    <t>ALIAGA BARJA EFRAIN CEPERIANO</t>
  </si>
  <si>
    <t>ENFERMERA ESPECIALISTA</t>
  </si>
  <si>
    <t>19970634</t>
  </si>
  <si>
    <t>ALIAGA CASO SARA</t>
  </si>
  <si>
    <t>40251593</t>
  </si>
  <si>
    <t>ALIAGA HURTADO MIRIAM INES</t>
  </si>
  <si>
    <t>41332158</t>
  </si>
  <si>
    <t>ALIAGA ROJAS NANCY</t>
  </si>
  <si>
    <t>43435725</t>
  </si>
  <si>
    <t>ALLCCA SOVERO MARIANELA VICENTA</t>
  </si>
  <si>
    <t>42366874</t>
  </si>
  <si>
    <t>ALVA BALTAZAR NOELIA GISELA</t>
  </si>
  <si>
    <t>20085524</t>
  </si>
  <si>
    <t>ALVA DOMINGUEZ INES ROCIO</t>
  </si>
  <si>
    <t>MEDICO AUDITOR</t>
  </si>
  <si>
    <t>42569227</t>
  </si>
  <si>
    <t>ALVARADO CHAMORRO SARITA</t>
  </si>
  <si>
    <t>40535835</t>
  </si>
  <si>
    <t>ALVARADO HUAMAN JACQUELINE CHRISTIE</t>
  </si>
  <si>
    <t>70938491</t>
  </si>
  <si>
    <t>ALVARADO VILLAVERDE YESICA</t>
  </si>
  <si>
    <t>43958902</t>
  </si>
  <si>
    <t>ALVARADO ZARATE NATHALY DEYSY</t>
  </si>
  <si>
    <t>46613040</t>
  </si>
  <si>
    <t>ANCO PANDURO RAUL CESAR</t>
  </si>
  <si>
    <t>41343025</t>
  </si>
  <si>
    <t>ANDAMAYO ARCA NILBER NILTON</t>
  </si>
  <si>
    <t>47162240</t>
  </si>
  <si>
    <t>ANDAMAYO ARCA WILMER FELIX</t>
  </si>
  <si>
    <t>41795403</t>
  </si>
  <si>
    <t>ANGULO CRISTOBAL SUSANA FLORA</t>
  </si>
  <si>
    <t>46512107</t>
  </si>
  <si>
    <t>ANGULO PAUCAR WILFREDO CLAUDIO</t>
  </si>
  <si>
    <t>45658469</t>
  </si>
  <si>
    <t>ANICAMA LEON TOPACIO KERUBI</t>
  </si>
  <si>
    <t>48084521</t>
  </si>
  <si>
    <t>AQUINO DE LA CRUZ GISSELA</t>
  </si>
  <si>
    <t>CIRUJANO DENTISTA</t>
  </si>
  <si>
    <t>44063651</t>
  </si>
  <si>
    <t>AQUINO DE LA CRUZ YESENIA THALIA</t>
  </si>
  <si>
    <t>72404662</t>
  </si>
  <si>
    <t>AQUINO SANCHEZ EDELIZ</t>
  </si>
  <si>
    <t>47053784</t>
  </si>
  <si>
    <t>ARANA MESIAS DIANA ELIZABETH</t>
  </si>
  <si>
    <t>70050047</t>
  </si>
  <si>
    <t>ARANCIBIA NOA ROMINA ERIKA</t>
  </si>
  <si>
    <t>45821359</t>
  </si>
  <si>
    <t>ARANDA CAMPOS GERRY FRANK</t>
  </si>
  <si>
    <t>41684226</t>
  </si>
  <si>
    <t>ARANGO JAICO FLOR DE CRISTINA</t>
  </si>
  <si>
    <t>43255853</t>
  </si>
  <si>
    <t>ARCE VILLAVICENCIO YANET YESICA</t>
  </si>
  <si>
    <t>41770517</t>
  </si>
  <si>
    <t>ARENAS GUTIERREZ CYNTIA CAROLINA</t>
  </si>
  <si>
    <t>MEDICO PATOLOGO</t>
  </si>
  <si>
    <t>70651986</t>
  </si>
  <si>
    <t>ARENAS POMA LIZBETH NANCY</t>
  </si>
  <si>
    <t>45605484</t>
  </si>
  <si>
    <t>ARIAS ALDERETE JAVIER</t>
  </si>
  <si>
    <t>44143541</t>
  </si>
  <si>
    <t>ARIAS OJEDA EDY ARNALDO</t>
  </si>
  <si>
    <t>TECNICO COMPUTACION  INFORMATI</t>
  </si>
  <si>
    <t>45994242</t>
  </si>
  <si>
    <t>ARRIETA BUSTAMANTE JEMIMA VIOLETA</t>
  </si>
  <si>
    <t>44572437</t>
  </si>
  <si>
    <t>ARROYO GARATE RODRIGO EDUARDO</t>
  </si>
  <si>
    <t>47164068</t>
  </si>
  <si>
    <t>ARTEZANO ROJAS FRANKLIN</t>
  </si>
  <si>
    <t>76558432</t>
  </si>
  <si>
    <t>ARZAPALO YAURI PERCY RONALD</t>
  </si>
  <si>
    <t>44464566</t>
  </si>
  <si>
    <t>ASCURRA CRUZATT CLEMENTINA</t>
  </si>
  <si>
    <t>46228258</t>
  </si>
  <si>
    <t>ASTO DE LA CRUZ EDITH</t>
  </si>
  <si>
    <t>46874300</t>
  </si>
  <si>
    <t>AUCARURI CALIZAYA JUSSEF LOIS</t>
  </si>
  <si>
    <t>45563282</t>
  </si>
  <si>
    <t>AYALA ANTONIO MELISSA JOYSELENI</t>
  </si>
  <si>
    <t>PROFESIONAL ADMINISTRATIVO</t>
  </si>
  <si>
    <t>44739272</t>
  </si>
  <si>
    <t>AYALA CARHUAPOMA ALICIA</t>
  </si>
  <si>
    <t>44331899</t>
  </si>
  <si>
    <t>AYALA MARTINEZ WILDER GERMAN</t>
  </si>
  <si>
    <t>40475202</t>
  </si>
  <si>
    <t>AYAYPOMA AMES DALIA</t>
  </si>
  <si>
    <t>44574614</t>
  </si>
  <si>
    <t>BALBIN GUERRERO WINDE GERMAN</t>
  </si>
  <si>
    <t>45361993</t>
  </si>
  <si>
    <t>BALLON ESTACIO JAVIER LUIS</t>
  </si>
  <si>
    <t>72941108</t>
  </si>
  <si>
    <t>BARRA FLORES RICHARD JOEL</t>
  </si>
  <si>
    <t>PROFESIONAL DE LA SALUD</t>
  </si>
  <si>
    <t>41830383</t>
  </si>
  <si>
    <t>BARTOLO INGARUCA LUZ RAYDA</t>
  </si>
  <si>
    <t>44871188</t>
  </si>
  <si>
    <t>BARZOLA ARGE GABRIELA HARASELY</t>
  </si>
  <si>
    <t>70232098</t>
  </si>
  <si>
    <t>BARZOLA MISARI LEONELA YADIRI</t>
  </si>
  <si>
    <t>46905414</t>
  </si>
  <si>
    <t>BERAUN VASQUEZ BASILIA</t>
  </si>
  <si>
    <t>20056248</t>
  </si>
  <si>
    <t>BERRIOS ISLA KELLY SHERLLY</t>
  </si>
  <si>
    <t>INGENIERO QUIMICO</t>
  </si>
  <si>
    <t>73883362</t>
  </si>
  <si>
    <t>BERRIOS VILA BLADIMIR DIEGO</t>
  </si>
  <si>
    <t>46201058</t>
  </si>
  <si>
    <t>BLANCO TAYPE MIGUEL ROY</t>
  </si>
  <si>
    <t>TECNICO ELECTROMECANICO</t>
  </si>
  <si>
    <t>46135780</t>
  </si>
  <si>
    <t>BRAVO HUATUCO MARCO ENRIQUE</t>
  </si>
  <si>
    <t>42130381</t>
  </si>
  <si>
    <t>BREÑA FERNANDEZ FRANK FELICIAM</t>
  </si>
  <si>
    <t>44832252</t>
  </si>
  <si>
    <t>BRINDANI CAYCHO FERNANDO</t>
  </si>
  <si>
    <t>MEDICO NEUROCIRUJANO</t>
  </si>
  <si>
    <t>25561353</t>
  </si>
  <si>
    <t>CABRERA MORENO CARLA MARIA</t>
  </si>
  <si>
    <t>44218436</t>
  </si>
  <si>
    <t>CALDERON CONDOR SONIA ROXANA</t>
  </si>
  <si>
    <t>MEDICO RADIOLOGO</t>
  </si>
  <si>
    <t>42976780</t>
  </si>
  <si>
    <t>CALDERON CORDOVA ANYELA NATALY</t>
  </si>
  <si>
    <t>70034469</t>
  </si>
  <si>
    <t>CAMAYO PIÑAS KAREN JACKELYNE</t>
  </si>
  <si>
    <t>43143214</t>
  </si>
  <si>
    <t>CAMPODONICO MATIAS PATRICIA AURORA</t>
  </si>
  <si>
    <t>44391979</t>
  </si>
  <si>
    <t>CAMPOS TOMAS YANETT PILAR</t>
  </si>
  <si>
    <t>43761686</t>
  </si>
  <si>
    <t>MEDICO CIRUJANO</t>
  </si>
  <si>
    <t>CANO VENTOCILLA SANDRO BRIAN</t>
  </si>
  <si>
    <t>71481628</t>
  </si>
  <si>
    <t>CANTORIN BENITES RAFAEL ANTHONY</t>
  </si>
  <si>
    <t>71528224</t>
  </si>
  <si>
    <t>CAPCHA MATOS DE RAMOS MILAGROS JENNY FIORELLA</t>
  </si>
  <si>
    <t>45289614</t>
  </si>
  <si>
    <t>CARBAJAL VASQUEZ DANIEL ESTEBAN</t>
  </si>
  <si>
    <t>42866687</t>
  </si>
  <si>
    <t>CARHUALLANQUI LOPEZ DE PEREZ MARIA</t>
  </si>
  <si>
    <t>41149831</t>
  </si>
  <si>
    <t>CARHUALLANQUI LOPEZ ERIKA ALINA</t>
  </si>
  <si>
    <t>40398302</t>
  </si>
  <si>
    <t>CARHUALLANQUI ROJAS KARINA</t>
  </si>
  <si>
    <t>40463852</t>
  </si>
  <si>
    <t>CARHUALLANQUI SANCHEZ SHEYLA KATHERIN</t>
  </si>
  <si>
    <t>70038128</t>
  </si>
  <si>
    <t>CARHUAPOMA RAMOS ALICIA</t>
  </si>
  <si>
    <t>47018834</t>
  </si>
  <si>
    <t>CARLOS ESTRELLA ALAN LENIN</t>
  </si>
  <si>
    <t>45252220</t>
  </si>
  <si>
    <t>CARO QUISPEALAYA SUSAN LUZ</t>
  </si>
  <si>
    <t>71645406</t>
  </si>
  <si>
    <t>CARRASCO CARBAJAL ANGELICA</t>
  </si>
  <si>
    <t>40490974</t>
  </si>
  <si>
    <t>CARRILLO CONTRERAS MARIA CRISTINA</t>
  </si>
  <si>
    <t>42521980</t>
  </si>
  <si>
    <t>CARRION AULLA ELIZABETH</t>
  </si>
  <si>
    <t>20054444</t>
  </si>
  <si>
    <t>CASAS MATOS JHOSSELYN CYNTHIA KATHERIN</t>
  </si>
  <si>
    <t>76604077</t>
  </si>
  <si>
    <t>CASTILLO ARROYO MARCIA EMILIA</t>
  </si>
  <si>
    <t>41779713</t>
  </si>
  <si>
    <t>CASTILLO BURGA CYNTHIA MARIBEL</t>
  </si>
  <si>
    <t>47783393</t>
  </si>
  <si>
    <t>CASTILLO MONZON ORLANDO JESUS</t>
  </si>
  <si>
    <t>18141729</t>
  </si>
  <si>
    <t>CAYO ORE YING EDWAR</t>
  </si>
  <si>
    <t>43242533</t>
  </si>
  <si>
    <t>CCOECCA YANCE JUSLISA</t>
  </si>
  <si>
    <t>60635701</t>
  </si>
  <si>
    <t>CCOPA APAZA EMANUEL HENRY</t>
  </si>
  <si>
    <t>46788578</t>
  </si>
  <si>
    <t>CENTENO MANRIQUE MARICELA GUADALUPE</t>
  </si>
  <si>
    <t>JEFE DE DEPARTAMENTO</t>
  </si>
  <si>
    <t>44830920</t>
  </si>
  <si>
    <t>CERRON MATOS JESSICA ELIZABETH</t>
  </si>
  <si>
    <t>80013198</t>
  </si>
  <si>
    <t>CHACON DE LA CRUZ INGRYD NATALY</t>
  </si>
  <si>
    <t>44423997</t>
  </si>
  <si>
    <t>CHARCA GUTIERREZ LIZ EDITH</t>
  </si>
  <si>
    <t>42700889</t>
  </si>
  <si>
    <t>CHAVEZ ALANIA FREDDY LEONEL</t>
  </si>
  <si>
    <t>41487413</t>
  </si>
  <si>
    <t>CHAVEZ ORTEGA ANA ISABEL</t>
  </si>
  <si>
    <t>43923276</t>
  </si>
  <si>
    <t>CHIPANA ALIAGA CINDY MARIEL</t>
  </si>
  <si>
    <t>45613292</t>
  </si>
  <si>
    <t>CHOCCA INGA ROSSMERY</t>
  </si>
  <si>
    <t>43923210</t>
  </si>
  <si>
    <t>CHOQUE CRISPIN BETHY PAULINA</t>
  </si>
  <si>
    <t>46871004</t>
  </si>
  <si>
    <t>CHUQUIMANTARI HURTADO ANALIZ CRISTINA</t>
  </si>
  <si>
    <t>47853476</t>
  </si>
  <si>
    <t>CIENCIA VARGAS ANTHONY ROSSET</t>
  </si>
  <si>
    <t>70299069</t>
  </si>
  <si>
    <t>CLAUDIO PACO LILIANA ELIZABETH</t>
  </si>
  <si>
    <t>41593622</t>
  </si>
  <si>
    <t>COCHACHI GARCIA BERTHA ELIZABETH</t>
  </si>
  <si>
    <t>42612556</t>
  </si>
  <si>
    <t>COLONIO CANCHANYA DIANA PATRICIA</t>
  </si>
  <si>
    <t>46064027</t>
  </si>
  <si>
    <t>CONDORI GALLUPE MILAGROS SOLEDAD</t>
  </si>
  <si>
    <t>46054610</t>
  </si>
  <si>
    <t>CONTRERAS NUÑEZ NATHALY LIZBETH</t>
  </si>
  <si>
    <t>72020691</t>
  </si>
  <si>
    <t>CORDERO HERRERA DIANELA</t>
  </si>
  <si>
    <t>48080579</t>
  </si>
  <si>
    <t>CORONEL PANEZ DAVID ELIAS</t>
  </si>
  <si>
    <t>46809730</t>
  </si>
  <si>
    <t>COSSER CARBAJAL JONHY YACK</t>
  </si>
  <si>
    <t>42122093</t>
  </si>
  <si>
    <t>COSSIO PERALES STEPHANIE GISELLE</t>
  </si>
  <si>
    <t>45685801</t>
  </si>
  <si>
    <t>CUBA GOETENDIA YESENIA LUZ</t>
  </si>
  <si>
    <t>70495371</t>
  </si>
  <si>
    <t>CUBA MARTINEZ JAVIER ROLANDO</t>
  </si>
  <si>
    <t>40785501</t>
  </si>
  <si>
    <t>CUELLAR ZAVALA JOSSY MARUCIA</t>
  </si>
  <si>
    <t>46977380</t>
  </si>
  <si>
    <t>CUEVA GUILLEN GIANCARLO PAVEL</t>
  </si>
  <si>
    <t>70004654</t>
  </si>
  <si>
    <t>CUEVA HARO DICK WILY</t>
  </si>
  <si>
    <t>44168816</t>
  </si>
  <si>
    <t>CUEVAS FLORES ULISES WILDER</t>
  </si>
  <si>
    <t>40811390</t>
  </si>
  <si>
    <t>CUNYAS POMA ELKY JHOSELIN</t>
  </si>
  <si>
    <t>45114992</t>
  </si>
  <si>
    <t>CURAZI MARTEL LISSEL GERALDINE</t>
  </si>
  <si>
    <t>46105772</t>
  </si>
  <si>
    <t>CURO ESCOBAR ALINA MARISOL</t>
  </si>
  <si>
    <t>70478764</t>
  </si>
  <si>
    <t>CUYUTUPA CARHUAS YOSCELY YURACIL</t>
  </si>
  <si>
    <t>48826633</t>
  </si>
  <si>
    <t>DAVILA VILLEGAS LIN DIANA</t>
  </si>
  <si>
    <t>43383141</t>
  </si>
  <si>
    <t>DE LA CRUZ AYLAS LUCIA SADID</t>
  </si>
  <si>
    <t>70295661</t>
  </si>
  <si>
    <t>DE LA CRUZ FLORES ANA LUZ</t>
  </si>
  <si>
    <t>40072669</t>
  </si>
  <si>
    <t>DE LA CRUZ MEZA DANTY</t>
  </si>
  <si>
    <t>40226201</t>
  </si>
  <si>
    <t>DE LA CRUZ NINALAYA CLINGER ALVARO</t>
  </si>
  <si>
    <t>42474013</t>
  </si>
  <si>
    <t>DE LA CRUZ PALOMINO MARIO ISRAEL</t>
  </si>
  <si>
    <t>41123902</t>
  </si>
  <si>
    <t>DE LA CRUZ QUISPE LILIANA</t>
  </si>
  <si>
    <t>MEDICO GINECO ONCOLOGO</t>
  </si>
  <si>
    <t>45480437</t>
  </si>
  <si>
    <t>DE LA CRUZ REYES MERCEDES ROBERTA</t>
  </si>
  <si>
    <t>41685043</t>
  </si>
  <si>
    <t>DE LA CRUZ ROCHA JUAN CARLOS</t>
  </si>
  <si>
    <t>43680387</t>
  </si>
  <si>
    <t>DIAZ CURI CLAUDIA BETSABE</t>
  </si>
  <si>
    <t>70055423</t>
  </si>
  <si>
    <t>DIAZ RIVERA MARILU</t>
  </si>
  <si>
    <t>46860263</t>
  </si>
  <si>
    <t>DOMINGUEZ CALERO ANDREA DEL PILAR</t>
  </si>
  <si>
    <t>44528280</t>
  </si>
  <si>
    <t>DOMINGUEZ GONZALES MIRNA LISSETT</t>
  </si>
  <si>
    <t>45907569</t>
  </si>
  <si>
    <t>DORREGARAY LIMACHI JOEL</t>
  </si>
  <si>
    <t>43171322</t>
  </si>
  <si>
    <t>DURAN AVILA LISSETH JHOANY</t>
  </si>
  <si>
    <t>46212642</t>
  </si>
  <si>
    <t>DURAND BASILIO CINTIA YULISA</t>
  </si>
  <si>
    <t>47967280</t>
  </si>
  <si>
    <t>EGOAVIL ARAUJO ISABEL PATRICIA</t>
  </si>
  <si>
    <t>70674420</t>
  </si>
  <si>
    <t>EGOAVIL ESPINOZA LINA GIOVANNA</t>
  </si>
  <si>
    <t>40997583</t>
  </si>
  <si>
    <t>ESCOBAR ARANA EDITH</t>
  </si>
  <si>
    <t>20112905</t>
  </si>
  <si>
    <t>ESCOBAR VENTURA AURELIO</t>
  </si>
  <si>
    <t>40416852</t>
  </si>
  <si>
    <t>ESPEZA GARCIA RENE LUZ</t>
  </si>
  <si>
    <t>42743030</t>
  </si>
  <si>
    <t>ESPINOZA GALARZA BIBIANA LAURA</t>
  </si>
  <si>
    <t>72542971</t>
  </si>
  <si>
    <t>ESPINOZA VERA ROY KEVIN</t>
  </si>
  <si>
    <t>74202608</t>
  </si>
  <si>
    <t>ESTEBAN CANCHO JULIO RICHARD</t>
  </si>
  <si>
    <t>45481403</t>
  </si>
  <si>
    <t>ESTEBAN MURILLO MONICA JANETH</t>
  </si>
  <si>
    <t>45721411</t>
  </si>
  <si>
    <t>ESTEBAN QUISPE DANNY JHONATAN</t>
  </si>
  <si>
    <t>43932501</t>
  </si>
  <si>
    <t>ESTRELLA SANCHEZ GIANMARCO WALDIR</t>
  </si>
  <si>
    <t>DIRECTOR GENERAL</t>
  </si>
  <si>
    <t>71999485</t>
  </si>
  <si>
    <t>EUSEBIO VENTOCILLA ADA VIRGINIA</t>
  </si>
  <si>
    <t>45384675</t>
  </si>
  <si>
    <t>FALCON MAURATE JOSE GUSTAVO</t>
  </si>
  <si>
    <t>45252214</t>
  </si>
  <si>
    <t>FERNANDEZ MARTINEZ YANET</t>
  </si>
  <si>
    <t>40615952</t>
  </si>
  <si>
    <t>FIGUEROA CALDERON KATHERINA DEL PILAR</t>
  </si>
  <si>
    <t>44353607</t>
  </si>
  <si>
    <t>FLORES CHAMORRO ALEJANDRA ELBA</t>
  </si>
  <si>
    <t>40161389</t>
  </si>
  <si>
    <t>FLORES MAURICIO MAGALY</t>
  </si>
  <si>
    <t>45728526</t>
  </si>
  <si>
    <t>FLORES RODRIGUEZ ERIKA KARINA</t>
  </si>
  <si>
    <t>42749620</t>
  </si>
  <si>
    <t>FLORES ROMANI LUCERO SILVANA</t>
  </si>
  <si>
    <t>72203770</t>
  </si>
  <si>
    <t>42172977</t>
  </si>
  <si>
    <t>FONSECA AGUIRRE JOSEMARIA</t>
  </si>
  <si>
    <t>40780870</t>
  </si>
  <si>
    <t>GABRIEL PISCONTE RONALD CARLOS</t>
  </si>
  <si>
    <t>45329093</t>
  </si>
  <si>
    <t>GAGO PAUCAR NATALY</t>
  </si>
  <si>
    <t>76728310</t>
  </si>
  <si>
    <t>GALA CARPIO BERENISSE RAYSA</t>
  </si>
  <si>
    <t>46501228</t>
  </si>
  <si>
    <t>GALICIO CATAY HELEN ROCIO</t>
  </si>
  <si>
    <t>46677778</t>
  </si>
  <si>
    <t>73810010</t>
  </si>
  <si>
    <t>GARCIA COLLADO MELISSA GAIL</t>
  </si>
  <si>
    <t>46507521</t>
  </si>
  <si>
    <t>GARCIA LULO VILMA MARUJA</t>
  </si>
  <si>
    <t>20090459</t>
  </si>
  <si>
    <t>GARCIA ORIHUELA ERIKA</t>
  </si>
  <si>
    <t>OPERADOR DE CENTRAL TELEFONICA</t>
  </si>
  <si>
    <t>44893461</t>
  </si>
  <si>
    <t>GARCIA YAURI JULY MARELYN</t>
  </si>
  <si>
    <t>72129269</t>
  </si>
  <si>
    <t>GASPAR CAHUANA YUDITH</t>
  </si>
  <si>
    <t>73569417</t>
  </si>
  <si>
    <t>GASPAR HUANUCO SILVIA LIZET</t>
  </si>
  <si>
    <t>41188977</t>
  </si>
  <si>
    <t>GASPAR MELGAR FIORELA LIZETH</t>
  </si>
  <si>
    <t>70191174</t>
  </si>
  <si>
    <t>GIRALDEZ SALAZAR BELSY URIKE</t>
  </si>
  <si>
    <t>ASISTENTE EJECUTIVO</t>
  </si>
  <si>
    <t>45537134</t>
  </si>
  <si>
    <t>GOICOCHEA GARCIA RAUL LY</t>
  </si>
  <si>
    <t>45368425</t>
  </si>
  <si>
    <t>GOMEZ POMALAYA KARLA ERICA</t>
  </si>
  <si>
    <t>70944221</t>
  </si>
  <si>
    <t>GOMEZ RAMOS CRISTHIAN OMAR</t>
  </si>
  <si>
    <t>43766013</t>
  </si>
  <si>
    <t>GOMEZ VILCA ANGELA LIZ</t>
  </si>
  <si>
    <t>44288613</t>
  </si>
  <si>
    <t>GONZALES CAMARENA DAVID ENMANUELE</t>
  </si>
  <si>
    <t>42053409</t>
  </si>
  <si>
    <t>GONZALES PACHECO MITCHELL EDGAR</t>
  </si>
  <si>
    <t>41493692</t>
  </si>
  <si>
    <t>GONZALES ROJAS YENY</t>
  </si>
  <si>
    <t>MEDICO ANESTESIOLOGO</t>
  </si>
  <si>
    <t>45447695</t>
  </si>
  <si>
    <t>GONZALEZ VALLENILLA LESBIA DICXAMAR</t>
  </si>
  <si>
    <t>05335382</t>
  </si>
  <si>
    <t>GONZALEZ ZARATE PAMELA VANESSA</t>
  </si>
  <si>
    <t>40343809</t>
  </si>
  <si>
    <t>GONZALO ROJAS WILLIAM JOHNNY</t>
  </si>
  <si>
    <t>09167691</t>
  </si>
  <si>
    <t>GOYTIZOLO CERVANTES YOLI</t>
  </si>
  <si>
    <t>74157115</t>
  </si>
  <si>
    <t>GRANADOS VILLAR ELA ZHENIA</t>
  </si>
  <si>
    <t>43273350</t>
  </si>
  <si>
    <t>GUERRA DIAZ CLARA ISABEL</t>
  </si>
  <si>
    <t>74556731</t>
  </si>
  <si>
    <t>GUERRA FLORES ANALI GLADYS</t>
  </si>
  <si>
    <t>44537420</t>
  </si>
  <si>
    <t>GUTARRA BALTAZAR LILIANA</t>
  </si>
  <si>
    <t>41614956</t>
  </si>
  <si>
    <t>GUTARRA QUISPE MARIA DEL PILAR</t>
  </si>
  <si>
    <t>45076376</t>
  </si>
  <si>
    <t>GUTIERREZ IPARRAGUIRRE RUDBY YASSERF</t>
  </si>
  <si>
    <t>40403682</t>
  </si>
  <si>
    <t>HERRERA SOTO LIZZET KATHERINE</t>
  </si>
  <si>
    <t>43873997</t>
  </si>
  <si>
    <t>HIDALGO QUISPE VICTOR</t>
  </si>
  <si>
    <t>41359798</t>
  </si>
  <si>
    <t>HILARION INGA YOSSI</t>
  </si>
  <si>
    <t>43101224</t>
  </si>
  <si>
    <t>HINOSTROZA GARCIA DIANA ROSSANA</t>
  </si>
  <si>
    <t>46654713</t>
  </si>
  <si>
    <t>HUACHOS QUILLCA JUAN CARLOS</t>
  </si>
  <si>
    <t>42238662</t>
  </si>
  <si>
    <t>HUAMAN CUICAPUSA KELLY ROSARIO</t>
  </si>
  <si>
    <t>45250721</t>
  </si>
  <si>
    <t>HUAMAN LLACTA MARILU NELY</t>
  </si>
  <si>
    <t>46210194</t>
  </si>
  <si>
    <t>HUAMAN QUISPE FRAY GUSTAVO</t>
  </si>
  <si>
    <t>45778708</t>
  </si>
  <si>
    <t>HUAMANCAJA GOMEZ GABRIELA ALMENDRA</t>
  </si>
  <si>
    <t>74090704</t>
  </si>
  <si>
    <t>HUANCHO GAMARRA KENENIT PABLO</t>
  </si>
  <si>
    <t>47404731</t>
  </si>
  <si>
    <t>HUARCA BALBIN LILIAN JUDITH</t>
  </si>
  <si>
    <t>47475682</t>
  </si>
  <si>
    <t>HUAROC ANTEZANA MAYLEEN ZORAIDA</t>
  </si>
  <si>
    <t>20059112</t>
  </si>
  <si>
    <t>HUAYLLANI QUISPE DANIEL</t>
  </si>
  <si>
    <t>28605319</t>
  </si>
  <si>
    <t>HURTADO BALDEON JOSE LUIS</t>
  </si>
  <si>
    <t>45329162</t>
  </si>
  <si>
    <t>HURTADO CUSILAIME LORENA LUZ</t>
  </si>
  <si>
    <t>46642800</t>
  </si>
  <si>
    <t>INGA CHANCA GEMA INES</t>
  </si>
  <si>
    <t>70399433</t>
  </si>
  <si>
    <t>IPARRAGUIRRE POMA DANEK LIBER</t>
  </si>
  <si>
    <t>72499049</t>
  </si>
  <si>
    <t>IRIARTE VILCHEZ DANILO</t>
  </si>
  <si>
    <t>43404128</t>
  </si>
  <si>
    <t>JAUREGUI MUÑOZ SADITH ESTEFANY</t>
  </si>
  <si>
    <t>71097900</t>
  </si>
  <si>
    <t>JORGE TIZA KEVIN ARNOLD</t>
  </si>
  <si>
    <t>72196047</t>
  </si>
  <si>
    <t>LARA PATILLA WILBER</t>
  </si>
  <si>
    <t>46213486</t>
  </si>
  <si>
    <t>LAURA ZEVALLOS MELISSA VICTORIA</t>
  </si>
  <si>
    <t>46548562</t>
  </si>
  <si>
    <t>LAUREANO ALMONACID MILAM MILDRE</t>
  </si>
  <si>
    <t>71085739</t>
  </si>
  <si>
    <t>LAVADO ROSALES SANDRA PAOLA</t>
  </si>
  <si>
    <t>45354126</t>
  </si>
  <si>
    <t>LAZARTE REMUZGO SUSY NATALI</t>
  </si>
  <si>
    <t>41032224</t>
  </si>
  <si>
    <t>LEIVA ORIHUELA NELIDA</t>
  </si>
  <si>
    <t>43076621</t>
  </si>
  <si>
    <t>LEON VEGA CESAR IVAN</t>
  </si>
  <si>
    <t>45076407</t>
  </si>
  <si>
    <t>LIMAYMANTA REYES LIZETH MILAGROS</t>
  </si>
  <si>
    <t>45333893</t>
  </si>
  <si>
    <t>LIZARBE HUAMAN ALIONKA SHAYURI</t>
  </si>
  <si>
    <t>71451754</t>
  </si>
  <si>
    <t>LLACZA HINOSTROZA ROGELIO FRANCY</t>
  </si>
  <si>
    <t>45643715</t>
  </si>
  <si>
    <t>LOPEZ FERNANDEZ MILAGROS GINA</t>
  </si>
  <si>
    <t>70033567</t>
  </si>
  <si>
    <t>LOPEZ HUARANGA JANNYZ JOHANNY</t>
  </si>
  <si>
    <t>60829421</t>
  </si>
  <si>
    <t>LOPEZ RAMOS GLORIA ANTONIETA</t>
  </si>
  <si>
    <t>47179696</t>
  </si>
  <si>
    <t>LOPEZ YARANGO MARIA GUADALUPE</t>
  </si>
  <si>
    <t>41585651</t>
  </si>
  <si>
    <t>LORENZO QUILCA ROSMERI VIOLETA</t>
  </si>
  <si>
    <t>47203329</t>
  </si>
  <si>
    <t>LOVERA SANTANA JULLIANA ANNALIA</t>
  </si>
  <si>
    <t>45587685</t>
  </si>
  <si>
    <t>MACHUCA RUDAS BERTHA ZORAIDA</t>
  </si>
  <si>
    <t>16173649</t>
  </si>
  <si>
    <t>MAIZ MODESTO VANESSA</t>
  </si>
  <si>
    <t>44226747</t>
  </si>
  <si>
    <t>MAMANI CHAVEZ PATRICIA ROCIO</t>
  </si>
  <si>
    <t>42128272</t>
  </si>
  <si>
    <t>MAMANI CUENTAS KATTY</t>
  </si>
  <si>
    <t>40593295</t>
  </si>
  <si>
    <t>MAMANI QUISPE YISELA</t>
  </si>
  <si>
    <t>45563590</t>
  </si>
  <si>
    <t>MAMANI VILCA MARIELA</t>
  </si>
  <si>
    <t>40656538</t>
  </si>
  <si>
    <t>MAMANI VILCA WILFREDO</t>
  </si>
  <si>
    <t>70244732</t>
  </si>
  <si>
    <t>MANRIQUE ALANIA VANESA DEL PILAR</t>
  </si>
  <si>
    <t>46550396</t>
  </si>
  <si>
    <t>MANRIQUE GUTIERREZ ROCIO DEL PILAR</t>
  </si>
  <si>
    <t>44462223</t>
  </si>
  <si>
    <t>MANRIQUE MELCHOR SANDRA OFELIA</t>
  </si>
  <si>
    <t>41278817</t>
  </si>
  <si>
    <t>MANSILLA GUEVARA DE GARATE ADA ELIDA</t>
  </si>
  <si>
    <t>44949165</t>
  </si>
  <si>
    <t>MARAVI CONDEZO MIGUEL JULIAN</t>
  </si>
  <si>
    <t>42035432</t>
  </si>
  <si>
    <t>MARCELO BALDEON ADELA LILIANA</t>
  </si>
  <si>
    <t>44838524</t>
  </si>
  <si>
    <t>MARIN BELTRAN VANESSA YOJANA</t>
  </si>
  <si>
    <t>44366101</t>
  </si>
  <si>
    <t>MARTINEZ HERNANDEZ KARINA ELIZABETH</t>
  </si>
  <si>
    <t>72350782</t>
  </si>
  <si>
    <t>MASSA BALDEON SUELI LELIA</t>
  </si>
  <si>
    <t>43544742</t>
  </si>
  <si>
    <t>MATENCIO ARTEAGA JHERRY</t>
  </si>
  <si>
    <t>44591708</t>
  </si>
  <si>
    <t>MAYHUASCAR LOZANO KAREN RUBY</t>
  </si>
  <si>
    <t>46760704</t>
  </si>
  <si>
    <t>MAYNAZA MACHACA INES</t>
  </si>
  <si>
    <t>10745241</t>
  </si>
  <si>
    <t>MEDINA ATENCIO MARITZA JHOVANA</t>
  </si>
  <si>
    <t>43991682</t>
  </si>
  <si>
    <t>MELGAREJO ZANABRIA LUIS EDSON</t>
  </si>
  <si>
    <t>20118308</t>
  </si>
  <si>
    <t>MENDEZ CHILENO KATTY LIA</t>
  </si>
  <si>
    <t>73203854</t>
  </si>
  <si>
    <t>MENDIOLA PARIONA RICARDO ENRIQUE</t>
  </si>
  <si>
    <t>70068994</t>
  </si>
  <si>
    <t>MENDOZA ARIAS EVELIN CINTIA</t>
  </si>
  <si>
    <t>43418647</t>
  </si>
  <si>
    <t>MENDOZA ESPINOZA KENJHY PRICILA</t>
  </si>
  <si>
    <t>70870235</t>
  </si>
  <si>
    <t>MENDOZA SARAVIA GIAN PIER</t>
  </si>
  <si>
    <t>47724101</t>
  </si>
  <si>
    <t>MENDOZA VILCAHUAMAN LUCERO ANNY</t>
  </si>
  <si>
    <t>72393389</t>
  </si>
  <si>
    <t>MENENDEZ CHAVEZ DEYCI JESUS</t>
  </si>
  <si>
    <t>45628376</t>
  </si>
  <si>
    <t>MIGUEL DE LA CRUZ YUSVIT NAIRA</t>
  </si>
  <si>
    <t>48647018</t>
  </si>
  <si>
    <t>MIRANDA VASQUEZ SUSY MAGALI</t>
  </si>
  <si>
    <t>42104763</t>
  </si>
  <si>
    <t>MIRAVAL MILLAN RONALD DELFIN</t>
  </si>
  <si>
    <t>48320648</t>
  </si>
  <si>
    <t>MONGE LOAYZA GLENIS MADELEYNE</t>
  </si>
  <si>
    <t>42402329</t>
  </si>
  <si>
    <t>MONGE MUNIVE MAGALY</t>
  </si>
  <si>
    <t>42140378</t>
  </si>
  <si>
    <t>MONTALVO CARBAJAL RUBEN DARIO</t>
  </si>
  <si>
    <t>20036407</t>
  </si>
  <si>
    <t>MONTERO CHAMORRO JHYNA PRINCESA</t>
  </si>
  <si>
    <t>70041856</t>
  </si>
  <si>
    <t>MONTES RAMOS KEVIN BRAYAHAN</t>
  </si>
  <si>
    <t>47605793</t>
  </si>
  <si>
    <t>MONTOYA CAHUANA ELVIS MATIAS</t>
  </si>
  <si>
    <t>76140402</t>
  </si>
  <si>
    <t>MONTOYA CASAS MELISSA ISABEL</t>
  </si>
  <si>
    <t>47644974</t>
  </si>
  <si>
    <t>MORALES BARRETO KEVIN CIRO</t>
  </si>
  <si>
    <t>47972444</t>
  </si>
  <si>
    <t>MORALES CASTILLO VERONNY JHONY</t>
  </si>
  <si>
    <t>43098147</t>
  </si>
  <si>
    <t>MORALES HUANCA PAMELA JAKELIN</t>
  </si>
  <si>
    <t>45876762</t>
  </si>
  <si>
    <t>MORENO RIVAS CINDY SMITH</t>
  </si>
  <si>
    <t>44971175</t>
  </si>
  <si>
    <t>MUNIVE SANCHEZ SERGIO ALEX</t>
  </si>
  <si>
    <t>44394697</t>
  </si>
  <si>
    <t>MUZURRIETA VELASQUEZ GREYSI</t>
  </si>
  <si>
    <t>73393532</t>
  </si>
  <si>
    <t>MUÑOZ AVILES KATHERINE SUSIBEL</t>
  </si>
  <si>
    <t>44314561</t>
  </si>
  <si>
    <t>MUÑOZ HUAYNALAYA CAROL ROXANA</t>
  </si>
  <si>
    <t>41668508</t>
  </si>
  <si>
    <t>NARVAEZ PARRA CLAUDIA MIRY</t>
  </si>
  <si>
    <t>45444228</t>
  </si>
  <si>
    <t>NATEROS LOPEZ MAYRA SONIA</t>
  </si>
  <si>
    <t>71234498</t>
  </si>
  <si>
    <t>NAVARRO MONTERO KATIA CHRISTINA</t>
  </si>
  <si>
    <t>41485287</t>
  </si>
  <si>
    <t>NINA BALDEON MOISES SERGIO</t>
  </si>
  <si>
    <t>46762740</t>
  </si>
  <si>
    <t>NINALAYA CERRON EBER HUGO</t>
  </si>
  <si>
    <t>46436989</t>
  </si>
  <si>
    <t>41841662</t>
  </si>
  <si>
    <t>NUÑEZ CAMPOS LESLY JENNY</t>
  </si>
  <si>
    <t>43601772</t>
  </si>
  <si>
    <t>NUÑEZ ROMERO ELVIRA ELENA</t>
  </si>
  <si>
    <t>20642640</t>
  </si>
  <si>
    <t>NUÑEZ ROMERO JOSE LUIS</t>
  </si>
  <si>
    <t>46457298</t>
  </si>
  <si>
    <t>OLARTE QUISPE MARCELA LUZ</t>
  </si>
  <si>
    <t>47852495</t>
  </si>
  <si>
    <t>OLAZO ARCE CATHERINE ESTEFANNY</t>
  </si>
  <si>
    <t>47513818</t>
  </si>
  <si>
    <t>OLIVERA CHANGRA HENRY</t>
  </si>
  <si>
    <t>43461195</t>
  </si>
  <si>
    <t>OLIVERA LIZANA KENIA MARYURI</t>
  </si>
  <si>
    <t>ESPECIALISTA EN GESTION DE SAL</t>
  </si>
  <si>
    <t>72867878</t>
  </si>
  <si>
    <t>ORDOÑEZ ORIHUELA ELHIANETH ROCIO</t>
  </si>
  <si>
    <t>71241390</t>
  </si>
  <si>
    <t>ORE SANCHEZ FIORELLA BELISA</t>
  </si>
  <si>
    <t>43399965</t>
  </si>
  <si>
    <t>ORIHUELA ARROYO ANDREA VICTORIA</t>
  </si>
  <si>
    <t>44802939</t>
  </si>
  <si>
    <t>ORIHUELA CALIXTO ROCIO LISBETH</t>
  </si>
  <si>
    <t>47606020</t>
  </si>
  <si>
    <t>ORIHUELA LAZO KARINA IVONNE</t>
  </si>
  <si>
    <t>41736618</t>
  </si>
  <si>
    <t>ORIHUELA MALLQUI SANDY</t>
  </si>
  <si>
    <t>MEDICO GASTROENTEROLOGO</t>
  </si>
  <si>
    <t>44537462</t>
  </si>
  <si>
    <t>ORIHUELA TORRES CRISTHI MARYLIA</t>
  </si>
  <si>
    <t>43930578</t>
  </si>
  <si>
    <t>ORIHUELA ZARATE IVONE LIZZET</t>
  </si>
  <si>
    <t>72559981</t>
  </si>
  <si>
    <t>OROSCO MUÑICO CARLOS ENRIQUE</t>
  </si>
  <si>
    <t>45607730</t>
  </si>
  <si>
    <t>OROYA SURICHAQUI JIBAN</t>
  </si>
  <si>
    <t>MEDICO UROLOGO</t>
  </si>
  <si>
    <t>47679403</t>
  </si>
  <si>
    <t>ORTIZ OSORES JHOSELIN ADELA</t>
  </si>
  <si>
    <t>72655448</t>
  </si>
  <si>
    <t>ORTIZ RIVERA ELIZABETH</t>
  </si>
  <si>
    <t>47893240</t>
  </si>
  <si>
    <t>ORTIZ SANCHEZ NATALIE</t>
  </si>
  <si>
    <t>43400698</t>
  </si>
  <si>
    <t>OSPINA MEZA KARIN ELIZABET</t>
  </si>
  <si>
    <t>40220727</t>
  </si>
  <si>
    <t>OYAGUE CHAGUA CYNTHIA LIZ</t>
  </si>
  <si>
    <t>41954198</t>
  </si>
  <si>
    <t>PAITAN LAZARO LUIS ALBERTO</t>
  </si>
  <si>
    <t>43197389</t>
  </si>
  <si>
    <t>PAJUELO YAIPEN BELEN CARIDAD NELLY</t>
  </si>
  <si>
    <t>46213372</t>
  </si>
  <si>
    <t>PALOMARES IBARRA ADRIAN EDMUNDO</t>
  </si>
  <si>
    <t>20085266</t>
  </si>
  <si>
    <t>PALOMINO CORILLOCLLA ALVARO RAMIRO</t>
  </si>
  <si>
    <t>47247141</t>
  </si>
  <si>
    <t>PALOMINO PARRAGA PAOLA</t>
  </si>
  <si>
    <t>ALMACENERO</t>
  </si>
  <si>
    <t>42053149</t>
  </si>
  <si>
    <t>PALOMINO RAMOS LIZ YANINA</t>
  </si>
  <si>
    <t>45297225</t>
  </si>
  <si>
    <t>PALOMINO TRIGOS TANIA RUTH</t>
  </si>
  <si>
    <t>46554089</t>
  </si>
  <si>
    <t>PAPUICO POMA JUDITH VICTORIA</t>
  </si>
  <si>
    <t>45352819</t>
  </si>
  <si>
    <t>PARCO RUPAY MAITE CARMEN</t>
  </si>
  <si>
    <t>72813283</t>
  </si>
  <si>
    <t>PAREDES ROMERO PAOLA MIRIAM</t>
  </si>
  <si>
    <t>70240154</t>
  </si>
  <si>
    <t>PAREJA VIDAL ESTTEFFANY ANTONELLA</t>
  </si>
  <si>
    <t>72497094</t>
  </si>
  <si>
    <t>PARRAGA HUAMANCHAO YAMEL NAHUN</t>
  </si>
  <si>
    <t>47151357</t>
  </si>
  <si>
    <t>PARRAGA MARAVI EDIR EDUARDIÑO</t>
  </si>
  <si>
    <t>42707925</t>
  </si>
  <si>
    <t>PATILLA GARCIA ROSSMERY</t>
  </si>
  <si>
    <t>45450149</t>
  </si>
  <si>
    <t>PAUCAR CALDERON IVAN JUNIOR</t>
  </si>
  <si>
    <t>41608146</t>
  </si>
  <si>
    <t>PECHO ORIHUELA RAUL FERNANDO</t>
  </si>
  <si>
    <t>46167671</t>
  </si>
  <si>
    <t>PECHO ROMERO JACKELINE JESSICA</t>
  </si>
  <si>
    <t>43112066</t>
  </si>
  <si>
    <t>PERALTA RAMOS HUBER</t>
  </si>
  <si>
    <t>45453838</t>
  </si>
  <si>
    <t>PEREZ AGUIRRE EMALDA</t>
  </si>
  <si>
    <t>46972816</t>
  </si>
  <si>
    <t>PEREZ AVELLANEDA ERIKA KARINA</t>
  </si>
  <si>
    <t>45368872</t>
  </si>
  <si>
    <t>PEREZ MORENO NILDA ELIZABETH</t>
  </si>
  <si>
    <t>20001593</t>
  </si>
  <si>
    <t>PEREZ PUCUHUAYLA SARA JESUSA</t>
  </si>
  <si>
    <t>20085737</t>
  </si>
  <si>
    <t>PEREZ QUISPE JANETH SHESSIRA</t>
  </si>
  <si>
    <t>73179097</t>
  </si>
  <si>
    <t>PEÑA MATOS CRISTIAN</t>
  </si>
  <si>
    <t>41490831</t>
  </si>
  <si>
    <t>PILCO VILLAGRA MARIA DEL CARMEN</t>
  </si>
  <si>
    <t>01334311</t>
  </si>
  <si>
    <t>PIMENTEL ROCA MARITZA ANGELICA</t>
  </si>
  <si>
    <t>40648147</t>
  </si>
  <si>
    <t>POCAMUCHA CARDENAS KATTY SHIRLEY</t>
  </si>
  <si>
    <t>44764255</t>
  </si>
  <si>
    <t>POMA CHUQUIHUACCHA LUZ ANGEL</t>
  </si>
  <si>
    <t>41032230</t>
  </si>
  <si>
    <t>POMA HUACHOPOMA LAYDY FRIDA</t>
  </si>
  <si>
    <t>75247422</t>
  </si>
  <si>
    <t>POMA ORE FABIOLA SADITH</t>
  </si>
  <si>
    <t>40162585</t>
  </si>
  <si>
    <t>PONCE ORELLANA TATAIANA JUDITH</t>
  </si>
  <si>
    <t>72638560</t>
  </si>
  <si>
    <t>PONCE URQUIA EDGAR MANUEL</t>
  </si>
  <si>
    <t>46191780</t>
  </si>
  <si>
    <t>PORRAS INGA KAREN YUCINEIDE</t>
  </si>
  <si>
    <t>MEDICO MEDICINA FISICA Y REHAB</t>
  </si>
  <si>
    <t>72451345</t>
  </si>
  <si>
    <t>PORRAS ORELLANA EDGAR PAUL</t>
  </si>
  <si>
    <t>42380424</t>
  </si>
  <si>
    <t>QUINCHO BERROCAL LAURA</t>
  </si>
  <si>
    <t>46006662</t>
  </si>
  <si>
    <t>QUINTE CHAVEZ CESAR RAUL</t>
  </si>
  <si>
    <t>70125079</t>
  </si>
  <si>
    <t>QUINTERO BLANCO JOSE FRANCISCO</t>
  </si>
  <si>
    <t>04444233</t>
  </si>
  <si>
    <t>QUIROZ YEREN SEPHERINO SANTIAGO</t>
  </si>
  <si>
    <t>46852496</t>
  </si>
  <si>
    <t>QUISPE CANO MILAGROS TATIANA</t>
  </si>
  <si>
    <t>72631092</t>
  </si>
  <si>
    <t>QUISPE HUINCHO RICARDO</t>
  </si>
  <si>
    <t>40232120</t>
  </si>
  <si>
    <t>QUISPE MONTALVO HENRY DAVID</t>
  </si>
  <si>
    <t>43417515</t>
  </si>
  <si>
    <t>QUISPE ROSALES NAJELY XIOMARA</t>
  </si>
  <si>
    <t>48317830</t>
  </si>
  <si>
    <t>QUISPE VERA MAGALY NORMA</t>
  </si>
  <si>
    <t>41666088</t>
  </si>
  <si>
    <t>RADA ZEVALLOS JACKELINE LISET</t>
  </si>
  <si>
    <t>41184159</t>
  </si>
  <si>
    <t>RAFAEL CERRON SORAYA</t>
  </si>
  <si>
    <t>46918506</t>
  </si>
  <si>
    <t>RAMIREZ ROJAS FELICITA DORIS</t>
  </si>
  <si>
    <t>43027607</t>
  </si>
  <si>
    <t>RAMOS GOMEZ MARYORY BRENDA</t>
  </si>
  <si>
    <t>70299105</t>
  </si>
  <si>
    <t>RAMOS VILCATOMA MAGALY</t>
  </si>
  <si>
    <t>46137960</t>
  </si>
  <si>
    <t>REDHEAD ANDRADE CINTHIA PAMELA</t>
  </si>
  <si>
    <t>45439107</t>
  </si>
  <si>
    <t>REMIGIO CARHUAMACA LEIDY</t>
  </si>
  <si>
    <t>47657088</t>
  </si>
  <si>
    <t>REMUZGO MEZA SUSAN BETZY</t>
  </si>
  <si>
    <t>46918116</t>
  </si>
  <si>
    <t>RICAPA MORALES MAYSSA GISELA</t>
  </si>
  <si>
    <t>45115134</t>
  </si>
  <si>
    <t>RICSE CAMAYO OSCAR JAVIER</t>
  </si>
  <si>
    <t>46883414</t>
  </si>
  <si>
    <t>RIVADENEYRA POSADAS ANDRES RAMIRO</t>
  </si>
  <si>
    <t>MEDICO SIS</t>
  </si>
  <si>
    <t>25854011</t>
  </si>
  <si>
    <t>RIVAS MARCOS RUBEN RICHARD</t>
  </si>
  <si>
    <t>20101901</t>
  </si>
  <si>
    <t>RIVERA SUELDO JONATHAN MIGUEL</t>
  </si>
  <si>
    <t>46413362</t>
  </si>
  <si>
    <t>ROBLES DIAZ JOSE FERNANDO</t>
  </si>
  <si>
    <t>46628342</t>
  </si>
  <si>
    <t>RODRIGUEZ ACEVEDO DE GAGO JACQUELINE PAOLA</t>
  </si>
  <si>
    <t>43430335</t>
  </si>
  <si>
    <t>RODRIGUEZ LANDA LESLIE NURIA</t>
  </si>
  <si>
    <t>70548271</t>
  </si>
  <si>
    <t>RODRIGUEZ MARCELO ADELAYDA ELIZABETH</t>
  </si>
  <si>
    <t>71851161</t>
  </si>
  <si>
    <t>RODRIGUEZ PEÑARANDA PABLO RAMON</t>
  </si>
  <si>
    <t>10164543</t>
  </si>
  <si>
    <t>RODRIGUEZ RUIZ PABLO</t>
  </si>
  <si>
    <t>41139084</t>
  </si>
  <si>
    <t>RODRIGUEZ TORPOCO ALICIA</t>
  </si>
  <si>
    <t>45102182</t>
  </si>
  <si>
    <t>ROJAS BENAVIDES BETZABE MAYVI</t>
  </si>
  <si>
    <t>72216481</t>
  </si>
  <si>
    <t>ROJAS CAJACURI ROSSANA PATRICIA</t>
  </si>
  <si>
    <t>COMUNICADOR SOCIAL</t>
  </si>
  <si>
    <t>20046425</t>
  </si>
  <si>
    <t>ROJAS CONTRERAS HERBERT PASTOR</t>
  </si>
  <si>
    <t>44394715</t>
  </si>
  <si>
    <t>ROJAS MEDINA LEYNEKER CRISTIAM</t>
  </si>
  <si>
    <t>46809759</t>
  </si>
  <si>
    <t>ROJAS PAREJA HUGO LITO</t>
  </si>
  <si>
    <t>42588374</t>
  </si>
  <si>
    <t>ROJAS PARIONA ELCY JULISSA</t>
  </si>
  <si>
    <t>45530271</t>
  </si>
  <si>
    <t>ROJAS PUERTAS CINTIA YOCELIN</t>
  </si>
  <si>
    <t>47231015</t>
  </si>
  <si>
    <t>ROJAS RODRIGUEZ DEHYSI CARIN</t>
  </si>
  <si>
    <t>73127090</t>
  </si>
  <si>
    <t>ROMERO COLONIO DIANA CAROLINA</t>
  </si>
  <si>
    <t>43680940</t>
  </si>
  <si>
    <t>ROMERO DE LA CRUZ ELVA</t>
  </si>
  <si>
    <t>45217483</t>
  </si>
  <si>
    <t>ROMERO GUTIERREZ SANDY LISSET</t>
  </si>
  <si>
    <t>46772365</t>
  </si>
  <si>
    <t>ROMERO YAURI JOSE EUSEBIO</t>
  </si>
  <si>
    <t>42261505</t>
  </si>
  <si>
    <t>ROMERO ZENTENO DAISY</t>
  </si>
  <si>
    <t>42855722</t>
  </si>
  <si>
    <t>RUIZ MONZON XIOMARA DEL PILAR</t>
  </si>
  <si>
    <t>72739347</t>
  </si>
  <si>
    <t>RUTTI ALIAGA JEANET OLIVIA</t>
  </si>
  <si>
    <t>19906134</t>
  </si>
  <si>
    <t>SALAS AGUIRRE MARISOL</t>
  </si>
  <si>
    <t>76149423</t>
  </si>
  <si>
    <t>SALAZAR GOMEZ GIOVANA</t>
  </si>
  <si>
    <t>40441930</t>
  </si>
  <si>
    <t>SALCEDO MATEO MILAGRO KATIA</t>
  </si>
  <si>
    <t>44909682</t>
  </si>
  <si>
    <t>SALINAS CUNYAS JANET</t>
  </si>
  <si>
    <t>43384413</t>
  </si>
  <si>
    <t>SALVADOR REYES OLGA SONIA</t>
  </si>
  <si>
    <t>40788470</t>
  </si>
  <si>
    <t>SANABRIA QUISPE MELISA IDANIA</t>
  </si>
  <si>
    <t>73127428</t>
  </si>
  <si>
    <t>SANCHEZ COSHANTZI FIDELA DELFINA</t>
  </si>
  <si>
    <t>45332774</t>
  </si>
  <si>
    <t>SANCHEZ MORENO SADITH ERIKA</t>
  </si>
  <si>
    <t>41184985</t>
  </si>
  <si>
    <t>SANCHEZ SISO MARIMAR</t>
  </si>
  <si>
    <t>54992846</t>
  </si>
  <si>
    <t>SANCHEZ TINTAYA ALEXANDER DAVID</t>
  </si>
  <si>
    <t>41253561</t>
  </si>
  <si>
    <t>SANCHO ALANIA MERY LUZ</t>
  </si>
  <si>
    <t>42654303</t>
  </si>
  <si>
    <t>SANDOVAL GONZALES MIGUEL HILDEBRANDO</t>
  </si>
  <si>
    <t>48375185</t>
  </si>
  <si>
    <t>SANTANA VILCHEZ BRAY ALEX</t>
  </si>
  <si>
    <t>43392604</t>
  </si>
  <si>
    <t>SANTILLANA PADILLA MAYKOL EDWARS</t>
  </si>
  <si>
    <t>70664753</t>
  </si>
  <si>
    <t>SANTIVAÑEZ NUÑEZ CECILIA</t>
  </si>
  <si>
    <t>40445886</t>
  </si>
  <si>
    <t>SANTOS LAURENTE SIGRID ABRIL</t>
  </si>
  <si>
    <t>41900699</t>
  </si>
  <si>
    <t>SANTOS YAURICAZA YESSICA</t>
  </si>
  <si>
    <t>40939019</t>
  </si>
  <si>
    <t>SAUÑI SOTOMAYOR MARIA BETTY</t>
  </si>
  <si>
    <t>40111506</t>
  </si>
  <si>
    <t>SEDANO LARA MARIZOL</t>
  </si>
  <si>
    <t>43596660</t>
  </si>
  <si>
    <t>SEDANO VASQUEZ DILMA</t>
  </si>
  <si>
    <t>47159513</t>
  </si>
  <si>
    <t>SEGURA PAUCAR PATRICIA RAQUEL</t>
  </si>
  <si>
    <t>46771292</t>
  </si>
  <si>
    <t>SILVESTRE GRAU EDGAR PAUL</t>
  </si>
  <si>
    <t>73228736</t>
  </si>
  <si>
    <t>SIMON MANCILLA LINCOL LUIS</t>
  </si>
  <si>
    <t>70242174</t>
  </si>
  <si>
    <t>SOBERANIS SOBERANIS HERBERT LEYDEN</t>
  </si>
  <si>
    <t>44116902</t>
  </si>
  <si>
    <t>SOLANO TACZA LIDIA STEFFANNY</t>
  </si>
  <si>
    <t>71232772</t>
  </si>
  <si>
    <t>SOLIS BLANCAS YULISA</t>
  </si>
  <si>
    <t>75191578</t>
  </si>
  <si>
    <t>SOSA CASO ROSSMERY NANCY</t>
  </si>
  <si>
    <t>20061729</t>
  </si>
  <si>
    <t>SOSA DAMIAN AMELIA PILAR</t>
  </si>
  <si>
    <t>ING. INDUSTRIAS ALIMENTARIAS</t>
  </si>
  <si>
    <t>40932684</t>
  </si>
  <si>
    <t>SOTELO MALDONADO GABRIELA MILAGROS</t>
  </si>
  <si>
    <t>48040787</t>
  </si>
  <si>
    <t>SOTO FLORES MELISA</t>
  </si>
  <si>
    <t>70076416</t>
  </si>
  <si>
    <t>SOTO JACOBE LUZ AURORA</t>
  </si>
  <si>
    <t>40960465</t>
  </si>
  <si>
    <t>SOTO RODRIGUEZ ISMAEL GILVER</t>
  </si>
  <si>
    <t>46326795</t>
  </si>
  <si>
    <t>SOTO ROJAS FREDDY</t>
  </si>
  <si>
    <t>45758141</t>
  </si>
  <si>
    <t>SOVERO OROZCO RUBEN DARIO</t>
  </si>
  <si>
    <t>43397072</t>
  </si>
  <si>
    <t>SUAREZ HUAMAN ROSARIO HELEN</t>
  </si>
  <si>
    <t>44629744</t>
  </si>
  <si>
    <t>SUAREZ MEZA FREDDY RAUL</t>
  </si>
  <si>
    <t>47159463</t>
  </si>
  <si>
    <t>SUAREZ RIVERA ANALI YESSICA</t>
  </si>
  <si>
    <t>42992632</t>
  </si>
  <si>
    <t>SUCÑO ESPINOZA CHARO MARGOT</t>
  </si>
  <si>
    <t>47799237</t>
  </si>
  <si>
    <t>SURICHAQUI INGA FISHER HERBERTH</t>
  </si>
  <si>
    <t>44196152</t>
  </si>
  <si>
    <t>SURICHAQUI PALACIOS EDUARDO</t>
  </si>
  <si>
    <t>41657400</t>
  </si>
  <si>
    <t>TACUNAN LLACUA MARYCRUZ YANINA</t>
  </si>
  <si>
    <t>45246299</t>
  </si>
  <si>
    <t>TAIPE SALVATIERRA NILFA</t>
  </si>
  <si>
    <t>42489566</t>
  </si>
  <si>
    <t>TALAVERA RUIZ HUGO ERNESTO</t>
  </si>
  <si>
    <t>41110438</t>
  </si>
  <si>
    <t>TAYPE PEREZ JUNIOR HENRY</t>
  </si>
  <si>
    <t>44350293</t>
  </si>
  <si>
    <t>TELLO DAVILA LUIS</t>
  </si>
  <si>
    <t>40772689</t>
  </si>
  <si>
    <t>TERAN FLORES FLAVIO CESAR</t>
  </si>
  <si>
    <t>72305817</t>
  </si>
  <si>
    <t>TICSE MEZA EDWIN SAUL</t>
  </si>
  <si>
    <t>43673687</t>
  </si>
  <si>
    <t>TITO TAIPE VIOLETA</t>
  </si>
  <si>
    <t>44034439</t>
  </si>
  <si>
    <t>TORRES ESPINOZA NATHALY CORIN</t>
  </si>
  <si>
    <t>73010859</t>
  </si>
  <si>
    <t>TORRES HINOSTROZA LUCY MARGOT</t>
  </si>
  <si>
    <t>41378662</t>
  </si>
  <si>
    <t>TORRES MEZA KETTY YULY</t>
  </si>
  <si>
    <t>40886940</t>
  </si>
  <si>
    <t>TORRES VILCAHUAMAN IVAN CESAR</t>
  </si>
  <si>
    <t>44587894</t>
  </si>
  <si>
    <t>TOSCANO PAUCAR GISELA</t>
  </si>
  <si>
    <t>44607729</t>
  </si>
  <si>
    <t>TOSCANO POCAMUCHA ESTEFANI YAKELIN</t>
  </si>
  <si>
    <t>TECNICO DE FARMACIA</t>
  </si>
  <si>
    <t>77283357</t>
  </si>
  <si>
    <t>TOVAR TORRES KATY NIDIA</t>
  </si>
  <si>
    <t>44326057</t>
  </si>
  <si>
    <t>TRUCIOS QUISPE MIGUEL ANGEL</t>
  </si>
  <si>
    <t>46700983</t>
  </si>
  <si>
    <t>TUPAC YUPANQUI CALERO WENY VALERIA</t>
  </si>
  <si>
    <t>73196314</t>
  </si>
  <si>
    <t>TUPAC YUPANQUI ESPEJO MONICA IRAIDA</t>
  </si>
  <si>
    <t>46942541</t>
  </si>
  <si>
    <t>UCHUYPOMA HUAMANI DERIAN JUNIOR</t>
  </si>
  <si>
    <t>73114670</t>
  </si>
  <si>
    <t>URIARTE BOLAÑOS JENNY MARTINA</t>
  </si>
  <si>
    <t>40439110</t>
  </si>
  <si>
    <t>URQUIZO SUBILETE YESENIA</t>
  </si>
  <si>
    <t>20078327</t>
  </si>
  <si>
    <t>VALENTIN BEJARANO JOHN HENRRY</t>
  </si>
  <si>
    <t>44411766</t>
  </si>
  <si>
    <t>VALER BENAVIDES JESUS ALBERTO</t>
  </si>
  <si>
    <t>41054076</t>
  </si>
  <si>
    <t>VARGAS GUTIERREZ VLADIMIR BRAYAN</t>
  </si>
  <si>
    <t>47005814</t>
  </si>
  <si>
    <t>VARGAS MEDINA ALEXANDRA WENDY</t>
  </si>
  <si>
    <t>47179753</t>
  </si>
  <si>
    <t>VARGAS PEREZ JOSE ALFREDO</t>
  </si>
  <si>
    <t>20050547</t>
  </si>
  <si>
    <t>VASQUEZ AGUILAR KUCCY ZENAIDA</t>
  </si>
  <si>
    <t>45582815</t>
  </si>
  <si>
    <t>VASQUEZ SALINAS FATIMA MARCYA</t>
  </si>
  <si>
    <t>71127888</t>
  </si>
  <si>
    <t>VEGA GARCIA JOHANNA KARINA</t>
  </si>
  <si>
    <t>44528274</t>
  </si>
  <si>
    <t>VELA ACEVEDO VICTOR HENRY</t>
  </si>
  <si>
    <t>41069205</t>
  </si>
  <si>
    <t>VELARDE FERNANDEZ ALEX WILFREDO</t>
  </si>
  <si>
    <t>40617696</t>
  </si>
  <si>
    <t>VELASQUEZ ARNAO GIOVANNA JANET</t>
  </si>
  <si>
    <t>43139240</t>
  </si>
  <si>
    <t>VELASQUEZ ESCURRA SHARONN MELANY</t>
  </si>
  <si>
    <t>48596502</t>
  </si>
  <si>
    <t>VELASQUEZ GAMARRA GISELLA</t>
  </si>
  <si>
    <t>44408035</t>
  </si>
  <si>
    <t>VELASQUEZ MOLINA IVES LUIS</t>
  </si>
  <si>
    <t>44582087</t>
  </si>
  <si>
    <t>VELASQUEZ PORTILLO MAYRA ZADITH</t>
  </si>
  <si>
    <t>43962803</t>
  </si>
  <si>
    <t>VELASQUEZ VARGAS CARLOS EDUARDO</t>
  </si>
  <si>
    <t>42510731</t>
  </si>
  <si>
    <t>VENTOSILLAS HUERTO CARLOS AURELIO</t>
  </si>
  <si>
    <t>40952930</t>
  </si>
  <si>
    <t>VERA NESTARES VANESSA</t>
  </si>
  <si>
    <t>44536181</t>
  </si>
  <si>
    <t>VIDALON TEMBLADERA LUZ GABRIELA</t>
  </si>
  <si>
    <t>45225376</t>
  </si>
  <si>
    <t>VIDALON VELA CYNTHIA JUDITH</t>
  </si>
  <si>
    <t>44051975</t>
  </si>
  <si>
    <t>VILA BAUTISTA LIZETH ESTEFANY</t>
  </si>
  <si>
    <t>46760712</t>
  </si>
  <si>
    <t>VILA ROMANI SEUMARA ANDREA</t>
  </si>
  <si>
    <t>70343985</t>
  </si>
  <si>
    <t>VILA SOSA MIRIAM</t>
  </si>
  <si>
    <t>70218010</t>
  </si>
  <si>
    <t>VILCHEZ GUTIERREZ JOEL BENEDICTO</t>
  </si>
  <si>
    <t>10293982</t>
  </si>
  <si>
    <t>VILLA MANTARI ZOILA BLANCA</t>
  </si>
  <si>
    <t>48105521</t>
  </si>
  <si>
    <t>VILLANEDA MARIN MIRLEY HELUZ</t>
  </si>
  <si>
    <t>46647501</t>
  </si>
  <si>
    <t>VILLANUEVA CENTENO ANABEL</t>
  </si>
  <si>
    <t>44902766</t>
  </si>
  <si>
    <t>VILLANUEVA ESTALLA SAYUDY</t>
  </si>
  <si>
    <t>75657341</t>
  </si>
  <si>
    <t>VILLARREAL GONZALES MERY NANCY</t>
  </si>
  <si>
    <t>43277425</t>
  </si>
  <si>
    <t>VILLEGAS MORALES ROSALYM RAQUEL</t>
  </si>
  <si>
    <t>41170093</t>
  </si>
  <si>
    <t>VILLEGAS PORTOCARRERO JESSICA KAREN</t>
  </si>
  <si>
    <t>44836262</t>
  </si>
  <si>
    <t>VILLUGAS DIEGO KATHERINE</t>
  </si>
  <si>
    <t>47493205</t>
  </si>
  <si>
    <t>YACHAS ESPINOZA JORGE EDUARDO</t>
  </si>
  <si>
    <t>46990294</t>
  </si>
  <si>
    <t>YALLI CLEMENTE AYDEE</t>
  </si>
  <si>
    <t>43929131</t>
  </si>
  <si>
    <t>YARANGA GUTIERREZ MIRIAM</t>
  </si>
  <si>
    <t>41583733</t>
  </si>
  <si>
    <t>YARINGAÑO GONZALES JOEL VICTOR</t>
  </si>
  <si>
    <t>47454782</t>
  </si>
  <si>
    <t>YOPAN CHAPARRO GIOVANNI</t>
  </si>
  <si>
    <t>40863365</t>
  </si>
  <si>
    <t>ZARATE CARHUALLANQUI SUSY</t>
  </si>
  <si>
    <t>72401761</t>
  </si>
  <si>
    <t>ZARATE GALARZA ROY CARLOS</t>
  </si>
  <si>
    <t>46475203</t>
  </si>
  <si>
    <t>ZARATE SANTOS ISAMAR YECENIA</t>
  </si>
  <si>
    <t>47464391</t>
  </si>
  <si>
    <t>ZAVALA SOLIS JERSY LILIA</t>
  </si>
  <si>
    <t>42549377</t>
  </si>
  <si>
    <t>ZEGARRA CARDENAS JORGE ALONSO</t>
  </si>
  <si>
    <t>41671452</t>
  </si>
  <si>
    <t>ZEVALLOS BLANCO JHAN MARCO</t>
  </si>
  <si>
    <t>70225281</t>
  </si>
  <si>
    <t>ZEVALLOS FALCON YENIFER MIRELLA</t>
  </si>
  <si>
    <t>72942784</t>
  </si>
  <si>
    <t>ÑAUPARI MARTINEZ LIZBETH MARICELA</t>
  </si>
  <si>
    <t>44917599</t>
  </si>
  <si>
    <t>ÑAÑEZ ORDOÑEZ JUAN CARLOS</t>
  </si>
  <si>
    <t>45029237</t>
  </si>
  <si>
    <t>ACOSTA MALDONADO ISAAC JOSE</t>
  </si>
  <si>
    <t>74229689</t>
  </si>
  <si>
    <t>ACOSTA MALDONADO JUAN EMILIO</t>
  </si>
  <si>
    <t>74229688</t>
  </si>
  <si>
    <t>ACOSTA ORDOÑEZ REBECA</t>
  </si>
  <si>
    <t>45853524</t>
  </si>
  <si>
    <t>ACUÑA CASTRO CLARA LUZ</t>
  </si>
  <si>
    <t>42670814</t>
  </si>
  <si>
    <t>ADAUTO ILLANES NESTOR ABRAHAM</t>
  </si>
  <si>
    <t>19942614</t>
  </si>
  <si>
    <t>AIRE BEJARANO LUZ MARLENY</t>
  </si>
  <si>
    <t>20045398</t>
  </si>
  <si>
    <t>ALAYA BALTAZAR LUDIM MADALINA</t>
  </si>
  <si>
    <t>41999709</t>
  </si>
  <si>
    <t>ALCANTARA CHAVARRIA CARHOL SHIRLEY</t>
  </si>
  <si>
    <t>46543475</t>
  </si>
  <si>
    <t>ALDANA CHAVEZ CARMEN CLARISA</t>
  </si>
  <si>
    <t>20064196</t>
  </si>
  <si>
    <t>ALEGRIA TOSCANO BELU YANINA</t>
  </si>
  <si>
    <t>40096078</t>
  </si>
  <si>
    <t>ALEJANDRO ROMAN IRAIDA MALENA</t>
  </si>
  <si>
    <t>42496096</t>
  </si>
  <si>
    <t>ALIAGA ALVAREZ ANDREA ABDITA</t>
  </si>
  <si>
    <t>72123001</t>
  </si>
  <si>
    <t>ALIAGA ANTIALON JORGE LUIS</t>
  </si>
  <si>
    <t>48177680</t>
  </si>
  <si>
    <t>ALIAGA CERRON RAUL RODOLFO</t>
  </si>
  <si>
    <t>20443957</t>
  </si>
  <si>
    <t>ALIAGA COLLANTES ALBERT EUGENIO</t>
  </si>
  <si>
    <t>45740461</t>
  </si>
  <si>
    <t>ALIAGA ORIHUELA CHRIS FRANCIS</t>
  </si>
  <si>
    <t>46289682</t>
  </si>
  <si>
    <t>ALIAGA RODRIGUEZ KRISTOFER CARLOS</t>
  </si>
  <si>
    <t>75620053</t>
  </si>
  <si>
    <t>ALIPAZAGA CAMASCA EVA IRENE</t>
  </si>
  <si>
    <t>OPERADORA DE TELECOMUNICACIONE</t>
  </si>
  <si>
    <t>47601017</t>
  </si>
  <si>
    <t>ALMEIDA VERA GUISSELA</t>
  </si>
  <si>
    <t>43303560</t>
  </si>
  <si>
    <t>ALVAREZ RAMOS ANGELA BEATRIZ</t>
  </si>
  <si>
    <t>47785061</t>
  </si>
  <si>
    <t>ANDIA ESCOBAR LESLIE FIORELLA</t>
  </si>
  <si>
    <t>47822499</t>
  </si>
  <si>
    <t>APAESTEGUI IBERICO OSCAR ABEL</t>
  </si>
  <si>
    <t>44820133</t>
  </si>
  <si>
    <t>AQUINO CALDERON MILAGROS KARINA</t>
  </si>
  <si>
    <t>42126660</t>
  </si>
  <si>
    <t>AQUINO GARAGATTI ALEX VICTOR</t>
  </si>
  <si>
    <t>47118322</t>
  </si>
  <si>
    <t>AQUINO HUATUCO GERSON CHRISTIAN</t>
  </si>
  <si>
    <t>70505123</t>
  </si>
  <si>
    <t>AQUINO LOPEZ GIULIANA TEREZA</t>
  </si>
  <si>
    <t>71883090</t>
  </si>
  <si>
    <t>ARANA MANRIQUE IVAN MESIAS</t>
  </si>
  <si>
    <t>43465508</t>
  </si>
  <si>
    <t>ARANA MONGE FRANCO EDUARDO</t>
  </si>
  <si>
    <t>45418882</t>
  </si>
  <si>
    <t>ARANA VILLAR OLIVER JUAN</t>
  </si>
  <si>
    <t>70400250</t>
  </si>
  <si>
    <t>ARANDA GONZALEZ ANGELA CAROLINA</t>
  </si>
  <si>
    <t>TECNICO EN SALUD AMBIENTAL</t>
  </si>
  <si>
    <t>46199711</t>
  </si>
  <si>
    <t>ARCE GANTO SHARON LISSET</t>
  </si>
  <si>
    <t>48314364</t>
  </si>
  <si>
    <t>ARCOS CERRON JANETT ROXANA</t>
  </si>
  <si>
    <t>43184408</t>
  </si>
  <si>
    <t>ARIZAPANA HUIZA BECQUER SMITH</t>
  </si>
  <si>
    <t>76427237</t>
  </si>
  <si>
    <t>ARONES LAZARTE STEFANY SANTA</t>
  </si>
  <si>
    <t>73116770</t>
  </si>
  <si>
    <t>ARRIETA HOBISPO SAULO JOEL</t>
  </si>
  <si>
    <t>42722504</t>
  </si>
  <si>
    <t>ARROYO CORILLOCLLA CESAR AUGUSTO</t>
  </si>
  <si>
    <t>44061302</t>
  </si>
  <si>
    <t>ARROYO INOSTROZA WHERNER</t>
  </si>
  <si>
    <t>ESPECIALISTA EN ESTADISTICA DE</t>
  </si>
  <si>
    <t>20087985</t>
  </si>
  <si>
    <t>ARROYO LAURENTE NOEMI LETICIA</t>
  </si>
  <si>
    <t>42701716</t>
  </si>
  <si>
    <t>ARTEAGA VILLOGAS KELLY GABRIELA</t>
  </si>
  <si>
    <t>44315694</t>
  </si>
  <si>
    <t>ASCENCIO GODOY JACKELYN ROSEMARY</t>
  </si>
  <si>
    <t>44409812</t>
  </si>
  <si>
    <t>ASTETE CARPIO PATRICIA ELIZABETH</t>
  </si>
  <si>
    <t>46685412</t>
  </si>
  <si>
    <t>ASTO VILCHEZ CAMURI ELIZABETH</t>
  </si>
  <si>
    <t>20096056</t>
  </si>
  <si>
    <t>ATANACIO VELIZ IRIS PILAR</t>
  </si>
  <si>
    <t>20734396</t>
  </si>
  <si>
    <t>AYLAS BELTRAN ERMELINDA LUZ</t>
  </si>
  <si>
    <t>20033543</t>
  </si>
  <si>
    <t>BALBIN GALVAN LILIANA</t>
  </si>
  <si>
    <t>41757041</t>
  </si>
  <si>
    <t>BALDARRAGO PARI JAMILY ELIN</t>
  </si>
  <si>
    <t>73017435</t>
  </si>
  <si>
    <t>BALDEON INGA ALEXANDRA GUADALUPE</t>
  </si>
  <si>
    <t>71745811</t>
  </si>
  <si>
    <t>BALTAZAR CHACON DANILO ALDO</t>
  </si>
  <si>
    <t>20016167</t>
  </si>
  <si>
    <t>BARBOZA DURAND KETTY VICTORIA</t>
  </si>
  <si>
    <t>44196884</t>
  </si>
  <si>
    <t>BARJA ROMAN YOSSI NATIVIDAD</t>
  </si>
  <si>
    <t>43258823</t>
  </si>
  <si>
    <t>BARRIOS JAVIER MARIBEL AURORA</t>
  </si>
  <si>
    <t>20058207</t>
  </si>
  <si>
    <t>BARZOLA HUAMAN PAMELA SUSAN</t>
  </si>
  <si>
    <t>40596028</t>
  </si>
  <si>
    <t>BASTIDAS ROMERO RUTH JULIANA</t>
  </si>
  <si>
    <t>40403672</t>
  </si>
  <si>
    <t>BASURTO AGUIRRE MADELEINE BLANCA</t>
  </si>
  <si>
    <t>20083798</t>
  </si>
  <si>
    <t>BENDEZU HUAMAN PAULINO MOISES</t>
  </si>
  <si>
    <t>44591537</t>
  </si>
  <si>
    <t>BENDEZU PORRAS DANITSA</t>
  </si>
  <si>
    <t>47010065</t>
  </si>
  <si>
    <t>BERAUN ESPIRITU DAVID EMMANUEL</t>
  </si>
  <si>
    <t>41221189</t>
  </si>
  <si>
    <t>BERNAOLA GASPAR YULIANA DEL PILAR</t>
  </si>
  <si>
    <t>INGENIERO MECANICO</t>
  </si>
  <si>
    <t>46441873</t>
  </si>
  <si>
    <t>BERNAOLA MAGAN LIA INES</t>
  </si>
  <si>
    <t>46594084</t>
  </si>
  <si>
    <t>BERRIOS CUICAPUSA MEDALI DELIRIO</t>
  </si>
  <si>
    <t>45150147</t>
  </si>
  <si>
    <t>BLANCO VALERIO ELVIRA BERTHA</t>
  </si>
  <si>
    <t>20905016</t>
  </si>
  <si>
    <t>BOZA QUISPE RICHARDSON</t>
  </si>
  <si>
    <t>45011164</t>
  </si>
  <si>
    <t>BOZA RAMOS ROSA ANGELICA</t>
  </si>
  <si>
    <t>20038838</t>
  </si>
  <si>
    <t>BRAVO BACILIO GLORIA LUZ</t>
  </si>
  <si>
    <t>10464192</t>
  </si>
  <si>
    <t>BREÑA TRAVEZAÑO RUBEN KONSTANTIN</t>
  </si>
  <si>
    <t>70222599</t>
  </si>
  <si>
    <t>BRUNO ARAUCO VIRGINIA</t>
  </si>
  <si>
    <t>42544871</t>
  </si>
  <si>
    <t>BUENDIA VEGA JACQUELINE</t>
  </si>
  <si>
    <t>41153543</t>
  </si>
  <si>
    <t>BUSTAMANTE BONILLA YENIFER KATERIN</t>
  </si>
  <si>
    <t>48061655</t>
  </si>
  <si>
    <t>CABALLERO ROSALES MILAGROS VICTORIA</t>
  </si>
  <si>
    <t>45481399</t>
  </si>
  <si>
    <t>CABALLERO VIOLETA ERIX DIONISIO</t>
  </si>
  <si>
    <t>19807861</t>
  </si>
  <si>
    <t>CABANILLAS TERRONES WESLER</t>
  </si>
  <si>
    <t>76774829</t>
  </si>
  <si>
    <t>CALDERON ALPELIMA WILLIAN ANGEL</t>
  </si>
  <si>
    <t>45201452</t>
  </si>
  <si>
    <t>CALDERON TUPAC YUPANQUI DE MEZA ROCIO</t>
  </si>
  <si>
    <t>43506179</t>
  </si>
  <si>
    <t>CALZADA COLLAZOS CATYLEE DAYSI</t>
  </si>
  <si>
    <t>47139926</t>
  </si>
  <si>
    <t>CAMACLLANQUI CCOILLAR NOHEMI</t>
  </si>
  <si>
    <t>45083775</t>
  </si>
  <si>
    <t>CAMARENA ANTONIO RAFAEL JESUS</t>
  </si>
  <si>
    <t>45259509</t>
  </si>
  <si>
    <t>CAMARGO ATENCIA VANESSA</t>
  </si>
  <si>
    <t>44320824</t>
  </si>
  <si>
    <t>CAMPOS ASORZA FELIX</t>
  </si>
  <si>
    <t>10666919</t>
  </si>
  <si>
    <t>CAMPOS BORJA MARIA JESUS</t>
  </si>
  <si>
    <t>40389500</t>
  </si>
  <si>
    <t>CAMPOS GARCIA SONIA EMILIANA</t>
  </si>
  <si>
    <t>41167065</t>
  </si>
  <si>
    <t>CAMPOS RICSE JESICA JUDITH</t>
  </si>
  <si>
    <t>45196594</t>
  </si>
  <si>
    <t>CAMPOS TALAVERA JIMMY</t>
  </si>
  <si>
    <t>45883681</t>
  </si>
  <si>
    <t>CANCHUMANYA ACOSTA PAOLA MARITZA</t>
  </si>
  <si>
    <t>72855371</t>
  </si>
  <si>
    <t>CANGALAYA CLEMENTE ELIDA NITZA</t>
  </si>
  <si>
    <t>45248736</t>
  </si>
  <si>
    <t>CANTA PEREZ SARA PRISCILA</t>
  </si>
  <si>
    <t>75020844</t>
  </si>
  <si>
    <t>19868839</t>
  </si>
  <si>
    <t>CAPCHA ALVARADO JASSEN JOSE</t>
  </si>
  <si>
    <t>TECNICO ESPECIALIZADO</t>
  </si>
  <si>
    <t>42794284</t>
  </si>
  <si>
    <t>CAPCHA FLORES NOEMI MAIDA</t>
  </si>
  <si>
    <t>73233043</t>
  </si>
  <si>
    <t>CAPCHA SORIANO ZAIDA ROSARIO</t>
  </si>
  <si>
    <t>43167269</t>
  </si>
  <si>
    <t>CARDENAS ESTRADA DE AGUILAR IRMA NANCY</t>
  </si>
  <si>
    <t>40812906</t>
  </si>
  <si>
    <t>CARDENAS MIRANDA ELIO</t>
  </si>
  <si>
    <t>45017632</t>
  </si>
  <si>
    <t>CARDENAS PEREZ MAVEL MISHEL</t>
  </si>
  <si>
    <t>TECNICO EN ESTADISTICA</t>
  </si>
  <si>
    <t>77048707</t>
  </si>
  <si>
    <t>CARDENAS ÑAHUERO BERTHA FORTUNATA</t>
  </si>
  <si>
    <t>40106344</t>
  </si>
  <si>
    <t>CARHUANCHO ÑAÑA MELISSA</t>
  </si>
  <si>
    <t>44407338</t>
  </si>
  <si>
    <t>CARVAJAL MUÑOZ JESSE BETHANIA</t>
  </si>
  <si>
    <t>42109832</t>
  </si>
  <si>
    <t>CASO SANCHEZ PAUL KEVIN</t>
  </si>
  <si>
    <t>71127871</t>
  </si>
  <si>
    <t>CASTAÑEDA ROJAS YOLFA ROSA</t>
  </si>
  <si>
    <t>40359965</t>
  </si>
  <si>
    <t>CASTILLO INGA HELEN DEYSI</t>
  </si>
  <si>
    <t>44834320</t>
  </si>
  <si>
    <t>CASTILLO PEÑARES EDGAR TOMAS</t>
  </si>
  <si>
    <t>23275167</t>
  </si>
  <si>
    <t>CASTILLO SALVADOR RAFAEL GREGORIO</t>
  </si>
  <si>
    <t>70838182</t>
  </si>
  <si>
    <t>CASTILLON MACHACUAY JHON KEVER</t>
  </si>
  <si>
    <t>47291447</t>
  </si>
  <si>
    <t>CASTRO INGA DENNIS MELINA</t>
  </si>
  <si>
    <t>LICENCIADO EN ADMINISTRACION</t>
  </si>
  <si>
    <t>44394719</t>
  </si>
  <si>
    <t>CASTRO TRASLAVIÑA LILIAN TEODORA</t>
  </si>
  <si>
    <t>47225080</t>
  </si>
  <si>
    <t>CAZZA LIZARRAGA LESLY MARITZA</t>
  </si>
  <si>
    <t>44955804</t>
  </si>
  <si>
    <t>CCAHUANA SULLCA JESSENIA MONICA</t>
  </si>
  <si>
    <t>45717565</t>
  </si>
  <si>
    <t>CCANTO GUTARRA DE SAPAICO LUISA</t>
  </si>
  <si>
    <t>20059724</t>
  </si>
  <si>
    <t>CCARHUAYPIÑA SAENZ GABRIELA</t>
  </si>
  <si>
    <t>47748879</t>
  </si>
  <si>
    <t>CCENTE VELIZ LUCIA KATHERINE</t>
  </si>
  <si>
    <t>75282474</t>
  </si>
  <si>
    <t>CERRON CERRON ELBIA TERESA</t>
  </si>
  <si>
    <t>41420864</t>
  </si>
  <si>
    <t>CERRON MARTINEZ MARLON</t>
  </si>
  <si>
    <t>41409216</t>
  </si>
  <si>
    <t>CERRON TACZA YULIANA EDITH</t>
  </si>
  <si>
    <t>45932232</t>
  </si>
  <si>
    <t>CERVANTES ALAYA TANIA NIVIA</t>
  </si>
  <si>
    <t>46218824</t>
  </si>
  <si>
    <t>CHACHI BARTOLOME MIRIAM</t>
  </si>
  <si>
    <t>45009759</t>
  </si>
  <si>
    <t>CHAGUA CORDOVA JUDITH GIOVANA</t>
  </si>
  <si>
    <t>40909934</t>
  </si>
  <si>
    <t>CHAMORRO ALFARO ANDREE FRANCIS</t>
  </si>
  <si>
    <t>46120119</t>
  </si>
  <si>
    <t>CHAMORRO CAMASCA GOOWIN</t>
  </si>
  <si>
    <t>44885031</t>
  </si>
  <si>
    <t>CHANCASANAMPA PAUCAR YUDI ROCIO</t>
  </si>
  <si>
    <t>46824165</t>
  </si>
  <si>
    <t>CHAVEZ COTERA IVETTE SIAMAHRA</t>
  </si>
  <si>
    <t>70347473</t>
  </si>
  <si>
    <t>CHAVEZ SOTO LINA</t>
  </si>
  <si>
    <t>42391407</t>
  </si>
  <si>
    <t>CHAVEZ VASQUEZ GABRIELA GUISELA</t>
  </si>
  <si>
    <t>47265554</t>
  </si>
  <si>
    <t>CHIHUAN ISUHUAYLAS ERWIN GERMAN</t>
  </si>
  <si>
    <t>43748875</t>
  </si>
  <si>
    <t>CHIPANA RAVICHAGUA HUGO LAZARO</t>
  </si>
  <si>
    <t>42880317</t>
  </si>
  <si>
    <t>CHUMBE BALBIN AHGHI SOLANCH</t>
  </si>
  <si>
    <t>70820170</t>
  </si>
  <si>
    <t>CHURAMPI BULLON FERNANDO EDISON</t>
  </si>
  <si>
    <t>46957688</t>
  </si>
  <si>
    <t>COELLO LUME REYNA VANESA</t>
  </si>
  <si>
    <t>43572747</t>
  </si>
  <si>
    <t>CONDOR HUARANGA MIRIAM AMANDA</t>
  </si>
  <si>
    <t>42975480</t>
  </si>
  <si>
    <t>CONDOR MONTES ERIKA MAGALI</t>
  </si>
  <si>
    <t>46914351</t>
  </si>
  <si>
    <t>CONTRERAS ESPINOZA ITALO HENRY</t>
  </si>
  <si>
    <t>60078768</t>
  </si>
  <si>
    <t>CONTRERAS SAENZ MICHAEL</t>
  </si>
  <si>
    <t>45277233</t>
  </si>
  <si>
    <t>CORNEJO GALVAN FRANS</t>
  </si>
  <si>
    <t>INGENIERO ELECTRONICO</t>
  </si>
  <si>
    <t>70827329</t>
  </si>
  <si>
    <t>CORONEL VARGAS MARCO ANTONIO</t>
  </si>
  <si>
    <t>25863407</t>
  </si>
  <si>
    <t>COTERA SECCOS LIZ YESENIA</t>
  </si>
  <si>
    <t>71212342</t>
  </si>
  <si>
    <t>CRISOSTOMO CULLANCO PAULINA</t>
  </si>
  <si>
    <t>15451528</t>
  </si>
  <si>
    <t>CRISPIN CANO ADA KATHERINE</t>
  </si>
  <si>
    <t>73793470</t>
  </si>
  <si>
    <t>CRISTOBAL HUAMALI LINDA MORELIA</t>
  </si>
  <si>
    <t>71216098</t>
  </si>
  <si>
    <t>CRUZ CARLOS BEATRIZ KARINA</t>
  </si>
  <si>
    <t>41590745</t>
  </si>
  <si>
    <t>CUAREZ SOTO ALFONSO</t>
  </si>
  <si>
    <t>45007063</t>
  </si>
  <si>
    <t>CUESTAS SILVERA EDSON</t>
  </si>
  <si>
    <t>42203090</t>
  </si>
  <si>
    <t>CUICAPUSA GALARZA ALEXANDRO JORGE</t>
  </si>
  <si>
    <t>20443753</t>
  </si>
  <si>
    <t>CUNYARACHE PEREZ MAILINA FIORELA</t>
  </si>
  <si>
    <t>46121045</t>
  </si>
  <si>
    <t>CURIÑAUPA PIMENTEL JANETH CRIS</t>
  </si>
  <si>
    <t>40512346</t>
  </si>
  <si>
    <t>CUTE ORE ZACARIAS HASLER</t>
  </si>
  <si>
    <t>73072745</t>
  </si>
  <si>
    <t>DAVILA ORIHUELA MARCELINA FLORA</t>
  </si>
  <si>
    <t>20724643</t>
  </si>
  <si>
    <t>DE LA CRUZ BELTRAN JULIO DANIEL</t>
  </si>
  <si>
    <t>45573770</t>
  </si>
  <si>
    <t>DE LA CRUZ CAMARENA LOURDES BENEDICTA</t>
  </si>
  <si>
    <t>20663955</t>
  </si>
  <si>
    <t>DE LA CRUZ CCACCAYCUCHO MARITZA</t>
  </si>
  <si>
    <t>45855481</t>
  </si>
  <si>
    <t>DE LA CRUZ CORIS KATHERINE KAREN</t>
  </si>
  <si>
    <t>70134761</t>
  </si>
  <si>
    <t>DE LA CRUZ CUENCA CRISTIAN ELVIS</t>
  </si>
  <si>
    <t>73468314</t>
  </si>
  <si>
    <t>DE LA CRUZ HILARIO CARMEN</t>
  </si>
  <si>
    <t>41940707</t>
  </si>
  <si>
    <t>DE LA CRUZ LAUREANO SILVIA JANINA</t>
  </si>
  <si>
    <t>42907514</t>
  </si>
  <si>
    <t>DE LA CRUZ LAZO CHRISTIAN LUIGGI</t>
  </si>
  <si>
    <t>72913116</t>
  </si>
  <si>
    <t>DE LA CRUZ LAZO LUIS HUMBERTO</t>
  </si>
  <si>
    <t>72913112</t>
  </si>
  <si>
    <t>DE LA CRUZ LORENZO MIRKO SAMMY</t>
  </si>
  <si>
    <t>43515908</t>
  </si>
  <si>
    <t>DE LA CRUZ MATOS GELYN MARICRUZ</t>
  </si>
  <si>
    <t>71947420</t>
  </si>
  <si>
    <t>DE LA CRUZ RAMIREZ PABLO MANUEL</t>
  </si>
  <si>
    <t>44011212</t>
  </si>
  <si>
    <t>DE LA TORRE CASTRO MIGUEL ANGEL</t>
  </si>
  <si>
    <t>46467250</t>
  </si>
  <si>
    <t>DIAZ DE LA CRUZ ROSSYSELA</t>
  </si>
  <si>
    <t>73521585</t>
  </si>
  <si>
    <t>DIAZ JORGE GINA GIOVANNA</t>
  </si>
  <si>
    <t>21137515</t>
  </si>
  <si>
    <t>DIAZ PONCE KATHERINE MILAGROS</t>
  </si>
  <si>
    <t>71469238</t>
  </si>
  <si>
    <t>DIAZ ROJAS WILLIAMS HIPOLITO</t>
  </si>
  <si>
    <t>42821373</t>
  </si>
  <si>
    <t>DIAZ SALAZAR VALERIA VIRGINIA</t>
  </si>
  <si>
    <t>41688534</t>
  </si>
  <si>
    <t>DIBURGA BENDEZU MARIA TERESA</t>
  </si>
  <si>
    <t>47279820</t>
  </si>
  <si>
    <t>DIONICIO RAFAEL MARIELA DORIS</t>
  </si>
  <si>
    <t>70107397</t>
  </si>
  <si>
    <t>DIONISIO TORO MAIRA YOZIA</t>
  </si>
  <si>
    <t>72513878</t>
  </si>
  <si>
    <t>DIONISIO VELIZ LELIA MIRTHA</t>
  </si>
  <si>
    <t>46577433</t>
  </si>
  <si>
    <t>DORREGARAY DE LA CRUZ YENERY BEATRIZ</t>
  </si>
  <si>
    <t>73659630</t>
  </si>
  <si>
    <t>DURAND CASTRO ELIZABETH SILVIA</t>
  </si>
  <si>
    <t>22509133</t>
  </si>
  <si>
    <t>ECHEVARRIA TOVAR JEFFERSON DAVID</t>
  </si>
  <si>
    <t>70234669</t>
  </si>
  <si>
    <t>ENRIQUEZ FLORES ELVA NORMA</t>
  </si>
  <si>
    <t>41808260</t>
  </si>
  <si>
    <t>ESCOBAR BENDEZU THAIS CELIA</t>
  </si>
  <si>
    <t>48819198</t>
  </si>
  <si>
    <t>ESCOBAR INGA GUDY NOEMI</t>
  </si>
  <si>
    <t>48592512</t>
  </si>
  <si>
    <t>ESCOBAR TUNQUE NORMA YOLANDA</t>
  </si>
  <si>
    <t>70287300</t>
  </si>
  <si>
    <t>70037118</t>
  </si>
  <si>
    <t>ESPINAL CAMPOS DEYVI ELVER</t>
  </si>
  <si>
    <t>48099995</t>
  </si>
  <si>
    <t>ESPINOZA CARHUANCHO CELSIO</t>
  </si>
  <si>
    <t>21289574</t>
  </si>
  <si>
    <t>ESPINOZA CASTRO MARVI ROSAVIT</t>
  </si>
  <si>
    <t>71885573</t>
  </si>
  <si>
    <t>ESPINOZA CIENCIA JULIO CESAR</t>
  </si>
  <si>
    <t>20080666</t>
  </si>
  <si>
    <t>ESPINOZA CONDOR SILVIA MARICELA</t>
  </si>
  <si>
    <t>TECNICO EN ANALISIS QUIMICO</t>
  </si>
  <si>
    <t>45768014</t>
  </si>
  <si>
    <t>ESPINOZA CORONEL FRANK LUTHER</t>
  </si>
  <si>
    <t>75352617</t>
  </si>
  <si>
    <t>ESPINOZA ESPINOZA MARCOS RAFAEL</t>
  </si>
  <si>
    <t>20072632</t>
  </si>
  <si>
    <t>ESPINOZA QUISPE BRAYAN SAUL</t>
  </si>
  <si>
    <t>47501829</t>
  </si>
  <si>
    <t>ESPIRITU ARAUCO TANIA ROSA</t>
  </si>
  <si>
    <t>20104244</t>
  </si>
  <si>
    <t>ESTEBAN QUISPE YESENIA PATRICIA</t>
  </si>
  <si>
    <t>46683300</t>
  </si>
  <si>
    <t>ESTRELLA SANCHEZ SHERYL JHEIMY</t>
  </si>
  <si>
    <t>72007214</t>
  </si>
  <si>
    <t>FERNANDEZ COSSER JESUS CHRISTIAN</t>
  </si>
  <si>
    <t>70944218</t>
  </si>
  <si>
    <t>FERNANDEZ JIMENEZ ANDERSON WILY</t>
  </si>
  <si>
    <t>INGENIERA DE SISTEMAS</t>
  </si>
  <si>
    <t>44698406</t>
  </si>
  <si>
    <t>FERNANDEZ ORTIZ MARILIA ESTHER</t>
  </si>
  <si>
    <t>71709356</t>
  </si>
  <si>
    <t>FIERRO CAMACUARI JESUS JUAN</t>
  </si>
  <si>
    <t>41695575</t>
  </si>
  <si>
    <t>FIERRO CAMARENA HORTENCIA MARIA</t>
  </si>
  <si>
    <t>20723135</t>
  </si>
  <si>
    <t>FLORES QUISPE JUAN CARLOS</t>
  </si>
  <si>
    <t>44556082</t>
  </si>
  <si>
    <t>GALA CHUMBES ROSA MATIASA</t>
  </si>
  <si>
    <t>40367209</t>
  </si>
  <si>
    <t>GALVEZ CCENCHO ROLANDO</t>
  </si>
  <si>
    <t>73381192</t>
  </si>
  <si>
    <t>GAMARRA ALFARO XUMAYA MAYRA</t>
  </si>
  <si>
    <t>46124081</t>
  </si>
  <si>
    <t>GAMARRA COLONIO EDITH VICKY</t>
  </si>
  <si>
    <t>42601075</t>
  </si>
  <si>
    <t>GAMARRA RAU IVAN ARTURO</t>
  </si>
  <si>
    <t>42556482</t>
  </si>
  <si>
    <t>GARCIA ARROYO KEVIN BRAYAN</t>
  </si>
  <si>
    <t>46648873</t>
  </si>
  <si>
    <t>GARCIA CANCHARI ALAIN BRYAN</t>
  </si>
  <si>
    <t>74364411</t>
  </si>
  <si>
    <t>GARCIA ESPINOZA ANTHONY CHRISTIAN</t>
  </si>
  <si>
    <t>44974349</t>
  </si>
  <si>
    <t>GARCIA QUISPE ALAN RONALD</t>
  </si>
  <si>
    <t>70339985</t>
  </si>
  <si>
    <t>GASPAR GONZALES KELI SONIA</t>
  </si>
  <si>
    <t>70038127</t>
  </si>
  <si>
    <t>GASTELO NAVARRO MARCO ANTONIO</t>
  </si>
  <si>
    <t>41268692</t>
  </si>
  <si>
    <t>GOMEZ ESPIRITU CECILIA DEL PILAR</t>
  </si>
  <si>
    <t>40138891</t>
  </si>
  <si>
    <t>GOMEZ HUANUCO DANIEL SANTOS</t>
  </si>
  <si>
    <t>42841569</t>
  </si>
  <si>
    <t>GOMEZ LOZA ROXANA KARINA</t>
  </si>
  <si>
    <t>47053701</t>
  </si>
  <si>
    <t>GOMEZ MENDOZA KAREN NELLY</t>
  </si>
  <si>
    <t>47630897</t>
  </si>
  <si>
    <t>GOMEZ SOCUALAYA CARLA KARINA</t>
  </si>
  <si>
    <t>45658668</t>
  </si>
  <si>
    <t>GONZALES CHIHUAN TANIA ZARUMA</t>
  </si>
  <si>
    <t>41168856</t>
  </si>
  <si>
    <t>GONZALES HUARIPATA KATTY</t>
  </si>
  <si>
    <t>47319960</t>
  </si>
  <si>
    <t>GRANADOS ORDOÑEZ MONICA YANETH</t>
  </si>
  <si>
    <t>41024977</t>
  </si>
  <si>
    <t>GRIJALVA DE LA CRUZ JANET AMELIA</t>
  </si>
  <si>
    <t>45317033</t>
  </si>
  <si>
    <t>GUADALUPE ESTRELLA ELIZABETH GIOVANA</t>
  </si>
  <si>
    <t>70756628</t>
  </si>
  <si>
    <t>GUERRA LIZARRAGA ANA GABRIELA</t>
  </si>
  <si>
    <t>46285899</t>
  </si>
  <si>
    <t>GUERRA SOTO JENNY</t>
  </si>
  <si>
    <t>40705976</t>
  </si>
  <si>
    <t>GUERRERO SEGURA GIAN CARLOS</t>
  </si>
  <si>
    <t>71253001</t>
  </si>
  <si>
    <t>GUILLERMO BASTIDAS DE RODRIGUEZ MAGDALENA PAT</t>
  </si>
  <si>
    <t>21298970</t>
  </si>
  <si>
    <t>GUILLERMO LAURA NELY</t>
  </si>
  <si>
    <t>44828987</t>
  </si>
  <si>
    <t>GUTIERREZ PINEDA MARTIN MAX</t>
  </si>
  <si>
    <t>42190981</t>
  </si>
  <si>
    <t>GUZMAN CORDOVA JELINA ROSSMERY</t>
  </si>
  <si>
    <t>41502986</t>
  </si>
  <si>
    <t>HERBAS LORDAN LUCY JUDITH</t>
  </si>
  <si>
    <t>44538758</t>
  </si>
  <si>
    <t>HERRERA ENRIQUEZ SOLEDAD SONIA</t>
  </si>
  <si>
    <t>40727444</t>
  </si>
  <si>
    <t>HERRERA SALVATIERRA PEDRO ALBERTO</t>
  </si>
  <si>
    <t>40617690</t>
  </si>
  <si>
    <t>HERRERA VICUÑA CHRISTIAN DIELO</t>
  </si>
  <si>
    <t>42756018</t>
  </si>
  <si>
    <t>HIDALGO ARIAS FRANK MICHAEL</t>
  </si>
  <si>
    <t>71031831</t>
  </si>
  <si>
    <t>HIDALGO TOLENTINO GUSTAVO ENRIQUE</t>
  </si>
  <si>
    <t>47419967</t>
  </si>
  <si>
    <t>HIPOLITO COTACHE LUZ VANESSA</t>
  </si>
  <si>
    <t>42682273</t>
  </si>
  <si>
    <t>HUAMAN ALBINO JORGE LUIS</t>
  </si>
  <si>
    <t>70802621</t>
  </si>
  <si>
    <t>HUAMAN LOPEZ JOSE LUIS</t>
  </si>
  <si>
    <t>43351163</t>
  </si>
  <si>
    <t>HUAMAN ORTIZ ROSMERY DEYSI</t>
  </si>
  <si>
    <t>45309222</t>
  </si>
  <si>
    <t>HUAMAN PAUCAR HERBERT NORVERT</t>
  </si>
  <si>
    <t>80295789</t>
  </si>
  <si>
    <t>HUAMAN POCAMUCHA FANEL GICELA</t>
  </si>
  <si>
    <t>41345639</t>
  </si>
  <si>
    <t>HUAMAN RAMOS MIRIAN LIZBETH</t>
  </si>
  <si>
    <t>71580994</t>
  </si>
  <si>
    <t>HUAMAN ROJAS KARINA DINIA</t>
  </si>
  <si>
    <t>42460377</t>
  </si>
  <si>
    <t>HUAMAN VALIENTE BERTHA GIOVANA</t>
  </si>
  <si>
    <t>43168230</t>
  </si>
  <si>
    <t>HUAMAN YURIVILCA MOLY LUPE</t>
  </si>
  <si>
    <t>44305339</t>
  </si>
  <si>
    <t>HUAMANI MEZA YERICA</t>
  </si>
  <si>
    <t>46194269</t>
  </si>
  <si>
    <t>HUAMANLAZO PIUCA DIEGO ARMANDO</t>
  </si>
  <si>
    <t>43197402</t>
  </si>
  <si>
    <t>HUANUCO AQUINO MILDER PEDRO</t>
  </si>
  <si>
    <t>42795804</t>
  </si>
  <si>
    <t>HUARANCA CCANTO LUZ AMELIA</t>
  </si>
  <si>
    <t>47769315</t>
  </si>
  <si>
    <t>HUARI GUERRA ROSARIO ESTHER</t>
  </si>
  <si>
    <t>71853993</t>
  </si>
  <si>
    <t>HUAROC BARZOLA KELLY MAYELA</t>
  </si>
  <si>
    <t>70289432</t>
  </si>
  <si>
    <t>HUATUCO ORELLANA NATALI YANELA</t>
  </si>
  <si>
    <t>43423115</t>
  </si>
  <si>
    <t>HUAYLLANI URIBE LEO DANNY</t>
  </si>
  <si>
    <t>42867411</t>
  </si>
  <si>
    <t>HUAYNALAYA ALVARADO CARLOS</t>
  </si>
  <si>
    <t>44985052</t>
  </si>
  <si>
    <t>HUGO ESPEZA WALTER</t>
  </si>
  <si>
    <t>44254686</t>
  </si>
  <si>
    <t>HUINCHO CHAVEZ CARMEN</t>
  </si>
  <si>
    <t>47199691</t>
  </si>
  <si>
    <t>HURTADO JUSCAMAITA KATHERINE STEFANY</t>
  </si>
  <si>
    <t>46809714</t>
  </si>
  <si>
    <t>HURTADO MONTES SUSAN ANDREA</t>
  </si>
  <si>
    <t>71351491</t>
  </si>
  <si>
    <t>IGNACIO HUALLULLO ROCIO PILAR</t>
  </si>
  <si>
    <t>43450231</t>
  </si>
  <si>
    <t>ILDEFONSO DE LA CRUZ NILTON ROSAS</t>
  </si>
  <si>
    <t>20037877</t>
  </si>
  <si>
    <t>INCHE VILLEGAS DE MEDRANO GINA MARIELLA</t>
  </si>
  <si>
    <t>41660576</t>
  </si>
  <si>
    <t>INDIGOYEN MACHADO ANDY HERNAN</t>
  </si>
  <si>
    <t>44279317</t>
  </si>
  <si>
    <t>INGA DE LA CRUZ ROGER ALDO</t>
  </si>
  <si>
    <t>41167055</t>
  </si>
  <si>
    <t>INGA GALARZA SANDRA MILI</t>
  </si>
  <si>
    <t>46116155</t>
  </si>
  <si>
    <t>INGA ROSALES DENISS LINCOL</t>
  </si>
  <si>
    <t>44279326</t>
  </si>
  <si>
    <t>INGA SALVADOR VENY BENIDICTA</t>
  </si>
  <si>
    <t>ESPECIALISTA EN PROYECTOS Y PR</t>
  </si>
  <si>
    <t>20114876</t>
  </si>
  <si>
    <t>INOCENTE ESCOBAR MICHEL</t>
  </si>
  <si>
    <t>20070617</t>
  </si>
  <si>
    <t>INOCENTE HINOJOSA GISELA</t>
  </si>
  <si>
    <t>44825508</t>
  </si>
  <si>
    <t>JAHUIN OLIVAR YENNY KARINA</t>
  </si>
  <si>
    <t>45357125</t>
  </si>
  <si>
    <t>JAIME OSCCO ESMERALDA</t>
  </si>
  <si>
    <t>72174421</t>
  </si>
  <si>
    <t>JARAMILLO ZAPATA ANDRES</t>
  </si>
  <si>
    <t>06776521</t>
  </si>
  <si>
    <t>JEREMIAS CALLUPE JERSON BERTOLI</t>
  </si>
  <si>
    <t>42447683</t>
  </si>
  <si>
    <t>JIMENEZ CONDORI DIANA HARRIET</t>
  </si>
  <si>
    <t>46915146</t>
  </si>
  <si>
    <t>JIMENEZ LOPEZ JENNIFER ESTEFANI</t>
  </si>
  <si>
    <t>47232468</t>
  </si>
  <si>
    <t>JUÑO CONDORI MARIETA MARGOT</t>
  </si>
  <si>
    <t>44042024</t>
  </si>
  <si>
    <t>LAGOS CONTRERAS FIORELLA</t>
  </si>
  <si>
    <t>45996490</t>
  </si>
  <si>
    <t>LANDEO MOLINA ROMEL CARLOS</t>
  </si>
  <si>
    <t>44884628</t>
  </si>
  <si>
    <t>LAURA HILARIO SALLY BESS</t>
  </si>
  <si>
    <t>73100895</t>
  </si>
  <si>
    <t>LAUREANO SERRANO YELENA BEATRIZ</t>
  </si>
  <si>
    <t>20094070</t>
  </si>
  <si>
    <t>LAURENTE ARANA JULIO</t>
  </si>
  <si>
    <t>45615364</t>
  </si>
  <si>
    <t>LAURENTE CLEMENTE MIGUEL ANGEL</t>
  </si>
  <si>
    <t>42095473</t>
  </si>
  <si>
    <t>LAZARO SOLANO SUSANA</t>
  </si>
  <si>
    <t>20102910</t>
  </si>
  <si>
    <t>LEON LAGUNA JHONNATAN ISACC</t>
  </si>
  <si>
    <t>47418656</t>
  </si>
  <si>
    <t>LEON ROJAS GENESIS MERCEDES</t>
  </si>
  <si>
    <t>46286262</t>
  </si>
  <si>
    <t>LEON VIVAS NOEMI ESTHER</t>
  </si>
  <si>
    <t>20443036</t>
  </si>
  <si>
    <t>LEON YUPANQUI WINNI ESTEFY JASMIN</t>
  </si>
  <si>
    <t>DIRECTOR ADJUNTO</t>
  </si>
  <si>
    <t>71888300</t>
  </si>
  <si>
    <t>LETTE PEREYRA JONATHAN JESUS</t>
  </si>
  <si>
    <t>47718619</t>
  </si>
  <si>
    <t>LIMAYLLA DURAND CARMELA KATTY</t>
  </si>
  <si>
    <t>43030333</t>
  </si>
  <si>
    <t>LIMAYMANTA CCENTE HECTOR SOCRATES</t>
  </si>
  <si>
    <t>42587447</t>
  </si>
  <si>
    <t>LINARES VARGAS JUAN DE LA CRUZ</t>
  </si>
  <si>
    <t>20560577</t>
  </si>
  <si>
    <t>LINO MOYA MELISA JOHANA</t>
  </si>
  <si>
    <t>44364961</t>
  </si>
  <si>
    <t>LIZARRAGA PALOMINO ANIBAL</t>
  </si>
  <si>
    <t>40435197</t>
  </si>
  <si>
    <t>LOA AIRE DE GALVEZ PATY YUDY</t>
  </si>
  <si>
    <t>42287024</t>
  </si>
  <si>
    <t>LOPEZ CAMAYO ERICK ENZO</t>
  </si>
  <si>
    <t>41736923</t>
  </si>
  <si>
    <t>LOPEZ CUSIYUPANQUI FREDDY BRYAN</t>
  </si>
  <si>
    <t>46811791</t>
  </si>
  <si>
    <t>LOPEZ SUASNABAR ANNIE KIMBERLING</t>
  </si>
  <si>
    <t>47586783</t>
  </si>
  <si>
    <t>LOROÑA TAIPE ESTEFANI FABIOLA</t>
  </si>
  <si>
    <t>70342505</t>
  </si>
  <si>
    <t>LOVATON DAVILA DENISSE MARINA</t>
  </si>
  <si>
    <t>42836875</t>
  </si>
  <si>
    <t>LUYA ASTO DICK JEFFERSON</t>
  </si>
  <si>
    <t>44582066</t>
  </si>
  <si>
    <t>LUYA RONDON CRISTHIAM</t>
  </si>
  <si>
    <t>JEFE DE UNIDAD</t>
  </si>
  <si>
    <t>42312124</t>
  </si>
  <si>
    <t>MALLMA PALOMINO KAREN JUSBELY</t>
  </si>
  <si>
    <t>45963259</t>
  </si>
  <si>
    <t>MALLQUI REYNOSO NELLY</t>
  </si>
  <si>
    <t>45213174</t>
  </si>
  <si>
    <t>MARAVI HORMAZA SARA</t>
  </si>
  <si>
    <t>40353352</t>
  </si>
  <si>
    <t>MARCAÑAUPA DAVILA ELIAS SAUL</t>
  </si>
  <si>
    <t>72123857</t>
  </si>
  <si>
    <t>MARCO TOCAS HORMECINDA NELIDA</t>
  </si>
  <si>
    <t>16695893</t>
  </si>
  <si>
    <t>MARIÑO ALARCON AMERICO</t>
  </si>
  <si>
    <t>47012091</t>
  </si>
  <si>
    <t>MARTIN CHIRINOS ROCIO JUDITH</t>
  </si>
  <si>
    <t>45237577</t>
  </si>
  <si>
    <t>MATOS MONTALVO JACKELINE MIRIAM</t>
  </si>
  <si>
    <t>46444650</t>
  </si>
  <si>
    <t>MATOS RODRIGUEZ JACKELINE SOLEDAD</t>
  </si>
  <si>
    <t>72451324</t>
  </si>
  <si>
    <t>MAURICIO HINOSTROZA YERY ROXANA</t>
  </si>
  <si>
    <t>42814067</t>
  </si>
  <si>
    <t>MEDINA CONDE BRYAN BENGHY</t>
  </si>
  <si>
    <t>74631007</t>
  </si>
  <si>
    <t>MEDRANO PALMA ENAIDA AUGUSTA</t>
  </si>
  <si>
    <t>45376723</t>
  </si>
  <si>
    <t>MELCHOR CCANTO MARY MARUJA</t>
  </si>
  <si>
    <t>75844301</t>
  </si>
  <si>
    <t>MELENDREZ CORDOVA ROSENDA</t>
  </si>
  <si>
    <t>48388454</t>
  </si>
  <si>
    <t>MELO MALLMA NIEL YAMPIER</t>
  </si>
  <si>
    <t>71645447</t>
  </si>
  <si>
    <t>MENDOZA QUILCA BETTY SOCORRO</t>
  </si>
  <si>
    <t>41009528</t>
  </si>
  <si>
    <t>MERCADO REY MIGUEL RAUL</t>
  </si>
  <si>
    <t>10356844</t>
  </si>
  <si>
    <t>MEZA BAQUERIZO MARISOL KELLY</t>
  </si>
  <si>
    <t>44424217</t>
  </si>
  <si>
    <t>MEZA CASAÑO MARIELA ROSSANA</t>
  </si>
  <si>
    <t>41172691</t>
  </si>
  <si>
    <t>MEZA GOMEZ KARINA OLIVIA</t>
  </si>
  <si>
    <t>41597722</t>
  </si>
  <si>
    <t>MIGUEL GAVINO IAN HAROLD</t>
  </si>
  <si>
    <t>70063523</t>
  </si>
  <si>
    <t>MIRANDA LOLI ERLINDA ELIDA</t>
  </si>
  <si>
    <t>47181334</t>
  </si>
  <si>
    <t>MIRANDA SAQUICORAY SANDRA KARINA</t>
  </si>
  <si>
    <t>20054108</t>
  </si>
  <si>
    <t>MOENA POMALAZA YOSKI ISSA</t>
  </si>
  <si>
    <t>46706374</t>
  </si>
  <si>
    <t>MOLINA HUAMANI MARILIN</t>
  </si>
  <si>
    <t>41267716</t>
  </si>
  <si>
    <t>MONTES GOMEZ DE BAQUERIZO LUZ JUANA</t>
  </si>
  <si>
    <t>40873268</t>
  </si>
  <si>
    <t>MORALES MONTES NANCY</t>
  </si>
  <si>
    <t>10594149</t>
  </si>
  <si>
    <t>MORALES ROJAS LILIANA</t>
  </si>
  <si>
    <t>20438782</t>
  </si>
  <si>
    <t>MOYA GALARZA CARLO MAGNO</t>
  </si>
  <si>
    <t>40258349</t>
  </si>
  <si>
    <t>MUCHA LOPEZ SHADIRA BATHSHEBA</t>
  </si>
  <si>
    <t>72238895</t>
  </si>
  <si>
    <t>MUCHA ROJAS RUBEN GODOHUALDO</t>
  </si>
  <si>
    <t>44082330</t>
  </si>
  <si>
    <t>MUÑOZ APOLINARIO MERCEDES LOURDES</t>
  </si>
  <si>
    <t>20119128</t>
  </si>
  <si>
    <t>MUÑOZ ROMERO MARGOTH CECILIA</t>
  </si>
  <si>
    <t>47226695</t>
  </si>
  <si>
    <t>NAPAICO SANTILLAN MARIA SUSANA</t>
  </si>
  <si>
    <t>45559878</t>
  </si>
  <si>
    <t>NAPANGA ZENTENO EDWIN JOEL</t>
  </si>
  <si>
    <t>20107523</t>
  </si>
  <si>
    <t>NAVARRO GUADALUPE MIGUEL ANGEL</t>
  </si>
  <si>
    <t>41149877</t>
  </si>
  <si>
    <t>NECIOSUP MONSALVE JOSE EDUARDO</t>
  </si>
  <si>
    <t>06889463</t>
  </si>
  <si>
    <t>NIVIN HUERTA JUAN JESUS</t>
  </si>
  <si>
    <t>70437384</t>
  </si>
  <si>
    <t>NUÑEZ CARO DAYANA NIKOL</t>
  </si>
  <si>
    <t>71255352</t>
  </si>
  <si>
    <t>NUÑEZ GONZALES KIMBERLY</t>
  </si>
  <si>
    <t>70038887</t>
  </si>
  <si>
    <t>NUÑEZ HINOJOSA MIRIAN NOLA</t>
  </si>
  <si>
    <t>76840078</t>
  </si>
  <si>
    <t>NUÑEZ YARANGO KAREM NATALY</t>
  </si>
  <si>
    <t>46064574</t>
  </si>
  <si>
    <t>OBREGON GARCIA JOSE ALCIDES</t>
  </si>
  <si>
    <t>80566744</t>
  </si>
  <si>
    <t>OLIVERA MANDUJANO CESAR AUGUSTO</t>
  </si>
  <si>
    <t>47782376</t>
  </si>
  <si>
    <t>ORCON LARA ALEXSANDER</t>
  </si>
  <si>
    <t>42976097</t>
  </si>
  <si>
    <t>ORDOÑEZ SPEZIANI SUSANA</t>
  </si>
  <si>
    <t>40095698</t>
  </si>
  <si>
    <t>ORDOÑEZ VERA PATRICIA</t>
  </si>
  <si>
    <t>70940171</t>
  </si>
  <si>
    <t>ORE ORIHUELA NADIA BANETTY</t>
  </si>
  <si>
    <t>43877692</t>
  </si>
  <si>
    <t>ORELLANA JUSTANO SUSSAN MAYRA</t>
  </si>
  <si>
    <t>43977841</t>
  </si>
  <si>
    <t>ORELLANA SOTELO JOHN FRITZ</t>
  </si>
  <si>
    <t>44882761</t>
  </si>
  <si>
    <t>ORIHUELA CANCHANYA GYNA CLEYDY</t>
  </si>
  <si>
    <t>44139067</t>
  </si>
  <si>
    <t>ORIHUELA HUAMAN ISABELITA YULIAM</t>
  </si>
  <si>
    <t>42845006</t>
  </si>
  <si>
    <t>ORIHUELA MACHA MARILUZ</t>
  </si>
  <si>
    <t>47174773</t>
  </si>
  <si>
    <t>ORIHUELA MUEDAS NURI DAMARIS</t>
  </si>
  <si>
    <t>72291020</t>
  </si>
  <si>
    <t>ORIHUELA YURIVILCA YOVANA CLIDE</t>
  </si>
  <si>
    <t>42726403</t>
  </si>
  <si>
    <t>ORTEGA CASTRO RUTH YAQUELIN</t>
  </si>
  <si>
    <t>44047393</t>
  </si>
  <si>
    <t>ORTIZ DE LA CRUZ MIRIAM ELIZABETH</t>
  </si>
  <si>
    <t>41859753</t>
  </si>
  <si>
    <t>OVIEDO DIAZ ALFREDO JOSE</t>
  </si>
  <si>
    <t>20045789</t>
  </si>
  <si>
    <t>PACHECO COLQUI JONATHAN WILFREDO</t>
  </si>
  <si>
    <t>43217065</t>
  </si>
  <si>
    <t>PALACIOS CARHUAMACA CONSUELO ESTHER</t>
  </si>
  <si>
    <t>40758724</t>
  </si>
  <si>
    <t>PALACIOS SANTOS JOSMELL JAVIER</t>
  </si>
  <si>
    <t>40439676</t>
  </si>
  <si>
    <t>PALANTE FLORES ELIZABETH</t>
  </si>
  <si>
    <t>42237718</t>
  </si>
  <si>
    <t>PALOMINO CLEMENTE CLAUDIA ANGELICA</t>
  </si>
  <si>
    <t>40727478</t>
  </si>
  <si>
    <t>PALOMINO ELLESCA JANS HEBERT</t>
  </si>
  <si>
    <t>46327519</t>
  </si>
  <si>
    <t>PALOMINO LUJAN LAYLI JOHANA</t>
  </si>
  <si>
    <t>20030420</t>
  </si>
  <si>
    <t>PALPA BERNACHEA PILAR KAREN</t>
  </si>
  <si>
    <t>73468983</t>
  </si>
  <si>
    <t>PANDO CASTRO CARLOS DIEGO</t>
  </si>
  <si>
    <t>40897010</t>
  </si>
  <si>
    <t>PAQUIYAURI QUISPE YESSICA LIZ</t>
  </si>
  <si>
    <t>71085651</t>
  </si>
  <si>
    <t>PAREDES BREÑA GREGORY VLADIMIR</t>
  </si>
  <si>
    <t>44802793</t>
  </si>
  <si>
    <t>PAREDES MUCHA JACKELINE HERMINIA</t>
  </si>
  <si>
    <t>41259033</t>
  </si>
  <si>
    <t>PARRAGA ROMERO HEYDI RUTH</t>
  </si>
  <si>
    <t>45962036</t>
  </si>
  <si>
    <t>PAUCAR SAENZ LILIANA MIRIAM</t>
  </si>
  <si>
    <t>46519885</t>
  </si>
  <si>
    <t>PAUCAR SULLCARAY RUTH ESTHER</t>
  </si>
  <si>
    <t>48595247</t>
  </si>
  <si>
    <t>PERALTA ALVARO KARLA CINTHIA</t>
  </si>
  <si>
    <t>70180095</t>
  </si>
  <si>
    <t>PEREZ ALDANA WENDY HELEN</t>
  </si>
  <si>
    <t>46450026</t>
  </si>
  <si>
    <t>PEREZ CUEVA EDWIN DAVID</t>
  </si>
  <si>
    <t>80051369</t>
  </si>
  <si>
    <t>PEREZ HUARIPATA EVER</t>
  </si>
  <si>
    <t>48525652</t>
  </si>
  <si>
    <t>PEREZ LUNA JOSE LUIS</t>
  </si>
  <si>
    <t>41878860</t>
  </si>
  <si>
    <t>PEREZ RAFAEL MERLY PATRICIA</t>
  </si>
  <si>
    <t>47449799</t>
  </si>
  <si>
    <t>PEÑA GALVAN ANA JULIA</t>
  </si>
  <si>
    <t>42126849</t>
  </si>
  <si>
    <t>PEÑALOZA VASQUEZ MARIA BEATRIZ</t>
  </si>
  <si>
    <t>40308568</t>
  </si>
  <si>
    <t>PEÑARES CASTRO FRACCIDA</t>
  </si>
  <si>
    <t>45205962</t>
  </si>
  <si>
    <t>PICHIULI GARCIA LILY SUSANA</t>
  </si>
  <si>
    <t>41693641</t>
  </si>
  <si>
    <t>PILLCO ESTEBAN SUSAN DANAE</t>
  </si>
  <si>
    <t>72277362</t>
  </si>
  <si>
    <t>PIÑAS CASAS HILMER JIMMY</t>
  </si>
  <si>
    <t>40913824</t>
  </si>
  <si>
    <t>PIÑAS CERRON LUIS EUSEBIO</t>
  </si>
  <si>
    <t>10562609</t>
  </si>
  <si>
    <t>POMA CAVERO VIRGINIA VIVIANA</t>
  </si>
  <si>
    <t>41563163</t>
  </si>
  <si>
    <t>POMA CHAVEZ ELBA DORIS</t>
  </si>
  <si>
    <t>48420866</t>
  </si>
  <si>
    <t>POMA MENDOZA MILAGROS JANEN</t>
  </si>
  <si>
    <t>07530438</t>
  </si>
  <si>
    <t>POMA YANCE JORGE LUIS</t>
  </si>
  <si>
    <t>71803127</t>
  </si>
  <si>
    <t>PONCE ATAPOMA VICENTA</t>
  </si>
  <si>
    <t>20032246</t>
  </si>
  <si>
    <t>PONCE PAPUICO LILY YENI</t>
  </si>
  <si>
    <t>42875840</t>
  </si>
  <si>
    <t>PORRAS TAPIA DIEGO ENRIQUE</t>
  </si>
  <si>
    <t>72547894</t>
  </si>
  <si>
    <t>PORTA SANCHEZ GOT MARTHA</t>
  </si>
  <si>
    <t>43831427</t>
  </si>
  <si>
    <t>POZO CERVANTES HOOVER NILTON</t>
  </si>
  <si>
    <t>20056847</t>
  </si>
  <si>
    <t>PRADO VASQUEZ IVAN CARLOS</t>
  </si>
  <si>
    <t>44978124</t>
  </si>
  <si>
    <t>PRIALE CONDORI CARLOS ARTURO</t>
  </si>
  <si>
    <t>44218402</t>
  </si>
  <si>
    <t>PUCHOC MELENDEZ PILAR KARINA</t>
  </si>
  <si>
    <t>43958877</t>
  </si>
  <si>
    <t>QUICHCA TAYPE LILIANA KAREN</t>
  </si>
  <si>
    <t>47623415</t>
  </si>
  <si>
    <t>QUICHICA MALLQUI SARA AGUSTINA</t>
  </si>
  <si>
    <t>43144104</t>
  </si>
  <si>
    <t>QUICHIZ PAHUACHO MARTHA ROSA</t>
  </si>
  <si>
    <t>20073232</t>
  </si>
  <si>
    <t>QUINTANA ARIAS EDSON CIRILO</t>
  </si>
  <si>
    <t>41621581</t>
  </si>
  <si>
    <t>QUINTANILLA BERNARDINO NILDA INES</t>
  </si>
  <si>
    <t>44425003</t>
  </si>
  <si>
    <t>QUISPE ALVAREZ MONICA GLADYS</t>
  </si>
  <si>
    <t>77034703</t>
  </si>
  <si>
    <t>QUISPE CAMPOSANO EDWIN GIANPOOL</t>
  </si>
  <si>
    <t>47289232</t>
  </si>
  <si>
    <t>QUISPE CARDENAS JOSIMAR JUNIOR</t>
  </si>
  <si>
    <t>44902874</t>
  </si>
  <si>
    <t>QUISPE CHAVEZ JENNY AYDEE</t>
  </si>
  <si>
    <t>44007003</t>
  </si>
  <si>
    <t>QUISPE MACHUCA JUAN JOSE</t>
  </si>
  <si>
    <t>80347839</t>
  </si>
  <si>
    <t>QUISPE ORIHUELA JOBANA JEANETT</t>
  </si>
  <si>
    <t>41580506</t>
  </si>
  <si>
    <t>QUIÑONES PORRAS KARYM JHULY</t>
  </si>
  <si>
    <t>46344002</t>
  </si>
  <si>
    <t>RAMIREZ GOMEZ ESTEFANY</t>
  </si>
  <si>
    <t>46487649</t>
  </si>
  <si>
    <t>RAMOS GUTIERREZ MOISES ZENON</t>
  </si>
  <si>
    <t>46104691</t>
  </si>
  <si>
    <t>RAMOS HUAMAN SUSANA</t>
  </si>
  <si>
    <t>46420425</t>
  </si>
  <si>
    <t>RAMOS RAMOS EDWIN MOISES</t>
  </si>
  <si>
    <t>70306984</t>
  </si>
  <si>
    <t>RAMOS RODRIGUEZ LIZ JOSEFINA</t>
  </si>
  <si>
    <t>45228236</t>
  </si>
  <si>
    <t>RAYMUNDO AVILA LISED KAREN</t>
  </si>
  <si>
    <t>ARQUITECTO(A)</t>
  </si>
  <si>
    <t>45969907</t>
  </si>
  <si>
    <t>RECUAY TORRES EDUARDO FRANCO</t>
  </si>
  <si>
    <t>44679352</t>
  </si>
  <si>
    <t>REFULIO ALVARO JORDAN</t>
  </si>
  <si>
    <t>45202690</t>
  </si>
  <si>
    <t>REQUIN MENDOZA CRISTIE JULIO</t>
  </si>
  <si>
    <t>TECNICO EN MECANICA AUTOMOTRIZ</t>
  </si>
  <si>
    <t>46047893</t>
  </si>
  <si>
    <t>REYES PEREZ NATIVIDAD PILAR</t>
  </si>
  <si>
    <t>42573888</t>
  </si>
  <si>
    <t>REYES RAFAEL LUISINHO JUAN</t>
  </si>
  <si>
    <t>41400183</t>
  </si>
  <si>
    <t>REYES UCHUYPOMA ANA CRISTINA</t>
  </si>
  <si>
    <t>72736915</t>
  </si>
  <si>
    <t>REYES UCHUYPOMA WALTER EDUARDO</t>
  </si>
  <si>
    <t>72733110</t>
  </si>
  <si>
    <t>RICALDI RODRIGUEZ FLOR DE MARIA</t>
  </si>
  <si>
    <t>44889366</t>
  </si>
  <si>
    <t>RISCO REYES GARY GIANCARLO</t>
  </si>
  <si>
    <t>70231164</t>
  </si>
  <si>
    <t>RIVERA BELTRAN NERI CEFERINO</t>
  </si>
  <si>
    <t>19853525</t>
  </si>
  <si>
    <t>RIVERA CAMAYO YESELA</t>
  </si>
  <si>
    <t>AGENTE DE SEGURIDAD</t>
  </si>
  <si>
    <t>77462382</t>
  </si>
  <si>
    <t>RIVERA HUANAY PERCY JAVIER</t>
  </si>
  <si>
    <t>46349987</t>
  </si>
  <si>
    <t>RIVERA ISLA LUIS ALBERTO</t>
  </si>
  <si>
    <t>71451002</t>
  </si>
  <si>
    <t>ROBLES CORDOVA OMAR MIROSLAVO</t>
  </si>
  <si>
    <t>20074412</t>
  </si>
  <si>
    <t>RODRIGUEZ ALVA IVAN EDUARDO</t>
  </si>
  <si>
    <t>46688172</t>
  </si>
  <si>
    <t>RODRIGUEZ MELO ROLANDO OLIVER</t>
  </si>
  <si>
    <t>20443746</t>
  </si>
  <si>
    <t>RODRIGUEZ ZUASNABAR DENY FERNANDO</t>
  </si>
  <si>
    <t>44104685</t>
  </si>
  <si>
    <t>ROJAS ALVAREZ JEAN POOL HUGO</t>
  </si>
  <si>
    <t>73030929</t>
  </si>
  <si>
    <t>ROJAS CABRERA LAURA EMILIANA</t>
  </si>
  <si>
    <t>46688707</t>
  </si>
  <si>
    <t>ROJAS DELGADILLO YESICA SOLEDAD</t>
  </si>
  <si>
    <t>42735877</t>
  </si>
  <si>
    <t>44113254</t>
  </si>
  <si>
    <t>ROJAS LLANTOY ELIZABETH</t>
  </si>
  <si>
    <t>46769892</t>
  </si>
  <si>
    <t>ROJAS OSORIO KELLY DIANA</t>
  </si>
  <si>
    <t>AUDITOR SUPERVISOR</t>
  </si>
  <si>
    <t>48271415</t>
  </si>
  <si>
    <t>ROJAS PEREZ RAKEL YESICA</t>
  </si>
  <si>
    <t>76143998</t>
  </si>
  <si>
    <t>ROJAS RIVERA NILO JAIME</t>
  </si>
  <si>
    <t>42152556</t>
  </si>
  <si>
    <t>ROJAS SANCHEZ ROBERTO GUENVIS</t>
  </si>
  <si>
    <t>ASISTENTE TECNICO</t>
  </si>
  <si>
    <t>41072037</t>
  </si>
  <si>
    <t>ROMAN VERANO JAFET JONATHAN</t>
  </si>
  <si>
    <t>46551054</t>
  </si>
  <si>
    <t>ROMERO CISNEROS CARLOS MARINO</t>
  </si>
  <si>
    <t>47115629</t>
  </si>
  <si>
    <t>ROMERO ESPINAL EDILMIDA ELISABETH</t>
  </si>
  <si>
    <t>45962032</t>
  </si>
  <si>
    <t>ROMERO ORIHUELA JHUSARA</t>
  </si>
  <si>
    <t>46940662</t>
  </si>
  <si>
    <t>ROMERO ROMANI YESICA</t>
  </si>
  <si>
    <t>42139906</t>
  </si>
  <si>
    <t>RONCAL GUZMAN LAURA JESSICA</t>
  </si>
  <si>
    <t>44207618</t>
  </si>
  <si>
    <t>ROSALES EGUIA LUIS ALBERTO</t>
  </si>
  <si>
    <t>20068515</t>
  </si>
  <si>
    <t>ROSALES POMA LUIS GUILLERMO</t>
  </si>
  <si>
    <t>20116487</t>
  </si>
  <si>
    <t>RUIZ DE LA CRUZ MARGOTH</t>
  </si>
  <si>
    <t>46154157</t>
  </si>
  <si>
    <t>RUTTI REYES MARITZA MIRIAM</t>
  </si>
  <si>
    <t>20042912</t>
  </si>
  <si>
    <t>SALDAÑA MEDINA MARIETA MARCELINA</t>
  </si>
  <si>
    <t>47889876</t>
  </si>
  <si>
    <t>SALDAÑA SALDAÑA ROCIO LUCY</t>
  </si>
  <si>
    <t>46433335</t>
  </si>
  <si>
    <t>SANABRIA NUÑEZ LILIA ROSA</t>
  </si>
  <si>
    <t>46407155</t>
  </si>
  <si>
    <t>SANCHEZ LOZANO ISABEL</t>
  </si>
  <si>
    <t>44017672</t>
  </si>
  <si>
    <t>SANCHEZ RIOS VILMA SOLEDAD</t>
  </si>
  <si>
    <t>20105564</t>
  </si>
  <si>
    <t>SANTANA PORRAS GERALDINE SINDY</t>
  </si>
  <si>
    <t>48825970</t>
  </si>
  <si>
    <t>SANTANA PULIDO WILLIAM ROGER</t>
  </si>
  <si>
    <t>42908842</t>
  </si>
  <si>
    <t>SANTIVAÑEZ EGUSQUIZA OMAR PAUL</t>
  </si>
  <si>
    <t>41100526</t>
  </si>
  <si>
    <t>SANTOS CARRASCO SANDY YANINA</t>
  </si>
  <si>
    <t>47522504</t>
  </si>
  <si>
    <t>SANTOS VILLA JOEL GINO</t>
  </si>
  <si>
    <t>45877092</t>
  </si>
  <si>
    <t>SEGAMA ZEVALLOS MILAGROS BEATRIZ</t>
  </si>
  <si>
    <t>70124804</t>
  </si>
  <si>
    <t>SERPA HUAMAN EPIFANIA</t>
  </si>
  <si>
    <t>40741620</t>
  </si>
  <si>
    <t>SERPA HUAMAN JENNY</t>
  </si>
  <si>
    <t>41330481</t>
  </si>
  <si>
    <t>SIERRA CHAMORRO KATY</t>
  </si>
  <si>
    <t>42011813</t>
  </si>
  <si>
    <t>SOBERO CONTRERAS DIEGO ANDRES</t>
  </si>
  <si>
    <t>43719997</t>
  </si>
  <si>
    <t>SOCUALAYA CERRON LUIS ARTEMIO</t>
  </si>
  <si>
    <t>47330918</t>
  </si>
  <si>
    <t>SOCUALAYA VILLALOBOS RICARDO</t>
  </si>
  <si>
    <t>20119177</t>
  </si>
  <si>
    <t>SOLIS DIAZ MAGALY MILAGROS</t>
  </si>
  <si>
    <t>71223574</t>
  </si>
  <si>
    <t>SOSA CORDOVA JUDITH</t>
  </si>
  <si>
    <t>41229214</t>
  </si>
  <si>
    <t>SOSA LAUREANO KARIN JANET</t>
  </si>
  <si>
    <t>40232038</t>
  </si>
  <si>
    <t>SOTO LUNA JESSICA JANET</t>
  </si>
  <si>
    <t>44550483</t>
  </si>
  <si>
    <t>SOTO QUISPE ROCIO</t>
  </si>
  <si>
    <t>41995290</t>
  </si>
  <si>
    <t>SOTO RAMOS ROSARIA PATRICIA</t>
  </si>
  <si>
    <t>72736931</t>
  </si>
  <si>
    <t>SOTOMAYOR SALAZAR JORGE DANIEL</t>
  </si>
  <si>
    <t>20003059</t>
  </si>
  <si>
    <t>SUAREZ ASTOCAZA SUSY DORIS</t>
  </si>
  <si>
    <t>20008688</t>
  </si>
  <si>
    <t>SULLCARAY SANCHEZ YANET</t>
  </si>
  <si>
    <t>72541826</t>
  </si>
  <si>
    <t>TACZA RICAPA MARIA DEL ROCIO</t>
  </si>
  <si>
    <t>41689302</t>
  </si>
  <si>
    <t>TAIPE CANTO CRISTIAN OSWALDO</t>
  </si>
  <si>
    <t>45986423</t>
  </si>
  <si>
    <t>TAIPE SOTO CEFERINO</t>
  </si>
  <si>
    <t>20003787</t>
  </si>
  <si>
    <t>TAPIA FELIX VERONICA YESSENIA</t>
  </si>
  <si>
    <t>70769443</t>
  </si>
  <si>
    <t>TARAZONA VELASQUEZ BETSABE GIANIRA</t>
  </si>
  <si>
    <t>45478990</t>
  </si>
  <si>
    <t>TAUMA UTUS JUNIOR</t>
  </si>
  <si>
    <t>46101009</t>
  </si>
  <si>
    <t>TEJEDA MEJIA CESAR URIOL</t>
  </si>
  <si>
    <t>20404135</t>
  </si>
  <si>
    <t>TINEO MITMA LILIANA ELIZABET</t>
  </si>
  <si>
    <t>10876585</t>
  </si>
  <si>
    <t>TINTAYO UNTIVEROS SOLEDAD YECENIA</t>
  </si>
  <si>
    <t>77160376</t>
  </si>
  <si>
    <t>TOLENTINO CERRON JIMY HENRY</t>
  </si>
  <si>
    <t>42386312</t>
  </si>
  <si>
    <t>TOLENTINO HUARANGA SUSY LILIANA</t>
  </si>
  <si>
    <t>20070895</t>
  </si>
  <si>
    <t>TOLENTINO MARTINEZ MARISOL MARGOT</t>
  </si>
  <si>
    <t>41845255</t>
  </si>
  <si>
    <t>TORIBIO HUAMAN NATALY DEL PILAR</t>
  </si>
  <si>
    <t>44627919</t>
  </si>
  <si>
    <t>TORRES ENRIQUEZ ROOSEVELT VALENTIN</t>
  </si>
  <si>
    <t>72873236</t>
  </si>
  <si>
    <t>TORRES GUTIERREZ DAFNI ELIZABETH</t>
  </si>
  <si>
    <t>47690796</t>
  </si>
  <si>
    <t>TORRES NARVAEZ TITO ROBERT</t>
  </si>
  <si>
    <t>40268869</t>
  </si>
  <si>
    <t>TORRES RODRIGUEZ RODRIGO MARCO</t>
  </si>
  <si>
    <t>46399333</t>
  </si>
  <si>
    <t>TOSCANO JURADO PAMELA YACKELIN</t>
  </si>
  <si>
    <t>47980012</t>
  </si>
  <si>
    <t>TOVAR TICSE JOSE NAPOLEON</t>
  </si>
  <si>
    <t>19811375</t>
  </si>
  <si>
    <t>TUNCAR CARLOS DANI MILCAR</t>
  </si>
  <si>
    <t>INGENIERO ELECTRICISTA</t>
  </si>
  <si>
    <t>46116148</t>
  </si>
  <si>
    <t>TUNCAR HUAROC DIANET ROXANA</t>
  </si>
  <si>
    <t>73385458</t>
  </si>
  <si>
    <t>ULLOA MARTINEZ NELIDA LOURDES</t>
  </si>
  <si>
    <t>20029043</t>
  </si>
  <si>
    <t>URCO GARCIA ROSA LUZ</t>
  </si>
  <si>
    <t>20055234</t>
  </si>
  <si>
    <t>VALERIO YANTAS URBANA</t>
  </si>
  <si>
    <t>42979662</t>
  </si>
  <si>
    <t>VALERO HILARIO ALAN DAVID</t>
  </si>
  <si>
    <t>43932506</t>
  </si>
  <si>
    <t>VARGAS AVILA SANTOS VICTORIA</t>
  </si>
  <si>
    <t>06277917</t>
  </si>
  <si>
    <t>VASQUEZ BLONDET RICARDO GIANCARLO</t>
  </si>
  <si>
    <t>43408187</t>
  </si>
  <si>
    <t>VASQUEZ HUALPA KAREN ANGELA</t>
  </si>
  <si>
    <t>70149045</t>
  </si>
  <si>
    <t>VEGA TICSE IRIS NATALY</t>
  </si>
  <si>
    <t>46403716</t>
  </si>
  <si>
    <t>VELASQUEZ CONTRERAS GRACE KELLY</t>
  </si>
  <si>
    <t>47059592</t>
  </si>
  <si>
    <t>VELIZ MIRANDA HEIDI ESTELA</t>
  </si>
  <si>
    <t>45153081</t>
  </si>
  <si>
    <t>VERGARA MARIN CINTHIA STEPHANIE</t>
  </si>
  <si>
    <t>44027968</t>
  </si>
  <si>
    <t>VICUÑA GALVEZ JORGE ANTONIO</t>
  </si>
  <si>
    <t>43277695</t>
  </si>
  <si>
    <t>VIDAL CAMAYO GLADYS</t>
  </si>
  <si>
    <t>45887850</t>
  </si>
  <si>
    <t>VILLA GUTARRA LUZ MARIVEL</t>
  </si>
  <si>
    <t>43370217</t>
  </si>
  <si>
    <t>VILLALOBOS CASTILLO JUAN</t>
  </si>
  <si>
    <t>20112221</t>
  </si>
  <si>
    <t>VILLALOBOS GALVAN ROSANA</t>
  </si>
  <si>
    <t>43152367</t>
  </si>
  <si>
    <t>VILLALVA CARLOS CELSO</t>
  </si>
  <si>
    <t>40318504</t>
  </si>
  <si>
    <t>VIVAS MEDINA WILMER KENNEDY</t>
  </si>
  <si>
    <t>47125192</t>
  </si>
  <si>
    <t>YAITZKIY GONZALEZ WLADIMIR ANDRIEV</t>
  </si>
  <si>
    <t>02812396</t>
  </si>
  <si>
    <t>YUPANQUI ALIAGA EDWIN</t>
  </si>
  <si>
    <t>75712435</t>
  </si>
  <si>
    <t>ZAMUDIO ALIAGA YUMBEL JESUS</t>
  </si>
  <si>
    <t>42032237</t>
  </si>
  <si>
    <t>ZAMUDIO FLORIANO MILAGROS NATALY</t>
  </si>
  <si>
    <t>73053952</t>
  </si>
  <si>
    <t>ZARAYASI TURIN ALEXANDER MARCELL</t>
  </si>
  <si>
    <t>46084930 - LAGONES CHUQUILLANQUI CECILIA PAOLA</t>
  </si>
  <si>
    <t>PAGO POR PRODUCTO, 5 ENTREGABLES</t>
  </si>
  <si>
    <t xml:space="preserve">ELABORACION DE ROF, MOF Y CAP </t>
  </si>
  <si>
    <t>20536043072 - LI &amp; LOO SAC</t>
  </si>
  <si>
    <t>ELABORAR EL MAPA DE PROCESOS DEL IREN CENTRO, ELABORAR LA PROPUESTA DE MANUAL DE OPERACIONES DEL IREN CENTRO.</t>
  </si>
  <si>
    <t>ACTIVIDADES PROFESIONALES, 
CIENTÍFICAS Y TÉCNICAS N.C.P</t>
  </si>
  <si>
    <t>4 O/S: 509 - CONSULTORIA PARA ELABORACION DE TARIFARIO INSTITUCIONAL</t>
  </si>
  <si>
    <t xml:space="preserve">PROPORCIONAR ASESORIA Y ELABORAR EL TARIFARIO INSTITUCIONAL DEL (IREN CENTRO), DE ACUERDO A SU CAPACIDAD RESOLUTIVA Y NIVEL DE ATENCION, </t>
  </si>
  <si>
    <t xml:space="preserve">1: O/C 131 - ADQUISICION DE TOMOGRAFO </t>
  </si>
  <si>
    <t>CA</t>
  </si>
  <si>
    <t>LP Nº 002-2019</t>
  </si>
  <si>
    <t>20110133091 - TECNOLOGIA INDUSTRIAL Y NACIONAL S.A</t>
  </si>
  <si>
    <t>2: O/C 896 - ADQUISICION DE MICROCUBETAS</t>
  </si>
  <si>
    <t>CD</t>
  </si>
  <si>
    <t>CD N°014-2020</t>
  </si>
  <si>
    <t xml:space="preserve">3: O/C 1301 - ADQUISICIÓN DE MEDICAMENTOS PARA UCI COVID </t>
  </si>
  <si>
    <t>CD N°025-2020</t>
  </si>
  <si>
    <t>20478223863 - OQ PHARMA S.A.C.</t>
  </si>
  <si>
    <t>4: O/C 1283 - ADQUISICIÓN DE MATERIAL E INSUMOS MEDICOS PARA ABASTECIMIENTO Y DISTRIBUCIÓN DE LAS REDES DE SALUD</t>
  </si>
  <si>
    <t xml:space="preserve">CD Nº001-2020 </t>
  </si>
  <si>
    <t xml:space="preserve">20605698175 - DROGUERIA CADIMED E.I.R.L. </t>
  </si>
  <si>
    <t>5: O/C 103 - ADQUISICION DE PLANTA GENERADORA DE OXIGENO MEDICINAL Y GRUPO ELECTROGENO</t>
  </si>
  <si>
    <t>CD Nº014-2021</t>
  </si>
  <si>
    <t>10067138827 - ALFARO CUEVA VICTOR RAUL</t>
  </si>
  <si>
    <t>6: O/C 104 - ADQUISICION DE PLANTA GENERADORA DE OXIGENO MEDICINAL</t>
  </si>
  <si>
    <t>7: O/C 105 - ADQUISICION DE PLANTA GENERADORA DE OXIGENO MEDICINAL</t>
  </si>
  <si>
    <t>CD Nº015-2021</t>
  </si>
  <si>
    <t>8: O/C 106 - ADQUISICION DE PLANTA GENERADORA DE OXIGENO MEDICINAL</t>
  </si>
  <si>
    <t>CD Nº016-2021</t>
  </si>
  <si>
    <t>9: O/C 472 - ADQUISICION DE PLANTA GENERADORA DE OXIGENO MEDICINAL Y GRUPO ELECTROGENO</t>
  </si>
  <si>
    <t>CD Nº025-2021</t>
  </si>
  <si>
    <t>DEVENGADO</t>
  </si>
  <si>
    <t>9: O/C 472 - ADQUISICION DE PLANTA GENERADORA DE OXIGENO MEDICINAL</t>
  </si>
  <si>
    <t>NIÑO RIVERA JORGE LUIS</t>
  </si>
  <si>
    <t>UNICA VEZ</t>
  </si>
  <si>
    <t>CAS REGULAR</t>
  </si>
  <si>
    <t xml:space="preserve">FUNCIONES EN AREAS ADMINISTRATIVAS </t>
  </si>
  <si>
    <t>MONTOYA PLASENCIA CESAR EDUARDO</t>
  </si>
  <si>
    <t xml:space="preserve">PROFESIONAL </t>
  </si>
  <si>
    <t xml:space="preserve">BRINDAR SERVICIOS DE SALUD </t>
  </si>
  <si>
    <t>01204429</t>
  </si>
  <si>
    <t>DIAZ ARAMAYO HERNAN PEDRO</t>
  </si>
  <si>
    <t>ANALISTA DE PROYECTOS DE INVER</t>
  </si>
  <si>
    <t>45628322</t>
  </si>
  <si>
    <t>GOYTENDIA MARAVI ADA ROSSY</t>
  </si>
  <si>
    <t>RECURSO POR OPERACIONES DE CREDITO</t>
  </si>
  <si>
    <t>CAS- COVID</t>
  </si>
  <si>
    <t>73368720</t>
  </si>
  <si>
    <t>CAÑARI SOLIS ROSMERY ELIZABETH</t>
  </si>
  <si>
    <t>ASISTENTE EN SERVICIO DE SALUD</t>
  </si>
  <si>
    <t>48656398</t>
  </si>
  <si>
    <t>PASTOR ABANTO HENRY FRANKLIN</t>
  </si>
  <si>
    <t>HERNAN DIAZ CASTRO</t>
  </si>
  <si>
    <t>AUXILIAR ADMINISTRAT IVO</t>
  </si>
  <si>
    <t>44902965</t>
  </si>
  <si>
    <t>AGUILAR ROJAS NOHELY DEDIE</t>
  </si>
  <si>
    <t>44141217</t>
  </si>
  <si>
    <t>HUATARONGO RODRIGO DEYSI</t>
  </si>
  <si>
    <t>74162010</t>
  </si>
  <si>
    <t>VICENTE QUISPE ANAITH</t>
  </si>
  <si>
    <t>TRUYENQUE MEDINA YONER</t>
  </si>
  <si>
    <t>AUXILIAR ASISTENCIAL</t>
  </si>
  <si>
    <t>MIGUEL ANGEL ALVARADO HUAMAN</t>
  </si>
  <si>
    <t>ARANCIBIA TECSI DENILSON</t>
  </si>
  <si>
    <t>MISAD ROJAS ROMA ISABEL</t>
  </si>
  <si>
    <t>LA CHIRA VARGAS CARLOS DAVID</t>
  </si>
  <si>
    <t>BIOLOGO</t>
  </si>
  <si>
    <t>LUZA YARANGA LIA FELIDA</t>
  </si>
  <si>
    <t>70661113</t>
  </si>
  <si>
    <t>CACHIQUE CHAVEZ LINDLEY</t>
  </si>
  <si>
    <t>ASISTENTE EN COMUNIC. SOCIAL</t>
  </si>
  <si>
    <t xml:space="preserve">COMUNICADOR SOCIAL </t>
  </si>
  <si>
    <t>70193698</t>
  </si>
  <si>
    <t>CAÑARI SUCA MIRELLA</t>
  </si>
  <si>
    <t xml:space="preserve">ASPARREN LUJAN JOSELI </t>
  </si>
  <si>
    <t>JEFA RECURSOS HUAMANOS</t>
  </si>
  <si>
    <t>CAS INDIGENAS DU 053-2021</t>
  </si>
  <si>
    <t>CASTRO PEREZ  LIBIA CATALINA</t>
  </si>
  <si>
    <t>LICENCIADA EN ENFERMERIA</t>
  </si>
  <si>
    <t>PAUCAR ORIHUELA CINTIA</t>
  </si>
  <si>
    <t xml:space="preserve">CAS VACUNACION </t>
  </si>
  <si>
    <t>PINARES ESCOBAR, KAROL BELEN</t>
  </si>
  <si>
    <t>QUINTO GALINDO, JHOVANA SILVIA</t>
  </si>
  <si>
    <t>QUISPE RAMOS, ALICIA</t>
  </si>
  <si>
    <t>ZAVALA  MEDRANO ROCIO DEL PILAR</t>
  </si>
  <si>
    <t>41664735</t>
  </si>
  <si>
    <t>AGUIRRE QUISPE YOVANA</t>
  </si>
  <si>
    <t>ENFERMERA/O</t>
  </si>
  <si>
    <t>47843481</t>
  </si>
  <si>
    <t>AQUINO LANDA GINA VALENTINA</t>
  </si>
  <si>
    <t>BASTIDAS YUPANQUI STEFANIA PAOLA</t>
  </si>
  <si>
    <t>CCORIÑAUPA ALMONACID RENEE</t>
  </si>
  <si>
    <t>HINOSTROZA SOTO FELIMON</t>
  </si>
  <si>
    <t>004409746</t>
  </si>
  <si>
    <t>QUINTERO  BLANCO JOSE FRANCISCO</t>
  </si>
  <si>
    <t>ASCENCIOS YSMINIO LUCY</t>
  </si>
  <si>
    <t>ASCOY GUTIERREZ MARIA SOLEDAD</t>
  </si>
  <si>
    <t>GUZMAN CHAVEZ JUANA ROSA</t>
  </si>
  <si>
    <t>MEZA SANCHEZ JORGE ROBERTO</t>
  </si>
  <si>
    <t>NUÑEZ NUÑEZ ANYELA YOSINIA</t>
  </si>
  <si>
    <t>OTAROLA TORRES GABRIELA RUTH</t>
  </si>
  <si>
    <t>POCCO HOYOS CARMEN ROSA</t>
  </si>
  <si>
    <t xml:space="preserve">PURIS ESPINOZA YAKELIN </t>
  </si>
  <si>
    <t>LIMAYMANTA ASENCIOS WENDY KELLY</t>
  </si>
  <si>
    <t>LICENCIADA EN PSICOLOGIA</t>
  </si>
  <si>
    <t>FERNANDEZ HUAMAN WILDER JUAN</t>
  </si>
  <si>
    <t>ASISTENTE ADM - REMUNERACION</t>
  </si>
  <si>
    <t>47294304</t>
  </si>
  <si>
    <t>BALDEON MONTES LUZ YULY</t>
  </si>
  <si>
    <t>71275223</t>
  </si>
  <si>
    <t>CCAHUANA CHANCAS YUDITH</t>
  </si>
  <si>
    <t>42118705</t>
  </si>
  <si>
    <t>LEON DE LA CRUZ MIRTA CORINA</t>
  </si>
  <si>
    <t>44281542</t>
  </si>
  <si>
    <t>TERRONES CHANCA NOEMI</t>
  </si>
  <si>
    <t>42365899</t>
  </si>
  <si>
    <t>VILLARREAL POMA MIGUEL ANGEL</t>
  </si>
  <si>
    <t>71082055</t>
  </si>
  <si>
    <t>HURTADO ARMELLON KARUMY YURIDIA</t>
  </si>
  <si>
    <t>RAMOS TORRES BILLY ALONSO</t>
  </si>
  <si>
    <t>45328582</t>
  </si>
  <si>
    <t>ROMANI PASTRANA EDSON DAVID</t>
  </si>
  <si>
    <t>47097525</t>
  </si>
  <si>
    <t>ALTAMIRANO VENTO NADI LISETH</t>
  </si>
  <si>
    <t>71709145</t>
  </si>
  <si>
    <t>CAMASCCA ANTESANA YESENIA ISABEL</t>
  </si>
  <si>
    <t>72046217</t>
  </si>
  <si>
    <t>CASACHAGUA CORDOVA DEMIANITH ERMELINDA</t>
  </si>
  <si>
    <t>42396668</t>
  </si>
  <si>
    <t>CASTRO QUILIANO ANGELA MARGARITA</t>
  </si>
  <si>
    <t>71970388</t>
  </si>
  <si>
    <t>CIPRIANO RIVERA SHERLY YUMIRA</t>
  </si>
  <si>
    <t>46460002</t>
  </si>
  <si>
    <t>FABIAN HIDALGO MAYRA LILIAN</t>
  </si>
  <si>
    <t>41097581</t>
  </si>
  <si>
    <t>FLORES MACUYAMA LIZ YANETH</t>
  </si>
  <si>
    <t>70178651</t>
  </si>
  <si>
    <t>HILARIO SANCHEZ MIGUEL ALEJANDRO</t>
  </si>
  <si>
    <t>71261234</t>
  </si>
  <si>
    <t>HUAMAN CARO KAREN KEMBERLY</t>
  </si>
  <si>
    <t>47122325</t>
  </si>
  <si>
    <t>HUATUCO HUAMAN ROSITA MELISA</t>
  </si>
  <si>
    <t>45001595</t>
  </si>
  <si>
    <t>HURTADO CCASANI SANDRA</t>
  </si>
  <si>
    <t>76841998</t>
  </si>
  <si>
    <t>JESUS ALEGRIA ANDREA DEL PILAR</t>
  </si>
  <si>
    <t>19871176</t>
  </si>
  <si>
    <t>MAYHUASCA ESPIRITU CATY</t>
  </si>
  <si>
    <t>45505589</t>
  </si>
  <si>
    <t>MENDOZA SOLIS VICTOR RAUL</t>
  </si>
  <si>
    <t>71729277</t>
  </si>
  <si>
    <t>PAITAN VILCA LIMSAY SALI</t>
  </si>
  <si>
    <t>46536158</t>
  </si>
  <si>
    <t>PAMPAS CONDOR CAYO CARLOS</t>
  </si>
  <si>
    <t>46079875</t>
  </si>
  <si>
    <t>QUISPE HUALLANCA CAROLINA</t>
  </si>
  <si>
    <t>47692134</t>
  </si>
  <si>
    <t>ROJAS PAYANO KARIN EVELYN</t>
  </si>
  <si>
    <t>CESPEDES FELIX MOISES ISAAC</t>
  </si>
  <si>
    <t>LICENCIADO EN PSICOLOGIA</t>
  </si>
  <si>
    <t>DE LA CRUZ QUISPE JASON PAUL</t>
  </si>
  <si>
    <t>002396956</t>
  </si>
  <si>
    <t>DIAZ PIÑA NATALY DEL VALLE</t>
  </si>
  <si>
    <t>LAPA SOCUALAYA, EMILY</t>
  </si>
  <si>
    <t>LARA NATERA, MARIALBERTH DESIREE</t>
  </si>
  <si>
    <t>46262971</t>
  </si>
  <si>
    <t>MEZA MAMANI MIRKO YOUFRE</t>
  </si>
  <si>
    <t>43878039</t>
  </si>
  <si>
    <t>MILLA ANGELES EDWUAR OSCAR</t>
  </si>
  <si>
    <t>70432539</t>
  </si>
  <si>
    <t>MODESTO CABELLO SHIRLEY LISSETH</t>
  </si>
  <si>
    <t>46883716</t>
  </si>
  <si>
    <t>MOSQUERA ROBLES SANDY NATHALY</t>
  </si>
  <si>
    <t>PAITAN GERONIMO, PEDRO ARMANDO</t>
  </si>
  <si>
    <t>QUISPE HERRERA, ENRIQUE GILBET</t>
  </si>
  <si>
    <t>47183961</t>
  </si>
  <si>
    <t>RAFAEL MAURATE BRAIAN ILAN</t>
  </si>
  <si>
    <t>48249951</t>
  </si>
  <si>
    <t>RIVERA INCA JORGE LUIS</t>
  </si>
  <si>
    <t>06408072</t>
  </si>
  <si>
    <t>SALDAÑA CAMPOS MIGUEL ANGEL</t>
  </si>
  <si>
    <t>45467099</t>
  </si>
  <si>
    <t>SANCHEZ ROJAS LILI ELIAN</t>
  </si>
  <si>
    <t>TANTA LARTIGA, LUIS ARTURO</t>
  </si>
  <si>
    <t xml:space="preserve">ZABALA DE RODRIGUEZ LAUMMY SOLENY </t>
  </si>
  <si>
    <t>ALARCON PERAL MAE ELVIRA</t>
  </si>
  <si>
    <t>CHANCASANAMPA NARVAEZ DHARYLL WILLIAM</t>
  </si>
  <si>
    <t>HUMBERTO LEITER AVILA RIVERA</t>
  </si>
  <si>
    <t xml:space="preserve">MAMANI CUNO WILLIAM FREDY </t>
  </si>
  <si>
    <t>MORALES ZENTENO ERIKA LUZ</t>
  </si>
  <si>
    <t>47043723</t>
  </si>
  <si>
    <t>ADAMA VILLANUEVA PATRICIA TATIANA</t>
  </si>
  <si>
    <t>20723083</t>
  </si>
  <si>
    <t>AQUINO RAMOS JACQUELINE</t>
  </si>
  <si>
    <t>70038250</t>
  </si>
  <si>
    <t>AROQUIPA FLORES YANETH</t>
  </si>
  <si>
    <t>42067953</t>
  </si>
  <si>
    <t>AYLAS ANGELES ANGELA ALONDRA</t>
  </si>
  <si>
    <t>43977760</t>
  </si>
  <si>
    <t>BERROCAL ROJAS ROCIO GUISELA</t>
  </si>
  <si>
    <t>44821852</t>
  </si>
  <si>
    <t>CASTELLARES DIAZ NELDY MILAGROS</t>
  </si>
  <si>
    <t>70388068</t>
  </si>
  <si>
    <t xml:space="preserve">CASTRO ORTIZ ROXANA </t>
  </si>
  <si>
    <t>CASTRO VILCAMICHE  RITA  YESENIA</t>
  </si>
  <si>
    <t>45758149</t>
  </si>
  <si>
    <t>CRISTOBAL VALENTIN JESSENIA JESSICA</t>
  </si>
  <si>
    <t>70037124</t>
  </si>
  <si>
    <t>ESPINOZA BELTRAN ZULI KARLA</t>
  </si>
  <si>
    <t>44348013</t>
  </si>
  <si>
    <t>FRANCO ORELLANA DIANA MELLISA</t>
  </si>
  <si>
    <t>44024548</t>
  </si>
  <si>
    <t>GARCIA VELASQUEZ LUZ VENTURA</t>
  </si>
  <si>
    <t>46469560</t>
  </si>
  <si>
    <t>HUANCA TORRES LAURA MERCEDES</t>
  </si>
  <si>
    <t>IGNACIO ARENAS JHOSELING YHOMIRA</t>
  </si>
  <si>
    <t>LEGUIA JUNCO SOLEDAD</t>
  </si>
  <si>
    <t>LEVANO CANALHUALPA MIDORY</t>
  </si>
  <si>
    <t>72867982</t>
  </si>
  <si>
    <t>MICHO TORRES NATHALY YADIRA</t>
  </si>
  <si>
    <t>40533848</t>
  </si>
  <si>
    <t>PALACIOS BALTAZAR SUSY YENNY</t>
  </si>
  <si>
    <t>71200210</t>
  </si>
  <si>
    <t>PEÑALOZA PACHECO SHIRLY PAMELA</t>
  </si>
  <si>
    <t>PEREZ ACOSTA YURIANA VIVIAM</t>
  </si>
  <si>
    <t>46690120</t>
  </si>
  <si>
    <t>QUISPE GUILLEN NAYDA</t>
  </si>
  <si>
    <t>ROJAS AYQUIPA ESTEFANY MARIBEL</t>
  </si>
  <si>
    <t>71473235</t>
  </si>
  <si>
    <t>ROJAS CAMARENA CATHERINE ESTEFANI</t>
  </si>
  <si>
    <t>72555299</t>
  </si>
  <si>
    <t>ROMERO PAUCAR YOVANNA EDITH</t>
  </si>
  <si>
    <t>41664469</t>
  </si>
  <si>
    <t>SALAZAR LLOCLLA SOLANGEL NOEMI</t>
  </si>
  <si>
    <t>71329001</t>
  </si>
  <si>
    <t>SANCHEZ PAYANO NATALY KEYDI</t>
  </si>
  <si>
    <t>48006669</t>
  </si>
  <si>
    <t>SIVINCHA BEJAR CINTYA NIEVES</t>
  </si>
  <si>
    <t>47247887</t>
  </si>
  <si>
    <t>TINOCO CHAVEZ JUANA LUCIA</t>
  </si>
  <si>
    <t>45204231</t>
  </si>
  <si>
    <t>TOCAS RUIZ VIELKA NATALI</t>
  </si>
  <si>
    <t>46260457</t>
  </si>
  <si>
    <t>VARGAS DE LA CRUZ RAQUEL ROCIO</t>
  </si>
  <si>
    <t>41594831</t>
  </si>
  <si>
    <t>HERVACIO ALIAGA JUAN CARLOS</t>
  </si>
  <si>
    <t>46435002</t>
  </si>
  <si>
    <t>SOSA MAMANI YESSICA DIANAKAROLINA</t>
  </si>
  <si>
    <t>42647160</t>
  </si>
  <si>
    <t>TORRES CARLOS JUAN TELESFORO</t>
  </si>
  <si>
    <t>PEREZ PAUCAR NATALY</t>
  </si>
  <si>
    <t>47160638</t>
  </si>
  <si>
    <t>BARBARAN MACUYAMA MILA YULIZA</t>
  </si>
  <si>
    <t>46199692</t>
  </si>
  <si>
    <t>FELEN LEON GANDHI JUNIOR</t>
  </si>
  <si>
    <t>47261820</t>
  </si>
  <si>
    <t>GONZALES ORDOÑEZ SOLMAIRA SHEILY</t>
  </si>
  <si>
    <t>70217505</t>
  </si>
  <si>
    <t>MENDOZA CARHUALLANQUI JHORDAN RICHARD</t>
  </si>
  <si>
    <t>45226745</t>
  </si>
  <si>
    <t>BERROCAL ROJAS HENRY JOEL</t>
  </si>
  <si>
    <t>20595123</t>
  </si>
  <si>
    <t>CASTRO BARZOLA JANETTE SOLEDAD</t>
  </si>
  <si>
    <t>74046503</t>
  </si>
  <si>
    <t>DELGADO SANCHEZ KATHERINE PAOLA</t>
  </si>
  <si>
    <t>20584630</t>
  </si>
  <si>
    <t>HINOSTROZA DE LA CRUZ NOLI</t>
  </si>
  <si>
    <t>ICHPAS CANALES ERICK GUSTAVO</t>
  </si>
  <si>
    <t>LINARES GARAY FIORELLA JHANINA</t>
  </si>
  <si>
    <t>PANDAL TRUYENQUE MIRTHA ROCIO</t>
  </si>
  <si>
    <t>42814115</t>
  </si>
  <si>
    <t>VALENCIA KLUVER LIZBETH</t>
  </si>
  <si>
    <t>HINOSTROZA COTERA LISBIA OLIVA</t>
  </si>
  <si>
    <t>REMUNERACION</t>
  </si>
  <si>
    <t>PENEDO CERRON FIORELLA CECILIA</t>
  </si>
  <si>
    <t>SECRETARIA EJECUTIVO</t>
  </si>
  <si>
    <t>45477794</t>
  </si>
  <si>
    <t>ANCHIRAICO BALDEON SAMUEL RUBEN</t>
  </si>
  <si>
    <t>SIN TITULO</t>
  </si>
  <si>
    <t>43550937</t>
  </si>
  <si>
    <t>CACERES FLORES AMERICO</t>
  </si>
  <si>
    <t>44152947</t>
  </si>
  <si>
    <t>CASABONA CARDENAS FERLY FERNANDO</t>
  </si>
  <si>
    <t>45483573</t>
  </si>
  <si>
    <t>MUCHA GUIDOTTI YOSIP ERNESTO</t>
  </si>
  <si>
    <t>REYES DIAZ DAVID ALEJANDRO</t>
  </si>
  <si>
    <t>ÑUÑEZ ÑUÑEZ MARIA ELENA</t>
  </si>
  <si>
    <t>48908155</t>
  </si>
  <si>
    <t>ARIZMENDI LUGO ESTHER LORENA</t>
  </si>
  <si>
    <t>TRABAJADOR DE SERVICIOS GENERALES</t>
  </si>
  <si>
    <t>75752570</t>
  </si>
  <si>
    <t>CARHUALLANQUI HUAYNALAYA VICTOR RAUL</t>
  </si>
  <si>
    <t>77143886</t>
  </si>
  <si>
    <t>CASIMIRO VASQUEZ JUDITH JANETH</t>
  </si>
  <si>
    <t>44085300</t>
  </si>
  <si>
    <t>CCOYCCA OVIEDO MARITZA</t>
  </si>
  <si>
    <t>46403717</t>
  </si>
  <si>
    <t>CERAS OREJON NATANAIL EFRAIN</t>
  </si>
  <si>
    <t>45314281</t>
  </si>
  <si>
    <t>CUYUBAMBA PUENTE JUAN CARLOS</t>
  </si>
  <si>
    <t>40079618</t>
  </si>
  <si>
    <t>DIANDERAS MUÑOZ ROS MERY</t>
  </si>
  <si>
    <t>ESPIRITU GASTELU THALIA</t>
  </si>
  <si>
    <t>20522240</t>
  </si>
  <si>
    <t>LLACCTAS CHIPANA AMADOR</t>
  </si>
  <si>
    <t>20440638</t>
  </si>
  <si>
    <t>MARTINEZ HINOSTROZA JOSE LUIS</t>
  </si>
  <si>
    <t>10510626</t>
  </si>
  <si>
    <t>MENDOZA GOZME MARGOT JACQUELINE</t>
  </si>
  <si>
    <t>47371753</t>
  </si>
  <si>
    <t>QUISPE RAMIREZ MARGOT GRACIELA</t>
  </si>
  <si>
    <t>07592246</t>
  </si>
  <si>
    <t>SANCHEZ DAVALOS ERLINDA MARLENE</t>
  </si>
  <si>
    <t>47927932</t>
  </si>
  <si>
    <t>SULLCA CCOICCA JULIA PAMELA</t>
  </si>
  <si>
    <t>21006283</t>
  </si>
  <si>
    <t>TABRA RAMOS GLADYS IGNACIA</t>
  </si>
  <si>
    <t>20534555</t>
  </si>
  <si>
    <t>VALVERDE CASTRO HUMBERTO SEBASTIAN</t>
  </si>
  <si>
    <t>41032239</t>
  </si>
  <si>
    <t>VARGAS MORALES ELI KARIM</t>
  </si>
  <si>
    <t>20592456</t>
  </si>
  <si>
    <t>VARGAS YUPANQUI BACILIO</t>
  </si>
  <si>
    <t>41275208</t>
  </si>
  <si>
    <t>VEGA VELIZ DIANA IRENE</t>
  </si>
  <si>
    <t>20567733</t>
  </si>
  <si>
    <t>VILCAHUAMAN SOLANO BRISAIDA</t>
  </si>
  <si>
    <t>76376536</t>
  </si>
  <si>
    <t>VILLACRES CERRON ANTHONY GINYU</t>
  </si>
  <si>
    <t>22402127</t>
  </si>
  <si>
    <t>ALARCON TOLENTINO PASCUAL RAUL</t>
  </si>
  <si>
    <t>72045739</t>
  </si>
  <si>
    <t>CACERES FLORES ROGER VIRGILIO</t>
  </si>
  <si>
    <t>21521519</t>
  </si>
  <si>
    <t>HUALPA ALFARO JULIO CESAR</t>
  </si>
  <si>
    <t>76679729</t>
  </si>
  <si>
    <t>HUAMAN RAMOS NOE MOISES</t>
  </si>
  <si>
    <t>74719534</t>
  </si>
  <si>
    <t>LUNA ZAPATA EYSLER ROBERT</t>
  </si>
  <si>
    <t>RONCEROS CARTAGENA MARTIN GUSTAVO</t>
  </si>
  <si>
    <t>77680076</t>
  </si>
  <si>
    <t>VILLALVA HUAYRE JULIO JULINHO</t>
  </si>
  <si>
    <t>ALLCA PARDO CINTHIA MACKELY</t>
  </si>
  <si>
    <t>TECNICA EN FARMACIA</t>
  </si>
  <si>
    <t>BENDEZU SUYURI LIZ</t>
  </si>
  <si>
    <t>ACOSTA CANCHANYA ROSSALYN ESTEFANY</t>
  </si>
  <si>
    <t>73996199</t>
  </si>
  <si>
    <t>CHAVEZ LLANOS KAEL ALFREDO</t>
  </si>
  <si>
    <t>72017597</t>
  </si>
  <si>
    <t>CRUZADO VASQUEZ ANAHI RAQUEL</t>
  </si>
  <si>
    <t>76696792</t>
  </si>
  <si>
    <t>FLORES CARBAJAL JENNIFER ALEXIA</t>
  </si>
  <si>
    <t>73810601</t>
  </si>
  <si>
    <t>GAMARRA MEZA STEFANI SANDRA</t>
  </si>
  <si>
    <t>48375399</t>
  </si>
  <si>
    <t>GARCIA ROCA JOSEAS</t>
  </si>
  <si>
    <t>33579066</t>
  </si>
  <si>
    <t>GUEVARA POMPA MILTON CESAR</t>
  </si>
  <si>
    <t>GUILLEN HUAMAN MARITZA DIONICIA</t>
  </si>
  <si>
    <t>75575342</t>
  </si>
  <si>
    <t>HUAMANTECA QUICAÑO EDY LUZ</t>
  </si>
  <si>
    <t>78288532</t>
  </si>
  <si>
    <t>HURTADO VENTURA MILIO ALBERTO</t>
  </si>
  <si>
    <t>43902343</t>
  </si>
  <si>
    <t>INOCENTE HINOJOSA EMERSON</t>
  </si>
  <si>
    <t>44234077</t>
  </si>
  <si>
    <t>LAGO BEDOYA FREDDY</t>
  </si>
  <si>
    <t>74551040</t>
  </si>
  <si>
    <t>LAGO BEDOYA RAQUEL</t>
  </si>
  <si>
    <t>10129706</t>
  </si>
  <si>
    <t>LOAYZA ORE ABDEL LEONARDO</t>
  </si>
  <si>
    <t>72003600</t>
  </si>
  <si>
    <t>LOREÑA QUINTO DAYANA JEZABEL</t>
  </si>
  <si>
    <t>71821968</t>
  </si>
  <si>
    <t>MEZA PEÑA RUTH FILOMENA</t>
  </si>
  <si>
    <t>46883009</t>
  </si>
  <si>
    <t>MIRANDA RAMOS ROCIO KELY</t>
  </si>
  <si>
    <t>72890816</t>
  </si>
  <si>
    <t>SALAZAR RAMOS LESLY DANIELA</t>
  </si>
  <si>
    <t>46388498</t>
  </si>
  <si>
    <t>VILLALVA LANAZCA MARIANELA REBECA</t>
  </si>
  <si>
    <t>73367828</t>
  </si>
  <si>
    <t>CAINICELA PALACIOS EUDES</t>
  </si>
  <si>
    <t>40735555</t>
  </si>
  <si>
    <t>LEYVA ESPINOZA LISZETH</t>
  </si>
  <si>
    <t>73415886</t>
  </si>
  <si>
    <t>LIMAYMANTA PORRAS ARACELI THAIZ</t>
  </si>
  <si>
    <t>41597966</t>
  </si>
  <si>
    <t>MUNAYLLA CASIMIRO ROSALINDA ZULEMA</t>
  </si>
  <si>
    <t>72296370</t>
  </si>
  <si>
    <t>ROMERO INGA RONY ALEX</t>
  </si>
  <si>
    <t>46746341</t>
  </si>
  <si>
    <t>VILLA CUYUBAMBA GUISSELA MARILIA</t>
  </si>
  <si>
    <t>71852335</t>
  </si>
  <si>
    <t>PAUCAR LAURA LUCERO MAELY</t>
  </si>
  <si>
    <t>ESTADISTICO</t>
  </si>
  <si>
    <t>40535414</t>
  </si>
  <si>
    <t>VIVANCOS MAURICIO RAUL</t>
  </si>
  <si>
    <t>41201390</t>
  </si>
  <si>
    <t>FLORES ZORRILLA ERIKA MARGARET</t>
  </si>
  <si>
    <t>44461717</t>
  </si>
  <si>
    <t>GUTIERREZ LOA CRISTIAN PAUL</t>
  </si>
  <si>
    <t>42938356</t>
  </si>
  <si>
    <t>MACASSI MENDEZ MARCO MIGUEL</t>
  </si>
  <si>
    <t>42974584</t>
  </si>
  <si>
    <t>CABRERA LANDEO ANY LIZ</t>
  </si>
  <si>
    <t>41532283</t>
  </si>
  <si>
    <t>CABRERA LANDEO RENEE ELIZABETH</t>
  </si>
  <si>
    <t>42250582</t>
  </si>
  <si>
    <t>CAMPOSANO CHANCO MERY LUZ</t>
  </si>
  <si>
    <t>44426829</t>
  </si>
  <si>
    <t>HUAYLLAS PAUYAC MILI SUSANA</t>
  </si>
  <si>
    <t>46026866</t>
  </si>
  <si>
    <t>QUISPE VILLAGARAY IRIS ERIKA</t>
  </si>
  <si>
    <t>44163653</t>
  </si>
  <si>
    <t>CCOLLCCA ESPERME HERMELINDA</t>
  </si>
  <si>
    <t>TEC. ENFERMERIA</t>
  </si>
  <si>
    <t>75855756</t>
  </si>
  <si>
    <t xml:space="preserve">ELEZCANO HUAMAN LIDIA MARGOT </t>
  </si>
  <si>
    <t xml:space="preserve">NAVARRO CHUQUIHUAURI CRIS YADIRA </t>
  </si>
  <si>
    <t>76424714</t>
  </si>
  <si>
    <t xml:space="preserve">NOLI MACUTE LUZ CLARITA </t>
  </si>
  <si>
    <t>44431438</t>
  </si>
  <si>
    <t xml:space="preserve">PAQUIYAURI CHAHUAYLAC MARTHA </t>
  </si>
  <si>
    <t>47086272</t>
  </si>
  <si>
    <t>POZO PARIONA KATIA FIORELA</t>
  </si>
  <si>
    <t>76335497</t>
  </si>
  <si>
    <t xml:space="preserve">QUISPE LLANCARI LUZ CLARITA </t>
  </si>
  <si>
    <t>JACOBE CASTILLON CRECIA MARLENI</t>
  </si>
  <si>
    <t>TECNICA CAMPO</t>
  </si>
  <si>
    <t>48031031</t>
  </si>
  <si>
    <t xml:space="preserve">CASAMAYOR ZUÑIGA IDANIA BEATRIZ </t>
  </si>
  <si>
    <t>TECNICA EN ENFERMERIA</t>
  </si>
  <si>
    <t>42539887</t>
  </si>
  <si>
    <t>CHUQUIBAL CABANILLAS DENNIS</t>
  </si>
  <si>
    <t>40442047</t>
  </si>
  <si>
    <t>MACASSI BALDOCEDA JESSICA ARMINDA</t>
  </si>
  <si>
    <t>47697727</t>
  </si>
  <si>
    <t>NICOLAS QUIÑON ARACELY ROSMERY</t>
  </si>
  <si>
    <t>47214385</t>
  </si>
  <si>
    <t>PEREZ HUAMAN KELY</t>
  </si>
  <si>
    <t>HUAMAN MAYTA YENY</t>
  </si>
  <si>
    <t>TAIPE ESPEZA RUTH ELIZABETH</t>
  </si>
  <si>
    <t>PEREZ COTRINA ARACELLI MARIA</t>
  </si>
  <si>
    <t>AYBAR VICTORIA FANNY PILAR</t>
  </si>
  <si>
    <t>ANCHIRAICO HUAMAN LUCIA YORICO</t>
  </si>
  <si>
    <t>ESPINO HERNANDEZ ROSMEL EDUARDO</t>
  </si>
  <si>
    <t>47851663</t>
  </si>
  <si>
    <t>PALOMINO JAUCHA LILIAN</t>
  </si>
  <si>
    <t>OLIVIA ROJAS RIVEROS</t>
  </si>
  <si>
    <t xml:space="preserve">ACAVEDO HUAMANI OLINDA PILAR </t>
  </si>
  <si>
    <t>40471969</t>
  </si>
  <si>
    <t>AGUILAR HINOJOSA FORTUNATA MARINA</t>
  </si>
  <si>
    <t>48448659</t>
  </si>
  <si>
    <t>AGUILAR NAVARRO SUSAN ESTEFANI</t>
  </si>
  <si>
    <t>43962853</t>
  </si>
  <si>
    <t>ALIAGA HILARIO ANALI VANESA</t>
  </si>
  <si>
    <t>47856302</t>
  </si>
  <si>
    <t>ALQUIS LASTRA LINO</t>
  </si>
  <si>
    <t>AMARO VELIZ, BEATRIZ CARMEN</t>
  </si>
  <si>
    <t>ANCHIRAICO BALDEON, JULISSA LEONOR</t>
  </si>
  <si>
    <t>74160929</t>
  </si>
  <si>
    <t>ANCHIRAICO MONTALVO ISABEL KAREN</t>
  </si>
  <si>
    <t>40690085</t>
  </si>
  <si>
    <t>APUMAYTA DE LA CRUZ LUCILA LUZME</t>
  </si>
  <si>
    <t>42559972</t>
  </si>
  <si>
    <t>AQUINO TORRES KARINA NEDI</t>
  </si>
  <si>
    <t>41432724</t>
  </si>
  <si>
    <t>ARTICA BALVIN MIGUEL ANGEL</t>
  </si>
  <si>
    <t>CAMARGO REYES CESAR HENRY</t>
  </si>
  <si>
    <t>CANO CRISOSTOMO, KEVIN LUIS</t>
  </si>
  <si>
    <t>47673799</t>
  </si>
  <si>
    <t>CAPCHA CHUQUIYAURI ELVIS TEDY</t>
  </si>
  <si>
    <t>76387311</t>
  </si>
  <si>
    <t>CARDENAS LINARES SILVIA</t>
  </si>
  <si>
    <t>CARHUALLANQUI CARDENAS MAX NOE</t>
  </si>
  <si>
    <t>72610782</t>
  </si>
  <si>
    <t>CARRASCO ESTEBAN RUTH ESTEFANY</t>
  </si>
  <si>
    <t>CASIMIRO JULCARIMAC, ALINA</t>
  </si>
  <si>
    <t>CERQUIN AROSQUIPA, BETSI</t>
  </si>
  <si>
    <t>CHAVEZ DE LA CRUZ ELISA</t>
  </si>
  <si>
    <t>45576055</t>
  </si>
  <si>
    <t>CHAVEZ VIVANCO NOEMI CANDY</t>
  </si>
  <si>
    <t>75942898</t>
  </si>
  <si>
    <t>CHURIBANTI QUIÑONES HENITH SHELY</t>
  </si>
  <si>
    <t>76759306</t>
  </si>
  <si>
    <t>CONDORI PARDO, CARMEN TALIA</t>
  </si>
  <si>
    <t>48264802</t>
  </si>
  <si>
    <t>CONTRERAS MANTILLA DAMARIS</t>
  </si>
  <si>
    <t>43546699</t>
  </si>
  <si>
    <t>CONTRERAS MANTILLA EVA</t>
  </si>
  <si>
    <t>CORDOVA HINOJOSA, OSCAR</t>
  </si>
  <si>
    <t>46856642</t>
  </si>
  <si>
    <t>CUEVAS HUAMAN NELLY</t>
  </si>
  <si>
    <t>48316867</t>
  </si>
  <si>
    <t>CUEVAS HUAMAN OBER</t>
  </si>
  <si>
    <t>76305467</t>
  </si>
  <si>
    <t>ENRIQUEZ URBINA YUMIRA ROXANA</t>
  </si>
  <si>
    <t>ESPINOZA LIZARRAGA, OSHIN</t>
  </si>
  <si>
    <t>ESTRELLA SALVADOR, DENNIS EVA</t>
  </si>
  <si>
    <t>FUENTES BAUTISTA, ANIBAL PERCY</t>
  </si>
  <si>
    <t>74090535</t>
  </si>
  <si>
    <t>GARCIA GUTIERREZ LISBETH DEL PILAR</t>
  </si>
  <si>
    <t>20740217</t>
  </si>
  <si>
    <t>GARCIA MACHARI KETTY ELIZABETH</t>
  </si>
  <si>
    <t>44141319</t>
  </si>
  <si>
    <t>GOMEZ PORRAS KARLA ISABEL</t>
  </si>
  <si>
    <t>20067359</t>
  </si>
  <si>
    <t>GONZALES ÑAUPARI MARLENI LUISA</t>
  </si>
  <si>
    <t>71817195</t>
  </si>
  <si>
    <t>GUTARRA MAURICIO BRIYITH ANDREA</t>
  </si>
  <si>
    <t>73385464</t>
  </si>
  <si>
    <t>GUTIERREZ JULIAN JOHANA CLARITA</t>
  </si>
  <si>
    <t>47791463</t>
  </si>
  <si>
    <t>GUTIERREZ MUNASCA BIXE DORA</t>
  </si>
  <si>
    <t>76959548</t>
  </si>
  <si>
    <t>HUAMAN GAITAN SILMA ELIZABETH</t>
  </si>
  <si>
    <t>HUARCAYA ARANA, GLADIS</t>
  </si>
  <si>
    <t>46779525</t>
  </si>
  <si>
    <t xml:space="preserve">HUAROC CARHUAS JULISSA </t>
  </si>
  <si>
    <t>20584530</t>
  </si>
  <si>
    <t>HUIZA RUIZ TERESA</t>
  </si>
  <si>
    <t>47615443</t>
  </si>
  <si>
    <t>HUIZA TICSIHUA JIMMY PERCY</t>
  </si>
  <si>
    <t>42419629</t>
  </si>
  <si>
    <t>HURTADO CHUQUICHAICO RUTH YLIANA</t>
  </si>
  <si>
    <t>JAUREGUI PEDRAZA, ELISA GRACIELA</t>
  </si>
  <si>
    <t>72284254</t>
  </si>
  <si>
    <t>JULCA VASQUEZ SARITA MATILDE</t>
  </si>
  <si>
    <t>45116241</t>
  </si>
  <si>
    <t>JULIAN QUILCA, NELIDA VANESSA</t>
  </si>
  <si>
    <t>74306955</t>
  </si>
  <si>
    <t>LAURA ÑAÑA MELINA KEIKO</t>
  </si>
  <si>
    <t>72300582</t>
  </si>
  <si>
    <t>LIMACHI CASTRO PERCY HUGO</t>
  </si>
  <si>
    <t>72576871</t>
  </si>
  <si>
    <t>LOAYZA VELASQUEZ SANDRA</t>
  </si>
  <si>
    <t>76834139</t>
  </si>
  <si>
    <t>MALLCCO LIZANA EDITH</t>
  </si>
  <si>
    <t>MENDOZA PEREZ, GLORIA MARIA</t>
  </si>
  <si>
    <t>47936710</t>
  </si>
  <si>
    <t>MENOR CAMAÑARI ABEDNEGO</t>
  </si>
  <si>
    <t>MERCADO DAMIAN LILIAM ARACELI</t>
  </si>
  <si>
    <t>41078362</t>
  </si>
  <si>
    <t>MEZA MELGAR DORIS CLAVELINA</t>
  </si>
  <si>
    <t>20725042</t>
  </si>
  <si>
    <t>MEZA SANCHEZ ROSS MERY</t>
  </si>
  <si>
    <t>40598396</t>
  </si>
  <si>
    <t>MIRANDA POMA MARIA ELENA</t>
  </si>
  <si>
    <t>42994047</t>
  </si>
  <si>
    <t>NAVARRO AQUINO PILAR ANDREA</t>
  </si>
  <si>
    <t>48487312</t>
  </si>
  <si>
    <t>OLARTE ORE LALISCA TEOFILA</t>
  </si>
  <si>
    <t>42982388</t>
  </si>
  <si>
    <t>ORE LARA CELIA ISABEL</t>
  </si>
  <si>
    <t>46686064</t>
  </si>
  <si>
    <t>ORE MERCADO MELISA</t>
  </si>
  <si>
    <t>76532874</t>
  </si>
  <si>
    <t>ORIHUELA SANTOS LIV SEY</t>
  </si>
  <si>
    <t>48108701</t>
  </si>
  <si>
    <t>OSCCO TUNANTE SOFIA</t>
  </si>
  <si>
    <t>75900932</t>
  </si>
  <si>
    <t>PALOMINO LIMAS LIZBETH JESSELY</t>
  </si>
  <si>
    <t>PAUCAR CENTENO, ANA LUZ</t>
  </si>
  <si>
    <t>PAUCAR PALOMINO, MARITZA</t>
  </si>
  <si>
    <t>43248372</t>
  </si>
  <si>
    <t>PEREIRA CARLIN ROGER CELESTINO</t>
  </si>
  <si>
    <t>72082189</t>
  </si>
  <si>
    <t>PORRAS PAUCAR JOSELYN XIOMARA</t>
  </si>
  <si>
    <t>QUINTO CARHUALLANKI KARINA</t>
  </si>
  <si>
    <t>76313911</t>
  </si>
  <si>
    <t>QUISPE BARRERA PHEGUI MARJEORI</t>
  </si>
  <si>
    <t>75416206</t>
  </si>
  <si>
    <t>QUISPE CASALLO MELINA VICTORIA</t>
  </si>
  <si>
    <t>43146990</t>
  </si>
  <si>
    <t>QUISPE LLACCUARIMAY NILDA NELLY</t>
  </si>
  <si>
    <t>46315872</t>
  </si>
  <si>
    <t>QUISPE SAMANIEGO KELY DANY</t>
  </si>
  <si>
    <t>46547336</t>
  </si>
  <si>
    <t>RAFAEL PONCE GINA</t>
  </si>
  <si>
    <t>RAVICHAGUA LAUREANO, MERLINDA BETTY</t>
  </si>
  <si>
    <t>45641657</t>
  </si>
  <si>
    <t>REYES GOMEZ NIRIAN YESENIA</t>
  </si>
  <si>
    <t>44866075</t>
  </si>
  <si>
    <t>ROJAS HUARACA FLORIAN DANTE</t>
  </si>
  <si>
    <t>40982145</t>
  </si>
  <si>
    <t>ROJAS RAMIREZ NERY YOLANDA</t>
  </si>
  <si>
    <t>42544544</t>
  </si>
  <si>
    <t>ROJAS VASCO JOSSY TIFFANI</t>
  </si>
  <si>
    <t>43298853</t>
  </si>
  <si>
    <t>ROSAS GARAY NEYER ANDRES</t>
  </si>
  <si>
    <t>42374892</t>
  </si>
  <si>
    <t>SALAZAR DE LA CRUZ CINDY ESMERALDA</t>
  </si>
  <si>
    <t>40245135</t>
  </si>
  <si>
    <t>SANCHEZ BALDES GLADIS BETTY</t>
  </si>
  <si>
    <t>SANCHEZ NUÑEZ LILIANA  MAGALY</t>
  </si>
  <si>
    <t>41746134</t>
  </si>
  <si>
    <t>SURICHAQUI CHUPAYO HECTOR</t>
  </si>
  <si>
    <t>TECSI AYME IRMA</t>
  </si>
  <si>
    <t>21286445</t>
  </si>
  <si>
    <t>TICLAVILCA RAUZ NATALIE JANNET</t>
  </si>
  <si>
    <t>72610819</t>
  </si>
  <si>
    <t>VALVERDE VILCAHUAMAN MAYUMI YHASMIN</t>
  </si>
  <si>
    <t>41541583</t>
  </si>
  <si>
    <t>VARGAS MORALES GABY DIANA</t>
  </si>
  <si>
    <t>41066585</t>
  </si>
  <si>
    <t>YAURI PACHECO SARITA</t>
  </si>
  <si>
    <t>42458614</t>
  </si>
  <si>
    <t>ZELAYA TACURI NOEMI</t>
  </si>
  <si>
    <t>40802789</t>
  </si>
  <si>
    <t>ZUÑIGA HUAROC NANCY MARIBEL</t>
  </si>
  <si>
    <t>75236515</t>
  </si>
  <si>
    <t>VASQUEZ CAÑARI MIRKO</t>
  </si>
  <si>
    <t>45740730</t>
  </si>
  <si>
    <t>FLORES ZORRILLA ANTONY OHARA</t>
  </si>
  <si>
    <t>44584433</t>
  </si>
  <si>
    <t>ROJAS ANDRADE ABNER YOEL</t>
  </si>
  <si>
    <t>43327688</t>
  </si>
  <si>
    <t>AGUILAR BAYLON PAOLO JOSE</t>
  </si>
  <si>
    <t>44423890</t>
  </si>
  <si>
    <t>CONDOR MALLQUI PEDRO ALFREDO</t>
  </si>
  <si>
    <t>72149829</t>
  </si>
  <si>
    <t>COTERA COTERA SARITA HULDA</t>
  </si>
  <si>
    <t>41841297</t>
  </si>
  <si>
    <t>DIAZ SAJAMI CARTHY</t>
  </si>
  <si>
    <t>21865588</t>
  </si>
  <si>
    <t>LOPEZ CASTILLON MARIA CAROLINA</t>
  </si>
  <si>
    <t>72236158</t>
  </si>
  <si>
    <t>MALLMA ARGOTE JAIRO YORBIN</t>
  </si>
  <si>
    <t>RODRIGUEZ ROJAS JESUS</t>
  </si>
  <si>
    <t>TECNICO ENFERMERIA</t>
  </si>
  <si>
    <t>45711510</t>
  </si>
  <si>
    <t>MANCHACHI CAMARGO FRANKS ADDERLY</t>
  </si>
  <si>
    <t>CONTROL INTERNO</t>
  </si>
  <si>
    <t>1CONTRATACIÓN DE SERVICIOS PROFESIONALES (MÉDICOS ESPECIALISTAS - MÉDICO AUDITOR - ODONTÓLOGOS) PARA EL HOSPITAL DE PICHANAKI - RED DE SALUD PICHANAKI.</t>
  </si>
  <si>
    <t>VIRTUAL PLATAFORMA SEACE</t>
  </si>
  <si>
    <t>AS-SM-1-2020-OEC/RSPKI-1</t>
  </si>
  <si>
    <t>JOSHU MASTER E.I.R.L.</t>
  </si>
  <si>
    <t>ADQUISICION DE AMBULANCIA TIPO II DISTRITO DE PICHANAQUI PROVINCIA CHANCHAMAYO DEPARTAMENTO JUNIN</t>
  </si>
  <si>
    <t>AS-SM-2-2020-RSPKI/CS-1</t>
  </si>
  <si>
    <t>ADQUISICION DE AMBULANCIA URBANA TIPO II DISTRITO DE PICHANAQUI PROVINCIA CHANCHAMAYO DEPARTAMENTO JUNIN</t>
  </si>
  <si>
    <t>AS-SM-2-2020-RSPKI/CS-2</t>
  </si>
  <si>
    <t>20517685071-CORPORACION DE CONSULTORIA Y
SUMINISTROS NACIONALES S.A.C - COSNA S.A.C
20604113840-EMPRESA PERUANA DE CARROCERIAS
S.R.L. - EMPECA                 20517685071-CONSORCIO COSNA EMPECA</t>
  </si>
  <si>
    <t xml:space="preserve">NO SE LLEGO A FIRMAR CONTRATO </t>
  </si>
  <si>
    <t>ADQUISICION DE OXIGENO MEDICINAL GAS PARA LA ATENCION DE PACIENTES COVID-19</t>
  </si>
  <si>
    <t xml:space="preserve">CONTRATAION DIRECTA </t>
  </si>
  <si>
    <t>DIRECTA-PROC-1-2020-OEC/RSPKI-1</t>
  </si>
  <si>
    <t>20486312409-INGENIERIA EN GASES MEDICINALES S.A.C.</t>
  </si>
  <si>
    <t>ADQUISICIÓN DE GASOLINA DE 90 OCTANOS PARA PLAN DE INTERVENCIÓN DEL MINISTERIO DE SALUD PARA COMUNIDADES INDÍGENAS Y CENTROS POBLADOS RURALES DE LA AMAZONIA FRENTE A LA EMERGENCIA DEL COVID - 19</t>
  </si>
  <si>
    <t>DIRECTA-PROC-2-2020-OEC/RSPKI-1</t>
  </si>
  <si>
    <t>20251295809-SERVICENTRO PERENE E.I.R.L.</t>
  </si>
  <si>
    <t>ADQUISICIÓN DE OXIGENO MEDICINAL GAS PARA LA ATENCIÓN DE PACIENTES COVID-19</t>
  </si>
  <si>
    <t>DIRECTA-PROC-3-2020-OEC/RSPKI-1</t>
  </si>
  <si>
    <t>ADQUISICIÓN OXIGENO MEDICINAL GAS COVID-19</t>
  </si>
  <si>
    <t>DIRECTA-PROC-4-2020-OEC/RSPKI-1</t>
  </si>
  <si>
    <t>20602558071-OSM UCAYALI EMPRESA INDIVIDUAL DE RESPONSABILIDAD
LIMITADA</t>
  </si>
  <si>
    <t>ADQUISICIÓN DE MATERIALES DE LIMPIEZA (JABON EN BARRA) PARA LA INTERVENCIÓN DEL MINISTERIO DE SALUD PARA COMUNIDADES INDÍGENAS Y CENTROS POBLADOS RURALES DE LA AMAZONIA FRENTE A LA EMERGENCIA DEL COVID-19</t>
  </si>
  <si>
    <t>DIRECTA-PROC-5-2020-OEC/RSPKI-1</t>
  </si>
  <si>
    <t>20604847754-NEGOCIOS &amp; SOLUCIONES EVA EMPRESA INDIVIDUAL DE
RESPONSABILIDAD LIMITADA</t>
  </si>
  <si>
    <t>ADQUISICIÓN DE BALÓN PARA OXIGENO MEDICINAL 10 M3 PARA EL HOSPITAL DE PICHANAKI</t>
  </si>
  <si>
    <t>DIRECTA-PROC-6-2020-OEC/RSPKI-1</t>
  </si>
  <si>
    <t>SE QUEDO EN ETAP DE PUBLICADO HASTA LAS BASES ADMINISTRATIVAS.</t>
  </si>
  <si>
    <t>ADQUISICIÓN DE LEJÍA HIPOCLORITO DE SODIO AL 75% X 1 LITRO, PARA LA INTERVENCIÓN DEL MINISTERIO DE SALUD PARA COMUNIDADES INDÍGENAS Y CENTROS POBLADOS RURALES DE LA AMAZONIA FRENTE A LA EMERGENCIA DEL COVID-19</t>
  </si>
  <si>
    <t>DIRECTA-PROC-7-2020-OEC/RSPKI-1</t>
  </si>
  <si>
    <t>ADQUISICION DE EQUIPOS DE PROTECCION PERSONAL (EPP) PARA PERSONAL ASISTENCIAL COVID-19 DEL HOSPITAL PICHANAKI.</t>
  </si>
  <si>
    <t>DIRECTA-PROC-8-2020-OEC/RSPKI-1</t>
  </si>
  <si>
    <t>20548839433-SOLUCIONES MEDICAS Y SERVICIOS E.I.R.L.</t>
  </si>
  <si>
    <t>ADQUISICION DE AMBULANCIA URBANA; EN EL EESS CIUDAD SATELITE ¿ RED DE SALUD PICHANAKI, PROVINCIA CHANCHAMAYO, DEPARTAMENTO JUNIN CUI N° 2497323</t>
  </si>
  <si>
    <t>AS-SM-3-2020-RSPKI/CS-1</t>
  </si>
  <si>
    <t>20510075570-INVERSIONES VITTAPHARMA S.A.C.</t>
  </si>
  <si>
    <t>ADQUISICIÓN DE MEDICAMENTOS PARA EL TRATAMIENTO DEL COVID-19</t>
  </si>
  <si>
    <t>DIRECTA-PROC-1-2021-OEC/RSPKI-1</t>
  </si>
  <si>
    <t>20603700601-DROGUERIA MEDICA HOSPITALARIA S.A.C.</t>
  </si>
  <si>
    <t>ADQUISICIÓN DE COMBUSTIBLE PARA LAS DEPENDENCIAS DE LA RED DE SALUD PICHANAKI</t>
  </si>
  <si>
    <t>SIE-SIE-1-2021-RSPKI/OEC-1</t>
  </si>
  <si>
    <t>20568820909 GRIFOS MM S.A.C.</t>
  </si>
  <si>
    <t>LA ADQUISICIÓN DE INSUMOS MÉDICOS PARA EL TRATAMIENTO DE EL COVID 19,</t>
  </si>
  <si>
    <t>DIRECTA-PROC-2-2021-OEC/RSPKI-1</t>
  </si>
  <si>
    <t>20523097271-PACIFICO SALUD SOCIEDAD ANONIMA CERRADA - PACIFICO
SALUD S.A.C</t>
  </si>
  <si>
    <t>ADQUISICIÓN DE MEDICAMENTOS FRENTE AL COVID 19</t>
  </si>
  <si>
    <t>DIRECTA-PROC-3-2021-OEC/RSPKI-1</t>
  </si>
  <si>
    <t>PEREZ PORRAS LUIS</t>
  </si>
  <si>
    <t>CAS COVID</t>
  </si>
  <si>
    <t>ARTESANO</t>
  </si>
  <si>
    <t>SOUQUON GONZALES EDUARDO PERCY</t>
  </si>
  <si>
    <t>AUXILIAR</t>
  </si>
  <si>
    <t xml:space="preserve">CAPACITACION  OCUPACIONAL </t>
  </si>
  <si>
    <t>CONDOR CHAGUA OLMEDO DENIS</t>
  </si>
  <si>
    <t>DAVILA ROSALES IMA SUMAC</t>
  </si>
  <si>
    <t>LEONARDO GONZALES ALDO ENRIQUE</t>
  </si>
  <si>
    <t>QUISPE ANGO JUAN CARLOS</t>
  </si>
  <si>
    <t>CAMAYO CERRON CESAR</t>
  </si>
  <si>
    <t>EVANGELISTA CHAVEZ LUIS FELIX</t>
  </si>
  <si>
    <t>PORRAS JAUREGUI LUIS ANTONIO</t>
  </si>
  <si>
    <t>RAMOS MAYORCA MICHAEL DANTE</t>
  </si>
  <si>
    <t>FERNANDEZ BLANCO LUIS JULIAN</t>
  </si>
  <si>
    <t>MEDINA ESPINOZA NOE JONAS</t>
  </si>
  <si>
    <t>ASTETE LIMAYLLA JAVIER ALBERTO</t>
  </si>
  <si>
    <t>AYALA AYALA GERARDO MANUEL</t>
  </si>
  <si>
    <t>PUCHOC PECHO LEANDRO ALBERTO</t>
  </si>
  <si>
    <t>CHAVEZ BARRIOS DENYS ELENA</t>
  </si>
  <si>
    <t>PROFESIONAL</t>
  </si>
  <si>
    <t>TITULO PROFESIONAL</t>
  </si>
  <si>
    <t>BARBOZA PAUCAR KARINA CINTHIA</t>
  </si>
  <si>
    <t>MELENDEZ SANTANA LILIA YADIRA</t>
  </si>
  <si>
    <t>AQUINO RICAPA KATHERIN LIZETH</t>
  </si>
  <si>
    <t>ARIAS VEGA ANAIS TAIS</t>
  </si>
  <si>
    <t>CUEVA NAVARRO MARIA ANTONIETA</t>
  </si>
  <si>
    <t>GOMEZ PEREZ KATERINE KAREN</t>
  </si>
  <si>
    <t>GUTIERREZ RODENAS JAIRUSKA KATERINE</t>
  </si>
  <si>
    <t>HUAMAN MUÑOZ NERELY NARELA</t>
  </si>
  <si>
    <t>LAGOS GOMEZ GRECIA MAR</t>
  </si>
  <si>
    <t>MAYORCA LUNASCO JACKELINE EVELING</t>
  </si>
  <si>
    <t>MEDINA VASQUEZ BERLY CHARLENY</t>
  </si>
  <si>
    <t>MEZA ASTUHUAMAN ROXANA ROCIO</t>
  </si>
  <si>
    <t>MORENO CAJAHUANCA PATRICIA TANIA</t>
  </si>
  <si>
    <t>PALACIOS CALDERON YESSENIA ROSARIO</t>
  </si>
  <si>
    <t>PALOMARES INGARUCA KATHERYN OCTAVIA</t>
  </si>
  <si>
    <t>REYNOSO VEGA ROSARIO IMELDA</t>
  </si>
  <si>
    <t>RIVERA MELENDEZ MILUSKA FIORELLA</t>
  </si>
  <si>
    <t>RODENAS COCHACHI SHARMELLY ANABEL</t>
  </si>
  <si>
    <t>ROSALES CASAS FLAVIA VANESSA</t>
  </si>
  <si>
    <t>SALAZAR CUENTAS FIORELLA MILAGROS</t>
  </si>
  <si>
    <t>SUAREZ ESCANDON MARXIA SARELLI XIMENA</t>
  </si>
  <si>
    <t>TORRES GERONIMO YOZZELI NATTIER</t>
  </si>
  <si>
    <t>VELIZ COCHACHI STEFFANY CINTHYA</t>
  </si>
  <si>
    <t>YAPIAS HUAYNALAYA ROXANNA GIOVANNY</t>
  </si>
  <si>
    <t>ZAVALA AQUINO EVELYN PATRICIA</t>
  </si>
  <si>
    <t>BONELLI ZAVALA LUIS DIEGO</t>
  </si>
  <si>
    <t>ESCOBAR ZEVALLOS ALICIA FIORELA</t>
  </si>
  <si>
    <t>ESPINOZA CAJAHUANCA SHIRLEY RUTH</t>
  </si>
  <si>
    <t>ESTRELLA BALDEON MORELLIA JHOANNA</t>
  </si>
  <si>
    <t>GARCILAZO OBISPO LESLIE KATHERINE</t>
  </si>
  <si>
    <t>LLANOS VENTURA MARGARITA CECILIA</t>
  </si>
  <si>
    <t>MONTALVO MAYTA VERONIKA ELVIRA</t>
  </si>
  <si>
    <t>BALDEON TIMOTEO PAMELA MARISE</t>
  </si>
  <si>
    <t>CAHUANA VELASQUEZ ROSELY HAYME</t>
  </si>
  <si>
    <t>OLAZABAL PARDAVE LOUIS MILAGROS</t>
  </si>
  <si>
    <t>HUAMAN CONDOR YANET PILAR</t>
  </si>
  <si>
    <t>REYES VENTOCILLA LADY LAURA</t>
  </si>
  <si>
    <t>CAPCHA RICALDI KEYLA THALIA</t>
  </si>
  <si>
    <t>ROMERO MARAVI KATHERYN DELMA</t>
  </si>
  <si>
    <t>VEGA CHAVEZ JHENIFER KIMBERLY</t>
  </si>
  <si>
    <t>ROMERO GONZALES ROCIO MILAGROS</t>
  </si>
  <si>
    <t>ROSALES RIVAS FRIS KARLA</t>
  </si>
  <si>
    <t>CASTRO ROJAS LENIN ANTONIO</t>
  </si>
  <si>
    <t>DIONISIO CAJA CALEB SANDRO</t>
  </si>
  <si>
    <t>ESPINOZA RIEGA XIOMARA MARDELLY</t>
  </si>
  <si>
    <t>MEDINA MOYA ISAIAS JULIAN</t>
  </si>
  <si>
    <t>PAEZ QUINTE LUZ MONICA</t>
  </si>
  <si>
    <t>PANEZ ATENCIO EDSON RUBEN</t>
  </si>
  <si>
    <t>QUISPE MARTINEZ NADIA PAOLA</t>
  </si>
  <si>
    <t>ALANYA PARIONA WILLI FRANK</t>
  </si>
  <si>
    <t>ATOCHE JASAUI DAIGORO REYNALDO</t>
  </si>
  <si>
    <t>MARI ALVAREZ IVAN TOMAS</t>
  </si>
  <si>
    <t>MEDINA SILVESTRE RONNY RICHARD</t>
  </si>
  <si>
    <t>REYNOSO GUERRERO PAMELA DANITZA</t>
  </si>
  <si>
    <t>CHUCOS URCUHUARANGA GABRIELA ROCIO</t>
  </si>
  <si>
    <t>ALCANTARA YURIVILCA MARIELA</t>
  </si>
  <si>
    <t>BORJA GUTARRA ANA EMILIA</t>
  </si>
  <si>
    <t>MUÑOZ HERQUINIGO PAMELA ANDREA</t>
  </si>
  <si>
    <t>SOLANO PRADO KATERIN ISABEL</t>
  </si>
  <si>
    <t>BARZOLA BARRERA ROCIO DEL PILAR</t>
  </si>
  <si>
    <t>CHAMORRO DE LA CRUZ FLOR DE MARIA</t>
  </si>
  <si>
    <t>CORONEL HUAYNATES ERIKA KATHERINE</t>
  </si>
  <si>
    <t>MARTINEZ ANGO IRIS ESTRELLA</t>
  </si>
  <si>
    <t>ORTIZ CARRILLO ELIZABETH PRESCILA</t>
  </si>
  <si>
    <t>PEREZ HERMOZA GABRIELA ESTEFANIA</t>
  </si>
  <si>
    <t>TUPAC YUPANQUI UNTIVEROS ELVIRA SOFIA</t>
  </si>
  <si>
    <t>GALARZA ROJAS NATALI ANGELICA</t>
  </si>
  <si>
    <t>VELASQUEZ QUISPE SAYRA MILAGROS</t>
  </si>
  <si>
    <t>MILLA DEUDOR LIZBETH</t>
  </si>
  <si>
    <t>MONTALVO RICALDI JENESABETH MARTHA</t>
  </si>
  <si>
    <t>DELGADO ORTEGA GERALDINE ESTEPHANY</t>
  </si>
  <si>
    <t>URETA ORTIZ GETARY PIERYNA</t>
  </si>
  <si>
    <t>DAVILA CANDIOTTI LIZ CAROLINA</t>
  </si>
  <si>
    <t>ESTRELLA VARGAS MARIA ELENA</t>
  </si>
  <si>
    <t>HINOSTROZA GUERRERO CAROLINA</t>
  </si>
  <si>
    <t>VICTORIO LAUREANO CESAR BAYLON</t>
  </si>
  <si>
    <t>ABREGU GARAY JHAZIEL</t>
  </si>
  <si>
    <t>SAMANIEGO MARTEL XIMENA GENESIS</t>
  </si>
  <si>
    <t>HERRERA SOLANO DRAYSA LESLIE</t>
  </si>
  <si>
    <t>SARAVIA ALVINO KATHERYN YESLIE</t>
  </si>
  <si>
    <t>BARTOLO CLIMACO CESI GABY</t>
  </si>
  <si>
    <t>ALVITES JAVIER SILVIA KARINA</t>
  </si>
  <si>
    <t>GAMARRA CUCHO MARIA YESSENIA</t>
  </si>
  <si>
    <t>MOSCOSO DEZA MILAGROS JUANAMARIA</t>
  </si>
  <si>
    <t>DIAZ FALCON CLAUDIA LIZETH</t>
  </si>
  <si>
    <t>LUNA VILLA KATHERINE PAOLA</t>
  </si>
  <si>
    <t>VELIZ MARCELO JERELYN WENDY</t>
  </si>
  <si>
    <t>HINOSTROZA MALCA PAMELA PATRICIA</t>
  </si>
  <si>
    <t>YUPANQUI BERROCAL RICARDO IVAN</t>
  </si>
  <si>
    <t>QUISPE CAPCHA HUGO OMAR</t>
  </si>
  <si>
    <t>VELI VILCHEZ DALMA MELISSA</t>
  </si>
  <si>
    <t>ESPINOZA RAMIREZ FIORELA LUZ</t>
  </si>
  <si>
    <t>TECNICO ASISTENCIAL</t>
  </si>
  <si>
    <t>CABIESES PECHU YRAIDA MARGARITA DEL ROSARIO</t>
  </si>
  <si>
    <t>TITULO TECNICO</t>
  </si>
  <si>
    <t>CHINCHAY ARROYO JUAN ELVIS</t>
  </si>
  <si>
    <t>CRUZADO RODRIGUEZ BRANDON PIERRE</t>
  </si>
  <si>
    <t>ENRIQUEZ SUASNABAR LUIS EDUARDO</t>
  </si>
  <si>
    <t>ESPINOZA PAREJA OSCAR OMAR</t>
  </si>
  <si>
    <t>ESTRADA CUYUTUPAC MANUEL BRYAN</t>
  </si>
  <si>
    <t>OSORIO RICALDI LINO</t>
  </si>
  <si>
    <t>PACAHUALA ALVAREZ HENRY PAUL</t>
  </si>
  <si>
    <t>POZO SALAZAR YURI</t>
  </si>
  <si>
    <t>ROJAS OSCATEGUI JOHANA CAROLINA</t>
  </si>
  <si>
    <t>RUTTI AVILA MILAGROS MERCEDES</t>
  </si>
  <si>
    <t>TORPOCO JULCA DE SANCHEZ LOURDES DEL CARMEN V</t>
  </si>
  <si>
    <t>VASQUEZ ALANIA LIZET FIORELA</t>
  </si>
  <si>
    <t>VELASQUEZ CAJAHUANCA RICHARD ANTHONNY</t>
  </si>
  <si>
    <t>ZACARIAS TEJEDA BETZY</t>
  </si>
  <si>
    <t>ZEVALLOS ORIHUELA JHOSHELIN PAOLA</t>
  </si>
  <si>
    <t>GOMEZ VENTURA YRVIN OBERTH</t>
  </si>
  <si>
    <t>MIGUEL PEREZ KATTYA ROSALIA</t>
  </si>
  <si>
    <t>RIVERA RIVERA KAREM JUNEKT</t>
  </si>
  <si>
    <t>ROMERO SAAVEDRA RENZO SERGIO</t>
  </si>
  <si>
    <t>IDONE HUANCAYA DE CORONEL JESSENIA YASMIN</t>
  </si>
  <si>
    <t>ALVAREZ HUAMAN WALTER DANIEL</t>
  </si>
  <si>
    <t>HUAMAN FERNANDEZ BRANDO LEE</t>
  </si>
  <si>
    <t>TAPIA BALDOCEDA LOURDES GABRIELA</t>
  </si>
  <si>
    <t>RIVAS HUACHIHUACO MAYKER JONATHAN</t>
  </si>
  <si>
    <t>ARREDONDO SOLIS ELIZABETH MARIBEL</t>
  </si>
  <si>
    <t>BARZOLA ORTEGA ELVA CELINA</t>
  </si>
  <si>
    <t>GOMEZ ALANYA SHEYLA MAGALI</t>
  </si>
  <si>
    <t>HIDALGO QUISPE MARIA DEL CARMEN</t>
  </si>
  <si>
    <t>LEON GADEA ESMERALDA</t>
  </si>
  <si>
    <t>PERALTA AGUILAR ZANDY ROSMERY</t>
  </si>
  <si>
    <t>RAMIREZ PARCO SALLY JANETH</t>
  </si>
  <si>
    <t>SANCHO CONTRERAS DEISY ALINA</t>
  </si>
  <si>
    <t>TUNCAR BENITO THALIA DEL CARMEN</t>
  </si>
  <si>
    <t>ADAMA ROJAS PAMELA MARITZA</t>
  </si>
  <si>
    <t>ALANIA PAREDES KETTY ROCIO</t>
  </si>
  <si>
    <t>ANCO PEÑA BETSAIDA SIRIA</t>
  </si>
  <si>
    <t>CAMPOS CORDOVA YESSICA</t>
  </si>
  <si>
    <t>CARHUANCHO HUACHHUACO MELISSA KATTERIN</t>
  </si>
  <si>
    <t>CORDOVA VILLAVERDE KARINA</t>
  </si>
  <si>
    <t>DE LA CRUZ PUCUHUAYLA MAYRA SADITH</t>
  </si>
  <si>
    <t>FERNANDEZ TRINIDAD SYLVESTER SAMIR</t>
  </si>
  <si>
    <t>HILARIO REYES LIZ LINDA</t>
  </si>
  <si>
    <t>MALPARTIDA BRUNO MELVA EDITH</t>
  </si>
  <si>
    <t>MEDINA RAU SOLEDAD NERI</t>
  </si>
  <si>
    <t>MORALES CONTRERAS GUSTAVO</t>
  </si>
  <si>
    <t>MORENO ROJAS LIZ MARILEN</t>
  </si>
  <si>
    <t>PALOMARES QUISPE ANA GUIVELLI</t>
  </si>
  <si>
    <t>POMA ROMERO VICTOR</t>
  </si>
  <si>
    <t>RAQUI SOLORZANO ANGIE FIORELLA</t>
  </si>
  <si>
    <t>REYNOSO TERREL JUDITH PAMELA</t>
  </si>
  <si>
    <t>RODRIGUEZ ROJAS DENISSA RUTH</t>
  </si>
  <si>
    <t>SOLANO ROJAS SUSANA LUCIA</t>
  </si>
  <si>
    <t>CAMARENA MARMOLEJO MELINA YENNY</t>
  </si>
  <si>
    <t>CHAMORRO SOLIS JERALDINE MELANY</t>
  </si>
  <si>
    <t>SALAZAR COCHACHI JACKELIN SHIRLEY</t>
  </si>
  <si>
    <t>PALOMINO CALDERON LISBETH YANIRA</t>
  </si>
  <si>
    <t>VALENCIA ROSALES DANIELA</t>
  </si>
  <si>
    <t>CAJACURI TAPIA BRENDA KATHERINE</t>
  </si>
  <si>
    <t>CHERO JAIMES CARMEN CECILIA</t>
  </si>
  <si>
    <t>RAMOS LICARES ANTONY ELEO</t>
  </si>
  <si>
    <t>TUMIALAN DAVILA TAMMIYURICO JUVALI</t>
  </si>
  <si>
    <t>TORREJON RIVERA MIRTHA ARMINDA</t>
  </si>
  <si>
    <t>TORRES CORONEL EDITH BEATRIZ</t>
  </si>
  <si>
    <t>CRUZ SUERE NERIDA SANDRA</t>
  </si>
  <si>
    <t>CANCHAN BARZOLA MARISELA ROSMERI</t>
  </si>
  <si>
    <t>HERRERA SOLANO SARA CRISTINA</t>
  </si>
  <si>
    <t>RAMIREZ TAZA CINTHIA MAGALY</t>
  </si>
  <si>
    <t>RICALDI CORDOVA MARILUZ JOSEFINA</t>
  </si>
  <si>
    <t>VENTOCILLA MANRIQUE YEEN FRIDA</t>
  </si>
  <si>
    <t>GUADALUPE OLLERO JUAN RAMON</t>
  </si>
  <si>
    <t>CARDENAS TAPIA DASIO</t>
  </si>
  <si>
    <t>CONDOR VALERIO ESTEFANY KARINA</t>
  </si>
  <si>
    <t>PANEZ CAPCHA REYNA</t>
  </si>
  <si>
    <t>DE LA CRUZ AQUINO ADELAIDA</t>
  </si>
  <si>
    <t>GARAY ROSALES SUSAN LILIANA</t>
  </si>
  <si>
    <t>GUERRA QUIROZ MARITZA ROCIO</t>
  </si>
  <si>
    <t>HUANE HINOSTROZA LEADY YACKELINE</t>
  </si>
  <si>
    <t>MONTERO GAVILAN KATHERINE</t>
  </si>
  <si>
    <t>SUAREZ GALARZA JEFFERSON JUNIOR</t>
  </si>
  <si>
    <t>GUEVARA CABRERA JACKELIT</t>
  </si>
  <si>
    <t>DAVILA ESTRADA EVY MARITA</t>
  </si>
  <si>
    <t>AGUIRRE DEANDERAS EDITH DORIS</t>
  </si>
  <si>
    <t>PALPA ROJAS HILDA ELENA</t>
  </si>
  <si>
    <t>ROSALES CASAS JHOAN STEFANY</t>
  </si>
  <si>
    <t>TORRES MARTINEZ JUANITA LIZBETH</t>
  </si>
  <si>
    <t>TECNICO EN REHABIL. Y FISIOT.</t>
  </si>
  <si>
    <t>CAPCHA TORRES PAMELA RUT</t>
  </si>
  <si>
    <t>MAYTA MEDINA INGRID XIMENA</t>
  </si>
  <si>
    <t>PALPA GOMEZ JESICA YESENIA</t>
  </si>
  <si>
    <t>SALAZAR QUISPE KATHERINE SOLEDAD</t>
  </si>
  <si>
    <t>TORALVA ECHEVARRIA ANGEL ANDERSON</t>
  </si>
  <si>
    <t>MORALES OSORIO MAYBEE KARINA</t>
  </si>
  <si>
    <t>CRISPIN GUERE WILFREDO CESAR</t>
  </si>
  <si>
    <t>GOMEZ CIPRIANO ABENCIO</t>
  </si>
  <si>
    <t>JULCA BARZOLA MARCO MANUEL</t>
  </si>
  <si>
    <t>LEONARDO LAVADO FRANCISCO NICANOR</t>
  </si>
  <si>
    <t>PEREZ NAVARRO JORGE GERMAN</t>
  </si>
  <si>
    <t>RAMOS POLLO REYNA ISABEL</t>
  </si>
  <si>
    <t>SOLORZANO PEREZ JOHN HENRY</t>
  </si>
  <si>
    <t>SORJANO NAVARRO IRINEO</t>
  </si>
  <si>
    <t>VERA VICUÑA JHON NICASIO</t>
  </si>
  <si>
    <t>RODRIGUEZ VEGA JANETTE SCARLETH</t>
  </si>
  <si>
    <t>POMA SURICHAQUI FRANK BRAYAN</t>
  </si>
  <si>
    <t>ASISTENTE SOCIAL</t>
  </si>
  <si>
    <t>RAMOS OCHOA VANESSA</t>
  </si>
  <si>
    <t>FRANCIA GOMEZ KIMBERLYN ROSAYSELA</t>
  </si>
  <si>
    <t>AUXILIAR DE ARCHIVO</t>
  </si>
  <si>
    <t>CUADROS OSCUVILCA KEPLER ANIBAL</t>
  </si>
  <si>
    <t>SOLANO MILIANO GIOVANNA DENISSE</t>
  </si>
  <si>
    <t>AUXILIAR DE LABORATORIO</t>
  </si>
  <si>
    <t>YAPIAS BARTOLO SOFIA KIMBERLY</t>
  </si>
  <si>
    <t>MEZA ALIAGA CINTHYA ROSA</t>
  </si>
  <si>
    <t>ROJAS GALLARDO FREDDY JHONATAN</t>
  </si>
  <si>
    <t>SANTIBAÑEZ ESPINOZA CARLOS LUIS</t>
  </si>
  <si>
    <t>ARANDA HUINCHO EDGAR</t>
  </si>
  <si>
    <t>ALIAGA LUCEN PAULO CESAR</t>
  </si>
  <si>
    <t>ALTAMIZA RIVERA SANDRA</t>
  </si>
  <si>
    <t>AMAYA GUTIERREZ MIRIHAM ROMINA</t>
  </si>
  <si>
    <t>BERAUN ROQUE JOEL EDUARDO</t>
  </si>
  <si>
    <t>BLANCO GAMERO JESSICA JANISSE</t>
  </si>
  <si>
    <t>CANCAN ESTEBAN MIRIAM CONIE</t>
  </si>
  <si>
    <t>CAYLLAHUA PEÑA PATRICIA ELIZABETH</t>
  </si>
  <si>
    <t>CHAMORRO AVELINO SUSY GIOMARA</t>
  </si>
  <si>
    <t>CHERO GUADALUPE DE PAREDES SARITA DEL ROCIO</t>
  </si>
  <si>
    <t>ESPINOZA BALDOCEDA SUSAN MONICA</t>
  </si>
  <si>
    <t>GAGO PUCUHUAYLA WILMA MARIA</t>
  </si>
  <si>
    <t>HUALLPA VEGA KEICO SOFIA</t>
  </si>
  <si>
    <t>INGARUCA AMAYA GISSELA NATALY</t>
  </si>
  <si>
    <t>INGARUCA VEGA SINDY MAYELA</t>
  </si>
  <si>
    <t>JARA RUIZ JOHN ALEXANDER</t>
  </si>
  <si>
    <t>LAZARO GOMEZ RAQUEL MARLENI</t>
  </si>
  <si>
    <t>LIMAYMANTA MUCHA SANDRO ISAAC</t>
  </si>
  <si>
    <t>LLACZA TINOCO JOSE LUIS</t>
  </si>
  <si>
    <t>MALDONADO GRIJALVA FIORELLA MERCEDES</t>
  </si>
  <si>
    <t>MATOS CASTELLARES MAGALY YANET</t>
  </si>
  <si>
    <t>PASTRANA RAMOS ALEXANDRA MARGHIORY</t>
  </si>
  <si>
    <t>QUISPE GOZAR BIANCA STEFANY</t>
  </si>
  <si>
    <t>QUISPE LOBON DANITZA KATHERINE</t>
  </si>
  <si>
    <t>QUISPE SALAZAR RITA LEONOR</t>
  </si>
  <si>
    <t>RICAPA QUIÑONEZ NORKA MILEY MARCIA</t>
  </si>
  <si>
    <t>RODRIGUEZ ALCALDE ROSSY ARAZELI</t>
  </si>
  <si>
    <t>ROMERO RIVERA FABIOLA MARIA</t>
  </si>
  <si>
    <t>RUIZ JARA DAYANA STEFANY</t>
  </si>
  <si>
    <t>SORIANO VEGA ADOLFO FERNANDO</t>
  </si>
  <si>
    <t>TENORIO CABEZAS DONNA TANIA</t>
  </si>
  <si>
    <t>TORRES VEGA GUISSELA EMPERATRIZ</t>
  </si>
  <si>
    <t>VALENZUELA VELIZ EDITH CELIA</t>
  </si>
  <si>
    <t>VEGA PIZARRO ROSANGELA SHIRLEY</t>
  </si>
  <si>
    <t>CASTAÑEDA MELGAREJO ELMER RUBEN</t>
  </si>
  <si>
    <t>JEFE DE OFICINA</t>
  </si>
  <si>
    <t>ALCALDE CAVERO MARITZA ESTHER</t>
  </si>
  <si>
    <t>SALAZAR ASTETE MERIDA NANCY</t>
  </si>
  <si>
    <t>CASTRO BLANCAS MERLY ABIGAIL</t>
  </si>
  <si>
    <t>HINOSTROZA ESTRADA KARINA ESTELA</t>
  </si>
  <si>
    <t>MEZA CAMARENA CARLOS EDUARDO</t>
  </si>
  <si>
    <t>MIGUEL HUAMAN VERONICA LIZET</t>
  </si>
  <si>
    <t>RAMON VEGA JOSE ALFREDO</t>
  </si>
  <si>
    <t>RAMOS MIGUEL JOAN MARINO</t>
  </si>
  <si>
    <t>QUISPE PACHECO SONIA KATHERYNE</t>
  </si>
  <si>
    <t>ALDANA RIVERA YUVIANA LUZ</t>
  </si>
  <si>
    <t>BLANCO GAMERO JONATHAN FRANKLIN</t>
  </si>
  <si>
    <t>BUITRON MUEDAS CARINA</t>
  </si>
  <si>
    <t>CAYETANO YACHACHIN GRACIELA DIANA</t>
  </si>
  <si>
    <t>ESTARES JULCAMAYAN TIRZA TEREZA</t>
  </si>
  <si>
    <t>GOMEZ RODENAS LEYSDHY LUZ</t>
  </si>
  <si>
    <t>IZQUIERDO CORONEL CINTHYA MAGALY</t>
  </si>
  <si>
    <t>LANDA NICOLAS WINNIE LORENA</t>
  </si>
  <si>
    <t>LUIS CORDOVA EVELYN YESSENIA</t>
  </si>
  <si>
    <t>MACHA MOYA CECILIA</t>
  </si>
  <si>
    <t>MARCELO TELLO ANGELA DEL ROSARIO</t>
  </si>
  <si>
    <t>MAYMA MAYHUA LISETH TATIANA</t>
  </si>
  <si>
    <t>ORIHUELA SEMINARIO MAGALY DEL PILAR</t>
  </si>
  <si>
    <t>PAREDES ALANIA GUISELA MARIBEL</t>
  </si>
  <si>
    <t>PEREZ RAMOS EDITH MARIA</t>
  </si>
  <si>
    <t>POMA MAGRO SELKELY MARIVELL</t>
  </si>
  <si>
    <t>RICAPA QUIÑONEZ LIZBETH CANDY</t>
  </si>
  <si>
    <t>VILLALBA CONDO ROSARIO DEL PILAR</t>
  </si>
  <si>
    <t>VILLANUEVA CUCHO RHODY LIZ</t>
  </si>
  <si>
    <t>ARMAS ALDANA SANDRA LISBET</t>
  </si>
  <si>
    <t>HUACHHUACO ROSALES DIANA CAROLINA</t>
  </si>
  <si>
    <t>LOPEZ ARIAS MAKEY ESTEFANI</t>
  </si>
  <si>
    <t>OPERADOR PAD (TECNICO)</t>
  </si>
  <si>
    <t>CUSI VALENTIN GIOVANNA JEANETTE</t>
  </si>
  <si>
    <t>BAILON CABEZAS LUIS ARTURO</t>
  </si>
  <si>
    <t>TORRES HUAMAN HANSEL GABRIEL</t>
  </si>
  <si>
    <t>ARELLANO LINO INGRI MAYUMI</t>
  </si>
  <si>
    <t>CELIS ATAPOMA CRISTINA WENDY</t>
  </si>
  <si>
    <t>ROMERO SANTANA MILAGROS PILAR</t>
  </si>
  <si>
    <t>ARCE REYNOSO MONICA YULIANA</t>
  </si>
  <si>
    <t>BRAVO TARAZONA CARMELO PLINIO</t>
  </si>
  <si>
    <t>CASABONA SOLORZANO EDWIN EVER</t>
  </si>
  <si>
    <t>CURISINCHE RIVERA VICTOR ALEJANDRO</t>
  </si>
  <si>
    <t>GARCIA CORRO GISELLA COSETTE</t>
  </si>
  <si>
    <t>INGARUCA CHANCAN MIRTHA KARINA</t>
  </si>
  <si>
    <t>POMA CAVERO DE BARRIOS LILIAN SUSANA</t>
  </si>
  <si>
    <t>RODRIGUEZ GRANADOS PETER JANO</t>
  </si>
  <si>
    <t>VEGA PUCHUC BEATRIZ ENMA</t>
  </si>
  <si>
    <t>CHERO CHUNGA KARIN LIBERTAD</t>
  </si>
  <si>
    <t>COLQUI LINO ROXANA CORINA</t>
  </si>
  <si>
    <t>TINOCO NAVARRO ROSARIO</t>
  </si>
  <si>
    <t>HURTADO MEDINA NEL DIEGO</t>
  </si>
  <si>
    <t>SORIANO CORDOVA ARIEL GABRIEL OHMAR</t>
  </si>
  <si>
    <t>MANRIQUE MARQUEZ GISSELLA LILIANA</t>
  </si>
  <si>
    <t>VILCA QUINTANA SONIA DELIA</t>
  </si>
  <si>
    <t>TECNICO EN ARCHIVO</t>
  </si>
  <si>
    <t>ZAPATA ROJAS ROSA LUZ</t>
  </si>
  <si>
    <t>AVILEZ VALDIVIEZO JHONNY GERARDO</t>
  </si>
  <si>
    <t>BALDEON SORIANO VERONICA DEL ROCIO</t>
  </si>
  <si>
    <t>CANCHUMANYA POPI JOSE LUIS</t>
  </si>
  <si>
    <t>CAÑARI CAPARACHIN JHONATAN JESUS</t>
  </si>
  <si>
    <t>CASAÑO ROJAS CYNTHIA LILIANA</t>
  </si>
  <si>
    <t>COLACHAGUA ERRIBARREN JOEL FRANCO</t>
  </si>
  <si>
    <t>CURILLA MENDOZA MIGUEL FELIX</t>
  </si>
  <si>
    <t>DE LA CRUZ LOPEZ MILAGROS BERTHA</t>
  </si>
  <si>
    <t>DIAZ GUTIERREZ JIMS</t>
  </si>
  <si>
    <t>GALLARDO MARTINEZ MILAGROS CONSUELO</t>
  </si>
  <si>
    <t>GAMARRA SANCHEZ DANILO ESTEBAN</t>
  </si>
  <si>
    <t>GUTARATE SALGADO MARIO MANUEL</t>
  </si>
  <si>
    <t>INGARUCA AMARO JOSE ANTONIO</t>
  </si>
  <si>
    <t>INGARUCA RIVERA WILLIAM IGNACIO</t>
  </si>
  <si>
    <t>IZQUIERDO ESPINOZA DE GALARZA YENNI PAOLA</t>
  </si>
  <si>
    <t>LAM CHERO FRANCIS HERNAN</t>
  </si>
  <si>
    <t>LOPEZ DONAYRE SARAY EVELYN</t>
  </si>
  <si>
    <t>LUCEN MARAVI DE VILLEGAS MARIA LUZ</t>
  </si>
  <si>
    <t>ORE VENTO LEO EDMUNDO</t>
  </si>
  <si>
    <t>ORIHUELA CAVERO RICARDO GUILLERMO</t>
  </si>
  <si>
    <t>PANTOJA MACHUCA JUAN CARLOS</t>
  </si>
  <si>
    <t>QUISPE CAMAYO CHRISTIAN IVAN</t>
  </si>
  <si>
    <t>REYES MONTES MANUEL ERIBERTO</t>
  </si>
  <si>
    <t>ROCA ARTICA MARITA SARELA</t>
  </si>
  <si>
    <t>ROMERO ROJAS ELIZABETH MARLENE</t>
  </si>
  <si>
    <t>SAMANIEGO OROPEZA OMAR WILLIAM</t>
  </si>
  <si>
    <t>SAQUICORAY LANDA DAYGORO</t>
  </si>
  <si>
    <t>SEGURA CURI ORLANDO CESAR</t>
  </si>
  <si>
    <t>SOTO SANCHEZ JUAN CARLOS</t>
  </si>
  <si>
    <t>ASTUVILCA LEYVA REBECA RAQUEL</t>
  </si>
  <si>
    <t>AYALA CHAVEZ YESSICA MARGARITA</t>
  </si>
  <si>
    <t>BALDEON ASTULLA ISAURA MAGALI</t>
  </si>
  <si>
    <t>CAJAMALQUI HUAMAN MARGARITA LUZ</t>
  </si>
  <si>
    <t>CALDERON GREGORIO LEDIN JHONATAN</t>
  </si>
  <si>
    <t>CHIPAO DAMIANO VIANEY FLOR</t>
  </si>
  <si>
    <t>CORONEL ASTETE LIZETH ABIGAIL</t>
  </si>
  <si>
    <t>CUADRADO RIVAS NATIVIDAD ISABEL</t>
  </si>
  <si>
    <t>HUAMAN DE LA CRUZ FREDY TELESFORO</t>
  </si>
  <si>
    <t>HUARACA MAYMA ZORAIDA MARIBEL</t>
  </si>
  <si>
    <t>LANASCA ZAVALA YURI MILAGROS</t>
  </si>
  <si>
    <t>MANCILLA PAUCAR CANDY LIZBET</t>
  </si>
  <si>
    <t>MICHO COCHACHI DIANA AYME</t>
  </si>
  <si>
    <t>OSCANOA HIDALGO ROSA JEOVANA</t>
  </si>
  <si>
    <t>PALOMINO NAVARRO MARLIT BEATRIZ</t>
  </si>
  <si>
    <t>PEÑALOZA SAMANIEGO MARIBEL COTY</t>
  </si>
  <si>
    <t>PEREZ RAFAEL EDITH MENCI</t>
  </si>
  <si>
    <t>PIMENTEL SOLIS ADA LUZ</t>
  </si>
  <si>
    <t>RIVAS RUIZ JANETH CYNTHIA</t>
  </si>
  <si>
    <t>SANCHEZ CONTRERAS ERIKA ANA</t>
  </si>
  <si>
    <t>TERRONES POMA PAOLA THALIA</t>
  </si>
  <si>
    <t>TOSCANO SALAZAR JACKELIN</t>
  </si>
  <si>
    <t>ALVAREZ OSORIO JUDITH ANYEL</t>
  </si>
  <si>
    <t>ARTICA BONAFON AIMEE PAMELA</t>
  </si>
  <si>
    <t>CALDERON HINOSTROZA ENMA RUTH</t>
  </si>
  <si>
    <t>CALERO ORELLANA JILIAN FATIMA</t>
  </si>
  <si>
    <t>GALARZA ALCANTARA ERLINDA NORMA</t>
  </si>
  <si>
    <t>MELENDEZ PEREZ KATHERINE JULIANA</t>
  </si>
  <si>
    <t>OSORIO PONCE GABRIELA</t>
  </si>
  <si>
    <t>VELIZ VENTOSILLA JOEL JOSE</t>
  </si>
  <si>
    <t>VILLANUEVA CUCHO VALERY LIZ</t>
  </si>
  <si>
    <t>BORJA ESTEBAN MIRIAM ELIZABETH</t>
  </si>
  <si>
    <t>CORONEL MATEO ROSA SORAIMA</t>
  </si>
  <si>
    <t>ESTRELLA BARRERA LIZANDRO PABLO</t>
  </si>
  <si>
    <t>SANTIBAÑEZ CORTEZ AMADOR ANDRES</t>
  </si>
  <si>
    <t>VILLAFRANCA CAHUANA EDITH ZORAYMA</t>
  </si>
  <si>
    <t>BERRIOS CONDO BRYAN DANIEL</t>
  </si>
  <si>
    <t>TINOCO ARELLANO SONIA BEATRIZ</t>
  </si>
  <si>
    <t>ELESCANO HUARANGA LUIS ANGEL BRANDON</t>
  </si>
  <si>
    <t>VEGA VERASTEGUI OCTAVIO PASCUAL MAXIMO</t>
  </si>
  <si>
    <t>TECNOLOGO MED-ESPEC.RADIOLOGIA</t>
  </si>
  <si>
    <t>CARRION SALAZAR FRAN KLINTON</t>
  </si>
  <si>
    <t>HORMAZA CACERES KEVIN BRIAN</t>
  </si>
  <si>
    <t>ASTETE BALDEON LESLIE MARDELY</t>
  </si>
  <si>
    <t>CHACA MONAGO CANDY MANUELA</t>
  </si>
  <si>
    <t>COLLACHAGUA ECHEVARRIA MAYKEL WILLIAMS</t>
  </si>
  <si>
    <t>MEZA ORE CECILIA</t>
  </si>
  <si>
    <t>MORENO AGUILAR FRANCO JESUS</t>
  </si>
  <si>
    <t>VALVERDE RODRIGUEZ PAOLA ESTHER</t>
  </si>
  <si>
    <t>MARTEL TORRES MARIA LUISA</t>
  </si>
  <si>
    <t>QUICHCA HUAMANI LUCY ANALIZ</t>
  </si>
  <si>
    <t>AMAYA SAMANIEGO MARIA ELENA</t>
  </si>
  <si>
    <t>CORDOVA CAJAMALQUI JUAN DARWIN</t>
  </si>
  <si>
    <t>TRINIDAD TRINIDAD JOSE ADOLFO</t>
  </si>
  <si>
    <t>RICALDI CAYLLAHUA ELVIS FABIAN</t>
  </si>
  <si>
    <t>RICALDI LEON WALTER RAUL</t>
  </si>
  <si>
    <t>ROJAS PAUCAR PERCY LUIS</t>
  </si>
  <si>
    <t>DONACIONES Y TRANSFERENCIAS</t>
  </si>
  <si>
    <t>ORDEN DE SERVICIO</t>
  </si>
  <si>
    <t>ATENCIONES MEDICAS ESPECIALIZADAS COMO MEDICO CIRUJANO</t>
  </si>
  <si>
    <t>MONTALVO MAYTA SANDRO LEONEL</t>
  </si>
  <si>
    <t xml:space="preserve">MEDICO </t>
  </si>
  <si>
    <t xml:space="preserve">TITULO PROFESIONAL </t>
  </si>
  <si>
    <t>SERVICIO DE AUDITORÍA MÉDICA</t>
  </si>
  <si>
    <t>RIVAS MEZA ANGEL ERICK</t>
  </si>
  <si>
    <t>RECURSOS DIRECTAMENTE RECAUDADOS</t>
  </si>
  <si>
    <t>SERVICIO DE APOYO EN LIMPIEZA DE LOCAL</t>
  </si>
  <si>
    <t>ACEVEDO GALARZA ROSA FIDELLA</t>
  </si>
  <si>
    <t>CAPACITACION OCUPACIONAL</t>
  </si>
  <si>
    <t>ARAUCO GARCIA CONNIE EVILYN</t>
  </si>
  <si>
    <t>SERVICIO DE COORDINACION EN IMAGEN INSTITUCIONAL</t>
  </si>
  <si>
    <t>ARIAS HIDALGO MIGUEL ANGEL</t>
  </si>
  <si>
    <t>ARMAS VALERIO EDGARD RONALD</t>
  </si>
  <si>
    <t>SERVICIO ESPECIALIZADO DE MEDICO CIRUJANO</t>
  </si>
  <si>
    <t>AVELINO TORRES LEVY JOB</t>
  </si>
  <si>
    <t>SERVICIO DE TECNICA EN ENFERMERIA PARA ATENCIONES EN CONSULTA EXTERNA</t>
  </si>
  <si>
    <t>SERVICIO DE DIGITACION</t>
  </si>
  <si>
    <t>BARRIOS ROQUE JULIANA PILAR</t>
  </si>
  <si>
    <t>BELTRAN BAQUERIZO JEAN CARLOS</t>
  </si>
  <si>
    <t>SERVICIO DE APOYO TECNICO EN LABORATORIO</t>
  </si>
  <si>
    <t>SERVICIO DE ASISTENCIA EN MONITOREO, ANÁLISIS Y PROCESAMIENTO DE INFORMACIÓN</t>
  </si>
  <si>
    <t>CALDERON FERNANDEZ SANDRA</t>
  </si>
  <si>
    <t>SERVICIO ESPECIALIZADO DE QUIMICO FARMACEUTICO</t>
  </si>
  <si>
    <t>CASTRO EULOGIO LINO ALEX</t>
  </si>
  <si>
    <t>COCA FERNANDEZ TERESA BETZABE</t>
  </si>
  <si>
    <t>SERVICIO ESPECIALIZADO EN TECNOLOGIA MEDICA</t>
  </si>
  <si>
    <t>SERVICIO DE APOYO TÉCNICO EN TEMA DE LOGISTICA</t>
  </si>
  <si>
    <t>CUEVA NARVAJO HENNRY CRISTIAN</t>
  </si>
  <si>
    <t>SERVICIO TECNICO EN SALUD AMBIENTAL</t>
  </si>
  <si>
    <t>EYZAGUIRRE FLORES ANGELLO JONATHAN</t>
  </si>
  <si>
    <t>FLORES OROSCO MARTIN JUNIOR</t>
  </si>
  <si>
    <t>ATENCIONES ESPECIALIZADAS EN ENFERMERIA</t>
  </si>
  <si>
    <t>SERVICIO DE ENFERMERÍA</t>
  </si>
  <si>
    <t>HUAMAN ARAUJO JOSE CLAUDIO</t>
  </si>
  <si>
    <t>SERVICIO ESPECIALIZADO EN PROCESOS DE SELECCION</t>
  </si>
  <si>
    <t>HUARI MATOS ALCIDES ANIBAL</t>
  </si>
  <si>
    <t>ATENCION MEDICA ESPECIALIZADA - INTENSIVISTA</t>
  </si>
  <si>
    <t>INVERSIONES &amp; REPRESENTACIONES LUZ DE MARIA PILAR SOCIEDAD ANÓNIMA CERRADA</t>
  </si>
  <si>
    <t>MEDICO ESPECIALISTA</t>
  </si>
  <si>
    <t xml:space="preserve">MAGISTER </t>
  </si>
  <si>
    <t>SERVICIO ESPECIALIZADO DE MEDICO ONCOLOGO</t>
  </si>
  <si>
    <t>ATENCION MEDICA ESPECIALIZADA EN NEONATOLOGIA</t>
  </si>
  <si>
    <t>ATENCIONES MEDICAS ESPECIALIZADAS COMO MEDICO INTERNISTA</t>
  </si>
  <si>
    <t>SERVICIO ESPECIALIZADO DE MEDICO OFTALMOLOGO</t>
  </si>
  <si>
    <t>SERVICIO ESPECIALIZADO DE CIRUGIA GENERAL</t>
  </si>
  <si>
    <t>ATENCIÓN MÉDICA ESPECIALIZADA EN REUMATOLOGÍA</t>
  </si>
  <si>
    <t>ATENCIONES MEDICAS ESPECIALIZADAS EN UROLOGIA</t>
  </si>
  <si>
    <t>ATENCIONES MEDICAS ESPECIALIZADAS EN NEUROLOGIA</t>
  </si>
  <si>
    <t>ATENCION ESPECIALIZADA EN MEDICINA FÍSICA Y REHABILITACIÓN</t>
  </si>
  <si>
    <t>SERVICIO DE ATENCION ESPECIALIZADA EN EMERGENCIAS</t>
  </si>
  <si>
    <t>SERVICIO DE MEDICO ESPECIALISTA EN GINECOLOGIA</t>
  </si>
  <si>
    <t>ATENCIONES MEDICAS ESPECIALIZADAS EN CARDIOLOGIA</t>
  </si>
  <si>
    <t>ATENCIONES MEDICAS ESPECIALIZADAS  EN PSIQUIATRIA</t>
  </si>
  <si>
    <t>ATENCION MEDICA ESPECIALIZADA EN ANESTESIOLOGIA</t>
  </si>
  <si>
    <t>ATENCIÓN MÉDICA ESPECIALIZADA EN ONCOLOGÍA</t>
  </si>
  <si>
    <t>SERVICIO DE MEDICO ESPECIALISTA EN PEDIATRIA</t>
  </si>
  <si>
    <t>SERVICIO ESPECIALIZADO DE TRAUMATOLOGIA</t>
  </si>
  <si>
    <t>ATENCION MEDICA ESPECIALIZADA EN ECOGRAFIA</t>
  </si>
  <si>
    <t>SERVICIO DE ATENCION ESPECIALIZADA EN EMERGENCIAS Y DESASTRES</t>
  </si>
  <si>
    <t>SERVICIO DIAGNOSTICO POR IMAGENES - RAYOS X</t>
  </si>
  <si>
    <t>ATENCION MEDICA ESPECIALIZADA EN GINECO OBSTETRA</t>
  </si>
  <si>
    <t>ATENCION MEDICA ESPECIALIZADA EN NEONATOLOGIA Y PEDIATRIA</t>
  </si>
  <si>
    <t>INVERSIONES Y REPRESENTACIONES MEDIMAF</t>
  </si>
  <si>
    <t>SERVICIO ESPECIALIZADO MEDICO EMERGENCIOLOGO</t>
  </si>
  <si>
    <t>LAVADO CENTENO ROSA MERCEDES</t>
  </si>
  <si>
    <t>LAZO MOLINA ANA LUCIA RUTH</t>
  </si>
  <si>
    <t>SERVICIO DE ATENCIÓN EN OBSTETRICIA</t>
  </si>
  <si>
    <t>MAITA VIVANCO GINA ROCIO</t>
  </si>
  <si>
    <t>MANRIQUE ROMAN JOMERSON GORKI</t>
  </si>
  <si>
    <t>MARTINEZ CASTRO BRYAN DANIEL JUNIOR</t>
  </si>
  <si>
    <t>SERVICIO DE APOYO TECNICO EN FARMACIA</t>
  </si>
  <si>
    <t>MONTERO MARTINEZ ROBERTO CARLOS</t>
  </si>
  <si>
    <t>SERVICIO MANTENIMIENTO Y DE LIMPIEZA DE LOCAL</t>
  </si>
  <si>
    <t>MORALES CUNTO JOSE LUIS</t>
  </si>
  <si>
    <t>NAVARRO OROPEZA CALEB ADOLFO JHONLY</t>
  </si>
  <si>
    <t>ORMAECHE BARZOLA KARLA ZORAIDA MAGALY</t>
  </si>
  <si>
    <t>PALOMINO CUMAPA RAUL MARTIN</t>
  </si>
  <si>
    <t>PEREZ BARAHONA MIRTHA PATRICIA</t>
  </si>
  <si>
    <t>ATENCIONES ESPECIALIZADAS EN APOYO A ENFERMERIA</t>
  </si>
  <si>
    <t>PIZARRO ORIHUELA JIMMY DENIS</t>
  </si>
  <si>
    <t>SERVICIO DE APOYO EN ALMACENAMIENTO</t>
  </si>
  <si>
    <t>PUCHOC ANGLAS JEANETTE EUGENIA</t>
  </si>
  <si>
    <t>QUIJADA IMAÑA ANTHONY MANUEL</t>
  </si>
  <si>
    <t>QUISPE OLLERO NEREIDA ROSITA</t>
  </si>
  <si>
    <t>RETAMOZO GUTIERREZ KARINA VANESSA</t>
  </si>
  <si>
    <t>ROMERO HURTADO LUIS MIGUEL</t>
  </si>
  <si>
    <t>SERVICIO DE COSTURA</t>
  </si>
  <si>
    <t>SALAZAR EGOAVIL MALENA MING MEI</t>
  </si>
  <si>
    <t>SALVADOR RIVERA GUSTAVO ANTONIO</t>
  </si>
  <si>
    <t>SANCHEZ CONTRERAS KALY GIOVANNA</t>
  </si>
  <si>
    <t>SERVICIO DE APOYO EN CONTROL DOCUMENTARIO Y ADMINISTRATIVO</t>
  </si>
  <si>
    <t>TORO OLIVERA MAGLEY PATRICIA</t>
  </si>
  <si>
    <t>SERVICIO DE APOYO DE CHOFER</t>
  </si>
  <si>
    <t>SUPERIOR NO UNIVERSITARIO</t>
  </si>
  <si>
    <t>VALENTIN ARELLANO CRISTHIAN ANGEL</t>
  </si>
  <si>
    <t>LIMPIEZA INTERNA DE SERVICIOS DE HOSPITALES</t>
  </si>
  <si>
    <t>VILLEGAS CASTRO MARIO LUIS</t>
  </si>
  <si>
    <t>SERVICIO DE APOYO ADMINISTRATIVO EN TEMAS DE LOGISTICA</t>
  </si>
  <si>
    <t>SERVICIO DE ESPECIALISTA EN CONTRATACIONES DEL ESTADO</t>
  </si>
  <si>
    <t>ORIHUELA ROBLES ANGEL OSMAR</t>
  </si>
  <si>
    <t>SERVICIO DE APOYO EN ASISTENCIA TECNICA ADMINISTRATIVA</t>
  </si>
  <si>
    <t>BALDEON BLANCO MARIA DEL PILAR</t>
  </si>
  <si>
    <t>YUPANQUI DE LA CRUZ JEAN PIERRE</t>
  </si>
  <si>
    <t>SERVICIO DE REVISION DIGITACION Y SISTEMATIZACION DE INFORMACION</t>
  </si>
  <si>
    <t>SANTANA LOPEZ RAQUEL BETSABE</t>
  </si>
  <si>
    <t>CARDOSO RODRIGUEZ ALEX PAUL</t>
  </si>
  <si>
    <t>SERVICIO DE SUPERVISION Y ASISTENCIA TECNICA</t>
  </si>
  <si>
    <t>GAMBOA TRUJILLO JULIO CESAR</t>
  </si>
  <si>
    <t>JIMENEZ FELIX KARLA SOFIA</t>
  </si>
  <si>
    <t>CANO CAHUANA MARIMAR CLAUDIA</t>
  </si>
  <si>
    <t>CANON Y SOBRECANON, REGALIAS, RENTA DE ADUANAS Y PARTICIPACIONES</t>
  </si>
  <si>
    <t>SERVICIO DE ASISTENCIA EN NUTRICIÓN</t>
  </si>
  <si>
    <t>HUATUCO MANRIQUE FREDDY WILLIAM</t>
  </si>
  <si>
    <t>LEANDRO ARZAPALO WENDY JENYFFER</t>
  </si>
  <si>
    <t>CHAVEZ SOTELO ALDO ULISES</t>
  </si>
  <si>
    <t>TORPOCO JULCA DE SANCHEZ LOURDES DEL CARMEN VICTORIA</t>
  </si>
  <si>
    <t>1 EQUIPO DE RAYOS X ESTACIONARIO DIGITAL DIRECTO</t>
  </si>
  <si>
    <t>ADQUISICION SIMPLIFICADA</t>
  </si>
  <si>
    <t>CLASICO</t>
  </si>
  <si>
    <t>007-2019-UL</t>
  </si>
  <si>
    <t>SPECTRUM INGENIEROS SOCIEDAD ANONIMA CERRADA</t>
  </si>
  <si>
    <t>EN 60 DÍAS</t>
  </si>
  <si>
    <t>2 EQUIPO DE RAYOS X PARA RADIOGRAFIA RODABLE DIGITAL</t>
  </si>
  <si>
    <t>005-2020-UL</t>
  </si>
  <si>
    <t>SIEMENS HEALTHCARE S.A.C</t>
  </si>
  <si>
    <t>EN 20 DIAS</t>
  </si>
  <si>
    <t>3 MANDILON DESCARTABLE TALLA L</t>
  </si>
  <si>
    <t>012-2020-UL</t>
  </si>
  <si>
    <t>DROGUERIA CADIMED E.I.R.L.</t>
  </si>
  <si>
    <t>EN 10 DIAS</t>
  </si>
  <si>
    <t>4 MONITOR MULTI PARAMETRO DE FUNCIONES VITALES DE 8 PARAMETROS</t>
  </si>
  <si>
    <t>003-2020-UL</t>
  </si>
  <si>
    <t>DRAEGER PERU S.A.C.</t>
  </si>
  <si>
    <t>EN 40 DIAS</t>
  </si>
  <si>
    <t>5 COMPRESORA DE AIRE PARA USO MEDICO (OTROS)</t>
  </si>
  <si>
    <t>007-2020-UL</t>
  </si>
  <si>
    <t>CONSULTORA,MULTISERVICIOS Y AUTOMOTORES VEYRA S.A.C.</t>
  </si>
  <si>
    <t>EN 05 DIAS</t>
  </si>
  <si>
    <t>6 MAMELUCO DESCARTABLE TALLA L</t>
  </si>
  <si>
    <t>001-2020-UL</t>
  </si>
  <si>
    <t>HASAM CORP PERU E.I.R.L.</t>
  </si>
  <si>
    <t>7 PAPEL TOALLA DOBLE HOJA INTERFOLIADO BLANCO X 200 HOJAS</t>
  </si>
  <si>
    <t>ADJUDICAION SIN PROCEDIMIENTO</t>
  </si>
  <si>
    <t>BIO - SERVICIOS S.A.C</t>
  </si>
  <si>
    <t>EN 03 DIAS</t>
  </si>
  <si>
    <t>8 GEL ANTIBACTERIAL PARA MANOS X 1 L APROX.</t>
  </si>
  <si>
    <t>DROGUERIA MEDICA HOSPITALARIA S.A.C</t>
  </si>
  <si>
    <t>EN 12 DIAS</t>
  </si>
  <si>
    <t>9 INSUMOS MÉDICOS</t>
  </si>
  <si>
    <t>PROVEEDORES VARIOS</t>
  </si>
  <si>
    <t>EN 2020</t>
  </si>
  <si>
    <t>10 MEDICAMENTOS</t>
  </si>
  <si>
    <t>11 SERVICIOS DIVERSOS</t>
  </si>
  <si>
    <t>EN 2019</t>
  </si>
  <si>
    <t>12 GUANTE QUIRURGICO ESTERIL DESCARTABLE Nº 6 1/2</t>
  </si>
  <si>
    <t>002-2021-UL</t>
  </si>
  <si>
    <t>T &amp; R DISTRIBUIDORES E.I.R.L.</t>
  </si>
  <si>
    <t>4/29/2021</t>
  </si>
  <si>
    <t>EN 07 DIAS</t>
  </si>
  <si>
    <t>13 MASCARILLA DESCARTABLE TIPO N-95</t>
  </si>
  <si>
    <t>CYMED MEDICAL SAC</t>
  </si>
  <si>
    <t>3/24/2021</t>
  </si>
  <si>
    <r>
      <t>COORDINADORA ADMINISTRATIVA Y DE RECURSOS EDUCATIVOS PARA ZONA RURAL</t>
    </r>
    <r>
      <rPr>
        <sz val="8"/>
        <color rgb="FF000000"/>
        <rFont val="Arial"/>
        <family val="2"/>
      </rPr>
      <t xml:space="preserve"> - I.E. SAN ANTONIO DE SONOMORO</t>
    </r>
  </si>
  <si>
    <r>
      <t>PERSONAL DE VIGILANCIA</t>
    </r>
    <r>
      <rPr>
        <sz val="8"/>
        <color rgb="FF000000"/>
        <rFont val="Arial"/>
        <family val="2"/>
      </rPr>
      <t xml:space="preserve"> - I.E. SAN DANIEL </t>
    </r>
  </si>
  <si>
    <r>
      <t>PERSONAL DE MANTENIMIENTO</t>
    </r>
    <r>
      <rPr>
        <sz val="8"/>
        <color rgb="FF000000"/>
        <rFont val="Arial"/>
        <family val="2"/>
      </rPr>
      <t xml:space="preserve"> - I.E. SAN DANIEL</t>
    </r>
  </si>
  <si>
    <t>ADQUISICIÓN DE DOS CAMIONES CISTERNA PARA LA DIRECCION REGIONAL DE TRANSPORTES Y COMUNICACIONES - JUNIN</t>
  </si>
  <si>
    <t>Adquisición de PAVIMENTADORA DE MEZCLA ASFALTICA</t>
  </si>
  <si>
    <t>Adquisición de PLANTA PROCESADORA DE ASFALTO EN CALIENTE</t>
  </si>
  <si>
    <t xml:space="preserve">ADQUISICION DE RODILLO LISO VIBRATORIO </t>
  </si>
  <si>
    <t>ADQUISICION DE EXCAVADORA HIDRAULICA</t>
  </si>
  <si>
    <t>ADQUISICION DE TRACTOR ORUGA</t>
  </si>
  <si>
    <t>ADQUISICION DE CAMION VOLQUETE</t>
  </si>
  <si>
    <t>ADQUISICION DE CAMION IMPRIMADOR</t>
  </si>
  <si>
    <t>ADQUISICION DE MOTONIVELADORA</t>
  </si>
  <si>
    <t>ADQUISICION DE CARGADOR FRONTAL</t>
  </si>
  <si>
    <t>ADQUISICION DE EQUIPOS PARA ESTACIONES CPACC</t>
  </si>
  <si>
    <t>ADQUISICION DE ANALIZADOR DE ESPECTRO PARA REALIZAR MONITOREO DEL ESPECTRO RAD</t>
  </si>
  <si>
    <t>ADQUISICION DE 30 KITS DE MALLAS DE ALUMINIO PARA ANTENAS PARABOLICAS, PARA EL</t>
  </si>
  <si>
    <t>ADQUISICIÓN DE PETRÓLEO DIÉSEL B5 S-50 COMO APOYO A LOS CENTROS POBLADOS DE LAS PROVINCIAS DE SATIPO</t>
  </si>
  <si>
    <t xml:space="preserve"> CONSULTORIA EN ELABORACION DEL TUPA </t>
  </si>
  <si>
    <t xml:space="preserve">ASESORIA Y CONSULTORIA EN LIQUIDACION DE OBRAS, ESTUDIOS Y CONTRATOS </t>
  </si>
  <si>
    <t xml:space="preserve">CONSULTORÍA EN MEDICINA OCUPACIONAL </t>
  </si>
  <si>
    <t xml:space="preserve">CONSULTORIA DE GESTIÓN DE PROCESOS </t>
  </si>
  <si>
    <t xml:space="preserve">ASESORÍA LEGAL EN PROCESOS ADMINISTRATIVOS </t>
  </si>
  <si>
    <t xml:space="preserve">CONSULTORIA EN DISEÑO E IMPLEMENTACION DE SISTEMA INFORMATICO </t>
  </si>
  <si>
    <t xml:space="preserve">CONSULTORIA DE COORDINACION GENERAL </t>
  </si>
  <si>
    <t xml:space="preserve">CONSULTORIA EN LA ELABORACION DE EXPEDIENTES TECNICOS </t>
  </si>
  <si>
    <t xml:space="preserve">CONSULTORIA PARA ELABORACION DE ESTUDIO DE PRE INVERSION NIVEL DE PERFIL </t>
  </si>
  <si>
    <t xml:space="preserve">CONSULTORÍA EN IMPLEMENTACIÓN DE GESTIÓN ANTISOBORNO </t>
  </si>
  <si>
    <t>CHUMPITAZ MATOS GHYMER RANDU</t>
  </si>
  <si>
    <t>BERTHA MARTINEZ ESPINOZA</t>
  </si>
  <si>
    <t xml:space="preserve">10452247076
</t>
  </si>
  <si>
    <t>LAGONES CHUQUILLANQUI CECILIA PAOLA</t>
  </si>
  <si>
    <t>CURI CONDOR JIMMY JUNIOR</t>
  </si>
  <si>
    <t>CONTRATACION DE SERVICIO DE TOMA DE INVENTARIO DE BIENES MUEBLES PATRIMONIAL 2020 SEDE Y CONCILIACIÓN DEL INVENTARIO DE LAS INSTITUCIONES EDUCATIVAS DE LA UGEL CHUPACA.</t>
  </si>
  <si>
    <t>ASESORIA LEGAL</t>
  </si>
  <si>
    <t>SANDRA CALDERON FERNANDEZ</t>
  </si>
  <si>
    <t>EGOAVIL SEDANO ERASMO WILFREDO</t>
  </si>
  <si>
    <t>SANTOS RODRIGUEZ GABRIEL</t>
  </si>
  <si>
    <t>GONZALES HERNANDEZ JUAN CARLOS</t>
  </si>
  <si>
    <t>PALACIOS DE LA CRUZ EDGAR PEDRO</t>
  </si>
  <si>
    <t>ASESORIAS Y CONSULTORIAS EN OTRAS ESPECIALIDADES</t>
  </si>
  <si>
    <t>ASESORIA EN ANALISIS DE CLASIFICADORES PRESUPUESTALES DE GASTO</t>
  </si>
  <si>
    <t>ASESORIA Y CONSULTORIA GESTION TECNOLOGICA EN SALUD</t>
  </si>
  <si>
    <t>CONSULTORIA EN IMPLEMENTACION DE SISTEMA DE CONTROL INTERNO</t>
  </si>
  <si>
    <t>ELABORACION DE EXPEDIENTES TECNICOS</t>
  </si>
  <si>
    <t>O/S: 954 - ASESORIA Y CONSULTORIA EN CONTABILIDAD</t>
  </si>
  <si>
    <t>O/S: 1491 - CONSULTORIA P/ELABORACION DE DOCUMENTOS NORMATIVOS DE GESTION (ROF, MOF Y CAP)</t>
  </si>
  <si>
    <t>O/S: 434 - CONSULTORIA EN ELABORACION DE MANUALES</t>
  </si>
  <si>
    <t>450 GOBIERNO REGIONAL DE JUNIN</t>
  </si>
  <si>
    <t>451 GOBIERNO REGIONAL DE JUNIN</t>
  </si>
  <si>
    <t>452 GOBIERNO REGIONAL DE JUNIN</t>
  </si>
  <si>
    <t>31/05/2021, 15/06/2021, 24/06/2021</t>
  </si>
  <si>
    <t xml:space="preserve">CAS </t>
  </si>
  <si>
    <t>001. SEDE JUNIN</t>
  </si>
  <si>
    <t>Recursos Ordinarios</t>
  </si>
  <si>
    <t>Recursos Directamente Recudados</t>
  </si>
  <si>
    <t>Recursos Directamente Recaudados</t>
  </si>
  <si>
    <t>Donaciones y Transferencias</t>
  </si>
  <si>
    <t>RDR.</t>
  </si>
  <si>
    <t>R.D.R</t>
  </si>
  <si>
    <t>DYT</t>
  </si>
  <si>
    <t>Auxiliar en Archivos</t>
  </si>
  <si>
    <t>Técnico Administrativo</t>
  </si>
  <si>
    <t>Conductor de Vehículo</t>
  </si>
  <si>
    <t>Abogado Especialista en Contrataciones con el Estado</t>
  </si>
  <si>
    <t>Asistente Legal</t>
  </si>
  <si>
    <t xml:space="preserve">Técnico Administrativo </t>
  </si>
  <si>
    <t>Profesional Especialista en Biodiversidad</t>
  </si>
  <si>
    <t>Profesional Especialista en Monitoreo Ambiental</t>
  </si>
  <si>
    <t>Promotor de Proyectos</t>
  </si>
  <si>
    <t>Personal de Servicio - Vigilante</t>
  </si>
  <si>
    <t>Personal de Servicio - Vigilancia</t>
  </si>
  <si>
    <t xml:space="preserve">Personal de Servicio – Guardianía y Limpieza </t>
  </si>
  <si>
    <t>Secretaria</t>
  </si>
  <si>
    <t>Personal de Servicio Guardianía y Limpieza</t>
  </si>
  <si>
    <t>Personal de Servicio – Guardianía y Limpieza</t>
  </si>
  <si>
    <t>Profesional Coordinador</t>
  </si>
  <si>
    <t>Asistente  Adminitrativo</t>
  </si>
  <si>
    <t>Personal de Servicio  Gurdiania y Limpieza</t>
  </si>
  <si>
    <t>Asistente legal- Secretaría Técnica</t>
  </si>
  <si>
    <t>Especialista en Sistema de Recursos Humanos</t>
  </si>
  <si>
    <t>Abogado - Secretario Técnico</t>
  </si>
  <si>
    <t>Coordinador de Fiscalización</t>
  </si>
  <si>
    <t>Tesorera</t>
  </si>
  <si>
    <t>Asistente Administrativo – Coordinación de Fiscalización</t>
  </si>
  <si>
    <t>Técnico Administrativo -Coordinación Contabilidad</t>
  </si>
  <si>
    <t>Asistente Administrativo Girador - Coordinación de Tesore</t>
  </si>
  <si>
    <t>Asistente Administrativo - Girador</t>
  </si>
  <si>
    <t>Técnico Administrativo - Coordinación Tesorería</t>
  </si>
  <si>
    <t>Técnico Administrativo-Cajero Pagador</t>
  </si>
  <si>
    <t>Contador Público</t>
  </si>
  <si>
    <t>Asistente de Control de Archivos</t>
  </si>
  <si>
    <t>Encargado de Almacén</t>
  </si>
  <si>
    <t xml:space="preserve">Asistente Administrativo </t>
  </si>
  <si>
    <t xml:space="preserve">Personal de Servicio - Limpieza </t>
  </si>
  <si>
    <t>Especialista en SIGA SIAF</t>
  </si>
  <si>
    <t>Responsable en Contratacioness</t>
  </si>
  <si>
    <t>Encargado de Procedimientos de Selección</t>
  </si>
  <si>
    <t>Analista Administrativo SIGA - SIAF</t>
  </si>
  <si>
    <t>Asistente Administrativo SIGA - SIAF</t>
  </si>
  <si>
    <t>Cotizador</t>
  </si>
  <si>
    <t>Asistente Técnico</t>
  </si>
  <si>
    <t>Analista en Contrataciones</t>
  </si>
  <si>
    <t>Responsable de Cotizaciones</t>
  </si>
  <si>
    <t>Técnico Administrativo - Notificador</t>
  </si>
  <si>
    <t>Auxiliar de Archivo</t>
  </si>
  <si>
    <t>Auxiliar en Archivo</t>
  </si>
  <si>
    <t>Redactor Periodístico</t>
  </si>
  <si>
    <t>Asistente en Comunicación Social</t>
  </si>
  <si>
    <t xml:space="preserve">Abogado en Contrataciones con el Estado </t>
  </si>
  <si>
    <t>Abogado Especialista en Derecho Administrativo</t>
  </si>
  <si>
    <t xml:space="preserve">Asistente Legal </t>
  </si>
  <si>
    <t>Analista en Sistema de Presupuesto</t>
  </si>
  <si>
    <t>Analista de Presupuesto – Sector Salud</t>
  </si>
  <si>
    <t>Analista de Presupuesto – Sector Educación</t>
  </si>
  <si>
    <t>Analista de Presupuesto</t>
  </si>
  <si>
    <t>Asistente en Ciencias Sociales</t>
  </si>
  <si>
    <t>Analista en Planificación</t>
  </si>
  <si>
    <t>Especialista Administrativo</t>
  </si>
  <si>
    <t>Especialista en Demarcación Territorial</t>
  </si>
  <si>
    <t>Analista Programador</t>
  </si>
  <si>
    <t>Auxiliar Administrativo</t>
  </si>
  <si>
    <r>
      <t>Bachiller Comunicador</t>
    </r>
    <r>
      <rPr>
        <sz val="8"/>
        <color indexed="8"/>
        <rFont val="Arial"/>
        <family val="2"/>
      </rPr>
      <t>.</t>
    </r>
  </si>
  <si>
    <t>Especialista</t>
  </si>
  <si>
    <t>Especialista en Turismo</t>
  </si>
  <si>
    <t>Asesor Legal</t>
  </si>
  <si>
    <t xml:space="preserve">Profesional </t>
  </si>
  <si>
    <t xml:space="preserve">Asistente Administrativo I </t>
  </si>
  <si>
    <t>Administrador</t>
  </si>
  <si>
    <t>Evaluador Ambiental</t>
  </si>
  <si>
    <t>Asistente Administrativo II</t>
  </si>
  <si>
    <t xml:space="preserve">Coordinador en Promoción Minera y Responsabilidad Social </t>
  </si>
  <si>
    <t>Responsable de la Unidad Técnica de Minería</t>
  </si>
  <si>
    <t>Psicóloga</t>
  </si>
  <si>
    <t>Consultor Empresarial para el Centro del Empleo</t>
  </si>
  <si>
    <t xml:space="preserve">Especialista en Derechos Fundamentales y Seguridad y Salud en el Trabajo </t>
  </si>
  <si>
    <t>Liquidador</t>
  </si>
  <si>
    <t>Instructor de Mecánica Automotriz</t>
  </si>
  <si>
    <t>Instructor de Computación e Informática</t>
  </si>
  <si>
    <t>Instructor de Electricidad</t>
  </si>
  <si>
    <t>Promotor Social para la Sede Regional de Huancayo</t>
  </si>
  <si>
    <t>Notificador</t>
  </si>
  <si>
    <t>Personal de Servicio - Limpieza</t>
  </si>
  <si>
    <t>Asistente Administrativo  para el OSEL</t>
  </si>
  <si>
    <t>Asistente Administrativo - Zona de Trabajo - La Oroya</t>
  </si>
  <si>
    <t>Asistente Administrativo - Zona de Trabajo -Tarma</t>
  </si>
  <si>
    <t>Profesional Encargado de Acercamiento Empresarial</t>
  </si>
  <si>
    <t>Promotor Social para la  Zona de Trabajo - San Ramón</t>
  </si>
  <si>
    <t>Promotor Social para la  Zona de Trabajo - Satipo</t>
  </si>
  <si>
    <t>Promotor Social Zona de Trabajo Yauli La Oroya</t>
  </si>
  <si>
    <t>Ejecutor Coactivo</t>
  </si>
  <si>
    <t>Auxiliar Coactivo</t>
  </si>
  <si>
    <t xml:space="preserve">Promotor Social </t>
  </si>
  <si>
    <t>Promotor Social - Zona de Trabajo Satipo</t>
  </si>
  <si>
    <t>Personal de Servicio – Vigilancia Nocturno</t>
  </si>
  <si>
    <t>Personal de Servicio - Guardianía  Vigilancia</t>
  </si>
  <si>
    <t>Psicologo</t>
  </si>
  <si>
    <t>Recepcionista Central Telefonica</t>
  </si>
  <si>
    <t>Chofer y Guardianía</t>
  </si>
  <si>
    <t xml:space="preserve">Técnico Informático </t>
  </si>
  <si>
    <t xml:space="preserve">Encargado de Control de Asistencia </t>
  </si>
  <si>
    <t>Analista de Presupuesto para el Sector Salud</t>
  </si>
  <si>
    <t xml:space="preserve">Especialista en Planificación </t>
  </si>
  <si>
    <t xml:space="preserve">Instructor de Computación e Informática </t>
  </si>
  <si>
    <t xml:space="preserve">Promotor Laboral </t>
  </si>
  <si>
    <t>JAUREGUI MARTINEZ MAYUMI MERCEDES</t>
  </si>
  <si>
    <t>Técncio en Computación e informática</t>
  </si>
  <si>
    <t>BEATRIZ SARA VENTOSILLA VILLEGAS DE HUAMAN</t>
  </si>
  <si>
    <t>KATHERIN THALIA ESCOBAR PALACIOS</t>
  </si>
  <si>
    <t>Bachiller</t>
  </si>
  <si>
    <t>NATALY MILAGROS RIOS PONCE</t>
  </si>
  <si>
    <t>ARROYO DE CABALLERO MARIA ESTHER</t>
  </si>
  <si>
    <t>Secundaria completa</t>
  </si>
  <si>
    <t>YUCELI EVELIN PONTE VERA</t>
  </si>
  <si>
    <t>Técnico en Administración</t>
  </si>
  <si>
    <t>GARCIA TORIBIO WILLIAM RICHARD</t>
  </si>
  <si>
    <t>GIOVANA ELIZABETH LEON ASTUHUAMAN</t>
  </si>
  <si>
    <r>
      <t>VILCHEZ ALHUA ERIKA IRENE</t>
    </r>
    <r>
      <rPr>
        <sz val="8"/>
        <color indexed="8"/>
        <rFont val="Arial"/>
        <family val="2"/>
      </rPr>
      <t xml:space="preserve"> </t>
    </r>
  </si>
  <si>
    <t>MARQUINA HUAMANCAJA FRANK GUILLERMO</t>
  </si>
  <si>
    <t>Bachiller en Derecho y Ciencias Politicas</t>
  </si>
  <si>
    <t>RODOLFO HIPOLITO UNTIVEROS MATOS</t>
  </si>
  <si>
    <t>CABALLERO DE LA CRUZ ITSUA ROSARIO</t>
  </si>
  <si>
    <t>ERICK SEGOVIA GARCIA</t>
  </si>
  <si>
    <t xml:space="preserve">HEMERSON YUVER CALDERON GOMEZ </t>
  </si>
  <si>
    <t>GREISY HUAMAN VILA</t>
  </si>
  <si>
    <t xml:space="preserve">ALVARADO ALIAGA LUIS PABLO </t>
  </si>
  <si>
    <t>BAZAN AGUIRRE CLAUDIA YURICO</t>
  </si>
  <si>
    <t>EDWIN DIMAS VASQUEZ IZARRA</t>
  </si>
  <si>
    <t>JULIE GERALDINE ORDAYA ESPINOZA</t>
  </si>
  <si>
    <t>CARLOS FABIAN MORERA BELTRAN</t>
  </si>
  <si>
    <t>JANNE MAGHELI CANCHANYA CARBAJAL</t>
  </si>
  <si>
    <t>Téccnico en Secretariado Ejecutivo</t>
  </si>
  <si>
    <t>RICARDO ALEXANDER SEDANO TAIPE</t>
  </si>
  <si>
    <t>LESLIE NICOLASA ORIHUELA PRETEL</t>
  </si>
  <si>
    <t>Tecnico en Secretariado Ejecutivo</t>
  </si>
  <si>
    <t>NELLY EDITH PASTRANA MERCADO</t>
  </si>
  <si>
    <t>Tecnico en Computación e Informatica</t>
  </si>
  <si>
    <t>ZUNILDA NELIDA PEREZ ANCELMO</t>
  </si>
  <si>
    <t>Ingeniero Ambiental</t>
  </si>
  <si>
    <t>KAREN NATALI PAUCAR HILARIO</t>
  </si>
  <si>
    <t>HENRY MICHAEL CAMARENA ZAMBRANO</t>
  </si>
  <si>
    <t>MARÍA VICTORIA ALARCON MEDINA</t>
  </si>
  <si>
    <t>Ingeniera Agronoma</t>
  </si>
  <si>
    <t>JHON ANDERSON CALERO LEON</t>
  </si>
  <si>
    <t>Ing. de Sistemas</t>
  </si>
  <si>
    <t>MARÍA ALESSANDRA PONCE GONZALES</t>
  </si>
  <si>
    <t>Lic. Ciencias de la Comunicación</t>
  </si>
  <si>
    <t>ZEVALLOS DOMINGUEZ EFRAIN</t>
  </si>
  <si>
    <t>04328273</t>
  </si>
  <si>
    <t>YUPANQUI RODRIGUEZ JILBER PERCY</t>
  </si>
  <si>
    <t>ALIAGA AGUIRRE JOSE LUIS</t>
  </si>
  <si>
    <t>HUAMAN LAURENTE MARCO ANTONIO</t>
  </si>
  <si>
    <t>BETTY MARLENI MEZA CARHUAZ</t>
  </si>
  <si>
    <t>Técnico en Computación e Informática</t>
  </si>
  <si>
    <t xml:space="preserve">KELI PRISCILA LAUREANO TORIBIO </t>
  </si>
  <si>
    <t>MARLENY MUÑICO JIMENEZ</t>
  </si>
  <si>
    <t>Técnico en Secretariado Ejecutivo</t>
  </si>
  <si>
    <t>RICHARD JHONY QUINCHUA AMAYA</t>
  </si>
  <si>
    <t>DAVID FELICIANO PORRAS APOLINARIO</t>
  </si>
  <si>
    <t>HUBER MALDONADO DORREGARAY</t>
  </si>
  <si>
    <t>GYNO PAUL ARANGOITIA ALIAGA</t>
  </si>
  <si>
    <t>PARIONA POMALAZA JOSEFINA ELVIRA</t>
  </si>
  <si>
    <t>Bachiller en Ingenieria de Minas</t>
  </si>
  <si>
    <t>BARRIOS BALDEON PILAR LOURDES</t>
  </si>
  <si>
    <t>LAUREANO TERREL POMPEYO</t>
  </si>
  <si>
    <t>MARITZA MARLENE VASQUEZ AQUINO</t>
  </si>
  <si>
    <t>Tecnico en Administración</t>
  </si>
  <si>
    <t>JOSE MARTIN MARAVI PALACIOS</t>
  </si>
  <si>
    <t>ANGELA ARIELA REZA HINOSTROZA</t>
  </si>
  <si>
    <t>ANGELA HUAMANI SEGOVIA</t>
  </si>
  <si>
    <t>Lic. Antropologia</t>
  </si>
  <si>
    <t xml:space="preserve">CUYOTUPA NUÑEZ JOEL DANTE </t>
  </si>
  <si>
    <t>Bachiller en Ingenieria de Sistemas</t>
  </si>
  <si>
    <t>LUZ MARIA CABALLERO ARROYO</t>
  </si>
  <si>
    <t>Lic. En Trabajo Social</t>
  </si>
  <si>
    <t>ISAIAS ALBERTO CARDENAS MENDEZ</t>
  </si>
  <si>
    <t>LENIN FIDEL LOPEZ UNSIHUAY</t>
  </si>
  <si>
    <t>Bachiller en Derecho y Ciencias PolIticas</t>
  </si>
  <si>
    <t>JULIO SANTOS ROCCA OSORIO</t>
  </si>
  <si>
    <t>VERENICE CAROL MANANI PEÑA</t>
  </si>
  <si>
    <t xml:space="preserve">VLADIMIR HORACIO JIMENEZ VALERIO </t>
  </si>
  <si>
    <t>LIZETH GLENY MURILLO BENDEZU</t>
  </si>
  <si>
    <t>STEFANY KAROL QUIJANO MEZA</t>
  </si>
  <si>
    <t>Bachiller en Administración</t>
  </si>
  <si>
    <t>PAMELA ANALI CARDENAS HURTADO</t>
  </si>
  <si>
    <t>VICTOR JORGE TORRES VILLANUEVA</t>
  </si>
  <si>
    <t>Tecnico en Contabilidad</t>
  </si>
  <si>
    <t>ROBERT EDSON CUTTI MEDINA</t>
  </si>
  <si>
    <t>NANCY EGAS SURICHAQUI</t>
  </si>
  <si>
    <t>Contadora Pública</t>
  </si>
  <si>
    <t>IRIS VIRGINIA POVIS RAMOS</t>
  </si>
  <si>
    <t>04085802</t>
  </si>
  <si>
    <t>EVA ESTHER LEON TORRES</t>
  </si>
  <si>
    <t>MANUEL LINCOL SIMON SUAREZ</t>
  </si>
  <si>
    <t>SANTOS ORDOÑEZ RUTH ESLY</t>
  </si>
  <si>
    <t>Técnico en Contabilidad</t>
  </si>
  <si>
    <t>MENENDEZ BRAÑEZ MERCEDES PAOLA</t>
  </si>
  <si>
    <t>ROMERO ESPLANA ROSARIO</t>
  </si>
  <si>
    <t>OCHOA SALAZAR NOEMI ROSARIO</t>
  </si>
  <si>
    <t>RODOLFO MARTIN MIGUEL PONCE</t>
  </si>
  <si>
    <t>RARAZ ANDRADE LILIANA DANITZA</t>
  </si>
  <si>
    <t>GABRIELA IVETTE MANRIQUE ROJAS</t>
  </si>
  <si>
    <t>LAZO SOTO JHON HENRY</t>
  </si>
  <si>
    <t>ROEL MILTON HILARIO TORRES</t>
  </si>
  <si>
    <t>ANGEL RODRIGO GONZALES MATOS</t>
  </si>
  <si>
    <t>Estudiante Universitario</t>
  </si>
  <si>
    <t>JULIAN JAIME JURADO CONCE</t>
  </si>
  <si>
    <t>SONIA AMANDA JUZCAMAYTA LOBATO DE CASTILLO</t>
  </si>
  <si>
    <t>LUZ CLARISA SAENZ PORRAS</t>
  </si>
  <si>
    <t>MARITZA REDOLFO JAYO</t>
  </si>
  <si>
    <t>STALINA LIZBET QUISPE BERROSPI</t>
  </si>
  <si>
    <t>MARÍA NOA SOTO</t>
  </si>
  <si>
    <t>YULISA ENMA TICLLACURI SEDANO</t>
  </si>
  <si>
    <t>ROSA VALENCIA OYOLA</t>
  </si>
  <si>
    <t>CLARISA ANTONIA BONIFACIO EULOGIO</t>
  </si>
  <si>
    <t>MARLENY ELISA MALDONADO INGA</t>
  </si>
  <si>
    <t>ROJAS ROJAS HILDEBRANDO FEDOR</t>
  </si>
  <si>
    <t>YANETH PAMELA CAMPOS ARRIETA</t>
  </si>
  <si>
    <t>VERONICA ROJAS CHAVEZ</t>
  </si>
  <si>
    <t>FRANCO NAVARRO RUIZ</t>
  </si>
  <si>
    <t>ANGELES COLONIO JUAN DANIEL</t>
  </si>
  <si>
    <t>ISABEL CRISTINA MENENDEZ MORENO</t>
  </si>
  <si>
    <t>VICTOR JORGE LOPEZ CUADRADO</t>
  </si>
  <si>
    <t>JUAN BASTIDAS DE LA CRUZ</t>
  </si>
  <si>
    <t>YESLYN YULIZA ACHCARAY CCAMA</t>
  </si>
  <si>
    <t>ANGEL ABNER CASTRO ARMELLON</t>
  </si>
  <si>
    <t>MIGUEL FRANCISCO YUPANQUI ACUÑA</t>
  </si>
  <si>
    <t>JUAN ANDRES LOLO MERINO</t>
  </si>
  <si>
    <t>CORDOVA BACA JESUS SAMUEL</t>
  </si>
  <si>
    <t>UTHS SAUL CANDIOTTI HUINCHO</t>
  </si>
  <si>
    <t>LUIS GONZALO MARTINEZ HUAMAN</t>
  </si>
  <si>
    <t>Lic. En Administración</t>
  </si>
  <si>
    <t>HOMERO FRANCO LAUREANO AGÜERO</t>
  </si>
  <si>
    <t>LISSET YANINA MAITA TOVAR</t>
  </si>
  <si>
    <t xml:space="preserve">KEVIN ROMAN CARDENAS CASALLO, </t>
  </si>
  <si>
    <t>NEISSETH APARCO HUAMANI</t>
  </si>
  <si>
    <t>MANUEL JOSEPH FLORES PAUCAR</t>
  </si>
  <si>
    <t>CESAR MADERICK BENDEZU MAURICIO</t>
  </si>
  <si>
    <t>Bachiller en Contabilidad</t>
  </si>
  <si>
    <t>LIA FHARANNA ARIMBORGO GARCIA</t>
  </si>
  <si>
    <t>ALFARO TUEROS JAQUELIN</t>
  </si>
  <si>
    <t>LEIVA MIRANDA YANINA KATERIN</t>
  </si>
  <si>
    <t>ORE TITO ALICIA</t>
  </si>
  <si>
    <t>Técnico en Secretariado</t>
  </si>
  <si>
    <t>ACEBEDO CACERES JULISSA ESTRELLA</t>
  </si>
  <si>
    <t>GERHALD VICTOR POMA ECHIA</t>
  </si>
  <si>
    <t>CECILIA VERGARA GONZALES</t>
  </si>
  <si>
    <t>OSCAR ROMAN DE LA CRUZ</t>
  </si>
  <si>
    <t>Licenciado en Ciencias de la Comunicación</t>
  </si>
  <si>
    <t>JONATAN SABDI CONDORI ARUHUANCA</t>
  </si>
  <si>
    <t>GABRIEL ANGEL RAMON CORDOVA</t>
  </si>
  <si>
    <t>BISANTINO POMPEYO PEREZ MEDINA</t>
  </si>
  <si>
    <t>EMERSON ANTONIO CAMPOSANO HUALLULLO</t>
  </si>
  <si>
    <t>PACHECO YARIN CINTIA FLORA</t>
  </si>
  <si>
    <t>KELVIN ROSELL CHUQUIYAURI CARHUANCHO</t>
  </si>
  <si>
    <t xml:space="preserve">DANY YONATAN HUAYLLANI CASTILLARES </t>
  </si>
  <si>
    <t xml:space="preserve">NIKY JHURY LLACTA ALONSO </t>
  </si>
  <si>
    <t>Bachiller en Ing. Industrial</t>
  </si>
  <si>
    <t>VICTOR CHRISTIAN RIOS CANCHANYA</t>
  </si>
  <si>
    <t>KAREN FIORELLA AROTOMA QUICHCA</t>
  </si>
  <si>
    <t>SEILA JULISA VILLACRUZ MERCADO</t>
  </si>
  <si>
    <t>PAUCAR CONDOR DINA SUSANA</t>
  </si>
  <si>
    <t>ALAYO APOLINARIO SUSAN PAMELA</t>
  </si>
  <si>
    <t>JOZET DANIEL HIDALGO ACERO</t>
  </si>
  <si>
    <t>Bachiller en economía</t>
  </si>
  <si>
    <t>RONALD POMA QUISPE</t>
  </si>
  <si>
    <t>RAUL QUISPE VENTOCILLA</t>
  </si>
  <si>
    <t>OCTAVIO DAVID GAMARRA AGUAYO</t>
  </si>
  <si>
    <t>LOLO ALBERTO CERVERA GUILLEN</t>
  </si>
  <si>
    <t>CINDY BERENIZ LAUREANO CHAVEZ</t>
  </si>
  <si>
    <t>OLIVERA CUADROS LUIS FERNANDO,</t>
  </si>
  <si>
    <t>Ingeniero Geografo</t>
  </si>
  <si>
    <t>VILLALVA BRINGAS KEVIN KEIL,</t>
  </si>
  <si>
    <t>FRANK JORDAN URETA RICALDI</t>
  </si>
  <si>
    <t xml:space="preserve">CRISOSTOMO POMA ROCÍO KATERIN </t>
  </si>
  <si>
    <t>Lic. Primaria</t>
  </si>
  <si>
    <t>FRANKLIN CLAUDIO PONCE MONTERO</t>
  </si>
  <si>
    <t>ANTONIO VELIZ HINOJOZA</t>
  </si>
  <si>
    <t>HENRY DEMETRIO ALVITES BERNARDO</t>
  </si>
  <si>
    <t>Ingeniero de sistemas</t>
  </si>
  <si>
    <t xml:space="preserve">VALENCIA DELGADILLO JACK BASILIO </t>
  </si>
  <si>
    <t>RODOLFO TEOFANES FLORES ALVINO</t>
  </si>
  <si>
    <t xml:space="preserve">JUAN CARLOS POCOMUCHA MATAMOROS </t>
  </si>
  <si>
    <t>Bachiller en Ciencias de la Comunicación</t>
  </si>
  <si>
    <t xml:space="preserve">ROSA ISABEL GARCIA CLEMENTE </t>
  </si>
  <si>
    <t>ROCIO DEL PILAR ROJAS MELLADO</t>
  </si>
  <si>
    <t>Lic. En Turismo</t>
  </si>
  <si>
    <t>EDELISA LUZ CHAVEZ BENITO</t>
  </si>
  <si>
    <t>ALFREDO YUPANQUI ESPINOZA</t>
  </si>
  <si>
    <t>WALTER PEDRO MENDOZA QUISPE</t>
  </si>
  <si>
    <t xml:space="preserve">Bachiller </t>
  </si>
  <si>
    <t xml:space="preserve">FANY ISABEL CORONACIÓN MARTINEZ </t>
  </si>
  <si>
    <t>EDWARD QUISPE GUILLEN</t>
  </si>
  <si>
    <t xml:space="preserve">ROXANA MONICA TINTAYO SURICHAQUI </t>
  </si>
  <si>
    <t>Lic. Turismo</t>
  </si>
  <si>
    <t>LUIS ANTONIO LOAYZA CHALCO</t>
  </si>
  <si>
    <t>JHONNY JAVIER CORTEZ FLORES</t>
  </si>
  <si>
    <t>Lic. en Turismo</t>
  </si>
  <si>
    <t>PAOLA ABIGAIL YOMIRA CASTILLO FLORES</t>
  </si>
  <si>
    <t>SANTOS GUZMÁN MERCEDES GENOVEVA</t>
  </si>
  <si>
    <t>06466482</t>
  </si>
  <si>
    <t>INTI JOSE MONTANO PEREZ</t>
  </si>
  <si>
    <t>XIOMARA BELEN CRISOSTOMO HILARIO</t>
  </si>
  <si>
    <t>HEIDY YUMIRA BARRIENTOS TUNQUE</t>
  </si>
  <si>
    <t>JOSE LUIS RIOS MAITA</t>
  </si>
  <si>
    <t>GIANNINA JENNIFER LEON TORRES</t>
  </si>
  <si>
    <t>ROMERO GABINO ANGEL JUNKER</t>
  </si>
  <si>
    <t>Ingeniero de Minas</t>
  </si>
  <si>
    <t>LAZO ORE VICTOR JESUS</t>
  </si>
  <si>
    <t>PAUCAR TORRES EDINSON  DAVID</t>
  </si>
  <si>
    <t>Bachiller  Ing. Ambiental</t>
  </si>
  <si>
    <t>ROSADO QUISPE RAFAEL ENRIQUE</t>
  </si>
  <si>
    <t>CHAMORRO CAMASCA SADAN</t>
  </si>
  <si>
    <t>MADUEÑO PORRAS FIORELA AKEMY</t>
  </si>
  <si>
    <t>CYNTHIA MARILIA ROQUE LINO</t>
  </si>
  <si>
    <t>Bach. Ing. Quimica</t>
  </si>
  <si>
    <t xml:space="preserve">CARLOS HERNAN BONILLA BENITO </t>
  </si>
  <si>
    <t>LUIS CHAMORRO HUAMANPURA</t>
  </si>
  <si>
    <t>HECTOR QUISPE HUAMAN</t>
  </si>
  <si>
    <t>CALLUPE CHAVEZ RICARDO ROBERTO</t>
  </si>
  <si>
    <t>Ingeniero Electrico</t>
  </si>
  <si>
    <t>DIXON STEWART HINOSTROZA TEJEDA</t>
  </si>
  <si>
    <t>Ingeniero Químico</t>
  </si>
  <si>
    <t>MARUJA NERY RIMARI CERVANTES</t>
  </si>
  <si>
    <t>ROMERO BRAVO MARISSA DJANIRA</t>
  </si>
  <si>
    <t xml:space="preserve">JOSÉ ANTONIO LÓPEZ SEIKO </t>
  </si>
  <si>
    <t xml:space="preserve">FEDERICO TITO CORONEL POMA </t>
  </si>
  <si>
    <t>JEAM PIERE BENITO AMARO</t>
  </si>
  <si>
    <t>GONZALES PEZO KIARA BEATRIZ</t>
  </si>
  <si>
    <t>JANET URSULA VENTOCILLA SALAZAR</t>
  </si>
  <si>
    <t>JUAN FERNANDO SEGURA MEZA</t>
  </si>
  <si>
    <t>LIMAYMANTA MENDOZA JUAN LEANDRO</t>
  </si>
  <si>
    <t>CARO ZEVALLOS JUAN CARLOS</t>
  </si>
  <si>
    <t>ESPINOZA ESPINOZA DERVIN MANUEL</t>
  </si>
  <si>
    <t>MERCEDES MARÍA ZARATE RODRIGUEZ</t>
  </si>
  <si>
    <t>Licenciada en Psicología</t>
  </si>
  <si>
    <t>MARÍA LEONOR SOTOMAYOR JIMENEZ</t>
  </si>
  <si>
    <t>DE LA CRUZ AMARO KATHERINE VIVIANA</t>
  </si>
  <si>
    <t>WILDER MARTÍN CABEZAS VIVAS</t>
  </si>
  <si>
    <t>OSPINAL RODRIGUEZ PAMELA IVETTE</t>
  </si>
  <si>
    <t>Bachiller en Decercho y Ciencias Políticas</t>
  </si>
  <si>
    <t>JEAKELINE MARLENY LOPEZ CASAS</t>
  </si>
  <si>
    <t>LUIS EDUARDO PARI CARRIÓN</t>
  </si>
  <si>
    <t>SALAZAR HUAMAN CHARLES JOSEPH</t>
  </si>
  <si>
    <t>ELIAAN MAYORIT ATENCIO LOPEZ</t>
  </si>
  <si>
    <t>CARITO QUISPE PONCE</t>
  </si>
  <si>
    <t>CARLOS CERRON CARBAJAL</t>
  </si>
  <si>
    <t>Técnico en Mecanica Automotriz</t>
  </si>
  <si>
    <t>SOCUALAYA ORELLANA LEYDI ESTEFANI</t>
  </si>
  <si>
    <t>RAMOS MARTIN NICKOLAI IVAN</t>
  </si>
  <si>
    <t>Técnico en Electricidad</t>
  </si>
  <si>
    <t>FREDY ELOY CIFUENTES MIGUEL</t>
  </si>
  <si>
    <t>ROSARIO PATRICIA GUZMAN MEZA</t>
  </si>
  <si>
    <t>CAMAYO CERRON ADELINA DIANA</t>
  </si>
  <si>
    <t>CARLOS ARROYO POMALAYA</t>
  </si>
  <si>
    <t>MARTHA VICTORIA CURO ANTEZANA</t>
  </si>
  <si>
    <t>CARLOS JUNIOR CHUQUILLANQUI HERRERA</t>
  </si>
  <si>
    <t>Contador público</t>
  </si>
  <si>
    <t>JEAN MARCO CHANCO CORDOVA</t>
  </si>
  <si>
    <t>JHEYSON NOLBERTO HINOSTROZA CONDOR</t>
  </si>
  <si>
    <t>DODANIM REBECA ALIAGA HUACACHI</t>
  </si>
  <si>
    <t>ROCIO YAZMIN BLANCO ORELLANA</t>
  </si>
  <si>
    <t xml:space="preserve">VANESSA YISET HUAMAN PONCE </t>
  </si>
  <si>
    <t>Bachiller en Derecho y CienciAS Politicas</t>
  </si>
  <si>
    <t>GRETA KARINA ROJAS PANIZO</t>
  </si>
  <si>
    <t>JAUREGUI ARIAS JOSÉ LUIS</t>
  </si>
  <si>
    <t>OSCAR RAYMUNDO ROSALES CARDENAS</t>
  </si>
  <si>
    <t>DERLY DAVID CAMAYO CANO</t>
  </si>
  <si>
    <t>BARRIOS PALOMARES ROSEMIR ROSARIO</t>
  </si>
  <si>
    <t>JESUS SAUL GALVEZ GUTIERREZ</t>
  </si>
  <si>
    <t>CIFUENTES LAZO LOURDES DE LOS ANGELES</t>
  </si>
  <si>
    <t>ORELLANA JIMENEZ ROSARIO ZINIA</t>
  </si>
  <si>
    <t>FREDDY SEDANO ROJAS</t>
  </si>
  <si>
    <t>DAVID BELTRAN PONCE</t>
  </si>
  <si>
    <t>FLORES CARDENAS YENY LUZ</t>
  </si>
  <si>
    <t>NELINDA REBECA ANTONIO ACUÑA</t>
  </si>
  <si>
    <t>JOSIMAR WALDY VILCAPOMA ARIAS</t>
  </si>
  <si>
    <t>ROXANA LLACTA LULO</t>
  </si>
  <si>
    <t>BRAÑEZ HERRERA LUIS VIDAL</t>
  </si>
  <si>
    <t>ORTEGA MARTINEZ KEILA KATHERIN</t>
  </si>
  <si>
    <t>CACERES COLLAZOS ANA ISABEL</t>
  </si>
  <si>
    <t>Licenciado en Psicología</t>
  </si>
  <si>
    <t>CERAPIO RAÚL MEDINA VELI</t>
  </si>
  <si>
    <t>ZAPATERO SANCHEZ SANDY JEANNINE</t>
  </si>
  <si>
    <t>Lic. Educación  Primaria</t>
  </si>
  <si>
    <t>Téncico en Administración</t>
  </si>
  <si>
    <t>Bachiller en Derecho y Ciencias Píolíticas</t>
  </si>
  <si>
    <t>Lic. Educación</t>
  </si>
  <si>
    <t>Ingeniero de Sistemas</t>
  </si>
  <si>
    <t>TELLO MENDOZA LIDIO</t>
  </si>
  <si>
    <t xml:space="preserve">MEZA VDA DE AMARO AMELIA ANGELICA </t>
  </si>
  <si>
    <t xml:space="preserve">BETTY MARLENI MEZA CARHUAZ </t>
  </si>
  <si>
    <t>Técnico en Secertariado Ejecutivo</t>
  </si>
  <si>
    <t xml:space="preserve">JOEL JESUS RAPRI CHAGUA </t>
  </si>
  <si>
    <t xml:space="preserve">ELISEA ESPINOZA SULCA </t>
  </si>
  <si>
    <t>profesional</t>
  </si>
  <si>
    <t xml:space="preserve">ROBERTO QUINTANILLA GOMEZ </t>
  </si>
  <si>
    <t>LUZ POMA MENDOZA</t>
  </si>
  <si>
    <t>CARMEN MARLIT MEZA BRAVO</t>
  </si>
  <si>
    <t>MAYFFER GILMAR LAVADO OSORIO</t>
  </si>
  <si>
    <t xml:space="preserve">NARCISO DANIEL VALENCIA ATENCIO </t>
  </si>
  <si>
    <t xml:space="preserve">LUZ ALEJANDRA CASTAÑEDA OLAZABAL </t>
  </si>
  <si>
    <t>MIGUEL FELIX CURILLA MENDOZA</t>
  </si>
  <si>
    <t>LINO OSORIO RICALDI</t>
  </si>
  <si>
    <t xml:space="preserve">HENRRY FLORENCIO MEDINA LAZARO </t>
  </si>
  <si>
    <t xml:space="preserve">MIRTHA ROSARIO HUAMANYAURI DE LA CRUZ </t>
  </si>
  <si>
    <t>DAVID CARDENAS ALARCON</t>
  </si>
  <si>
    <t>DINA SUSANA PAUCAR CONDOR</t>
  </si>
  <si>
    <t>IVONNE YUSSARA VALENCIA CANTO</t>
  </si>
  <si>
    <t>Bachiller en Economia</t>
  </si>
  <si>
    <t>RUTH RAQUEL PEÑARES PEÑALOZA</t>
  </si>
  <si>
    <t>JORGE ELVIS CLEMENTE ALVAREZ</t>
  </si>
  <si>
    <t>FELIPE JAIME MARTINEZ RAMIREZ</t>
  </si>
  <si>
    <t>CESAR ALEJANDRO SALAZAR ARAUJO</t>
  </si>
  <si>
    <t>JEAN ROSS COLONIO LAHURA</t>
  </si>
  <si>
    <t>Técnico en Computación e Informatica</t>
  </si>
  <si>
    <t>ROSARIO ROCIO COMUN SANTOS</t>
  </si>
  <si>
    <t>Bachiller en Derecho y Ciencias Políticas</t>
  </si>
  <si>
    <r>
      <t>APOYO EDUCATIVO</t>
    </r>
    <r>
      <rPr>
        <sz val="8"/>
        <color rgb="FF000000"/>
        <rFont val="Arial"/>
        <family val="2"/>
      </rPr>
      <t xml:space="preserve"> - I.E. SAN ANTONIO DE SONOMORO</t>
    </r>
  </si>
  <si>
    <r>
      <t>CHAMORRO TAPIA, Maria Elena</t>
    </r>
    <r>
      <rPr>
        <sz val="8"/>
        <color rgb="FF000000"/>
        <rFont val="Arial"/>
        <family val="2"/>
      </rPr>
      <t xml:space="preserve"> </t>
    </r>
  </si>
  <si>
    <r>
      <t>COORDINADOR (A) DE INNOVACIÓN Y SOPORTE TECNOLÓGICO</t>
    </r>
    <r>
      <rPr>
        <sz val="8"/>
        <color rgb="FF000000"/>
        <rFont val="Arial"/>
        <family val="2"/>
      </rPr>
      <t xml:space="preserve"> - I.E. SAN RAMON</t>
    </r>
  </si>
  <si>
    <r>
      <t>CONDOR QUINTE, ARQUÍMEDES JHOCIF</t>
    </r>
    <r>
      <rPr>
        <sz val="8"/>
        <color rgb="FF000000"/>
        <rFont val="Arial"/>
        <family val="2"/>
      </rPr>
      <t xml:space="preserve"> </t>
    </r>
  </si>
  <si>
    <r>
      <t>COORDINADOR (A) DE INNOVACIÓN Y SOPORTE TECNOLÓGICO</t>
    </r>
    <r>
      <rPr>
        <sz val="8"/>
        <color rgb="FF000000"/>
        <rFont val="Arial"/>
        <family val="2"/>
      </rPr>
      <t xml:space="preserve"> - I.E. SAN DANIEL</t>
    </r>
  </si>
  <si>
    <r>
      <t>COORDINADOR(A) ADMINISTRATIVO Y DE RECURSOS EDUCATIVOS PARA ZONA URBANA</t>
    </r>
    <r>
      <rPr>
        <sz val="8"/>
        <color rgb="FF000000"/>
        <rFont val="Arial"/>
        <family val="2"/>
      </rPr>
      <t xml:space="preserve"> - I.E. SAN CRISTOBAL</t>
    </r>
  </si>
  <si>
    <r>
      <t>COORDINADOR(A) ADMINISTRATIVO Y DE RECURSOS EDUCATIVOS PARA ZONA URBANA</t>
    </r>
    <r>
      <rPr>
        <sz val="8"/>
        <color rgb="FF000000"/>
        <rFont val="Arial"/>
        <family val="2"/>
      </rPr>
      <t xml:space="preserve"> - I.E. SAN DANIEL</t>
    </r>
  </si>
  <si>
    <r>
      <t>YANASE ROJAS, Yadira</t>
    </r>
    <r>
      <rPr>
        <sz val="8"/>
        <color rgb="FF000000"/>
        <rFont val="Arial"/>
        <family val="2"/>
      </rPr>
      <t xml:space="preserve"> </t>
    </r>
  </si>
  <si>
    <r>
      <t>APOYO EDUCATIVO</t>
    </r>
    <r>
      <rPr>
        <sz val="8"/>
        <color rgb="FF000000"/>
        <rFont val="Arial"/>
        <family val="2"/>
      </rPr>
      <t xml:space="preserve"> - I.E. SAN CRISTOBAL</t>
    </r>
  </si>
  <si>
    <r>
      <t>GARCIA VELÁSQUEZ, JONÁS PABLO</t>
    </r>
    <r>
      <rPr>
        <sz val="8"/>
        <color rgb="FF000000"/>
        <rFont val="Arial"/>
        <family val="2"/>
      </rPr>
      <t xml:space="preserve"> </t>
    </r>
  </si>
  <si>
    <r>
      <t>POMA PILLPA, WUILFREDO MÁXIMO</t>
    </r>
    <r>
      <rPr>
        <sz val="8"/>
        <color rgb="FF000000"/>
        <rFont val="Arial"/>
        <family val="2"/>
      </rPr>
      <t xml:space="preserve"> </t>
    </r>
  </si>
  <si>
    <t xml:space="preserve">00-383001978                 </t>
  </si>
  <si>
    <t>00-470012722</t>
  </si>
  <si>
    <t>00-470004495</t>
  </si>
  <si>
    <t>00-381042928</t>
  </si>
  <si>
    <t>00-381042871</t>
  </si>
  <si>
    <t>00-382005511</t>
  </si>
  <si>
    <t>00-381042936</t>
  </si>
  <si>
    <t>00-476006902</t>
  </si>
  <si>
    <t>00-470016531</t>
  </si>
  <si>
    <t xml:space="preserve">00-507003370     </t>
  </si>
  <si>
    <t xml:space="preserve">00-441021518 </t>
  </si>
  <si>
    <t>00-473019213</t>
  </si>
  <si>
    <t>00-381042847</t>
  </si>
  <si>
    <t>00-383002273</t>
  </si>
  <si>
    <t>00-470012730</t>
  </si>
  <si>
    <t>00-381044254</t>
  </si>
  <si>
    <t>00-381042820</t>
  </si>
  <si>
    <t>00-461008534</t>
  </si>
  <si>
    <t>00-473019221</t>
  </si>
  <si>
    <t>00-381021904</t>
  </si>
  <si>
    <t>00-476007127</t>
  </si>
  <si>
    <t>00-507003370</t>
  </si>
  <si>
    <t>00-441021526</t>
  </si>
  <si>
    <t>00-100473019</t>
  </si>
  <si>
    <t>00-400773019</t>
  </si>
  <si>
    <t>00-381021939</t>
  </si>
  <si>
    <t>00-383002281</t>
  </si>
  <si>
    <t>00-470004444</t>
  </si>
  <si>
    <t>00-383001951</t>
  </si>
  <si>
    <t>00-381045838</t>
  </si>
  <si>
    <t>00-381021912</t>
  </si>
  <si>
    <t>00-381022013</t>
  </si>
  <si>
    <t>00-461006744</t>
  </si>
  <si>
    <t>00-461007147</t>
  </si>
  <si>
    <t xml:space="preserve">00-507003370          </t>
  </si>
  <si>
    <t>00-500473019</t>
  </si>
  <si>
    <t>00-476005302</t>
  </si>
  <si>
    <t>00-038104287</t>
  </si>
  <si>
    <t>00-381025691</t>
  </si>
  <si>
    <t>00-441021518</t>
  </si>
  <si>
    <t xml:space="preserve">00-441021984 </t>
  </si>
  <si>
    <t>00-381025527</t>
  </si>
  <si>
    <t>00-470022116</t>
  </si>
  <si>
    <t>00-470005246</t>
  </si>
  <si>
    <t>00-381025535</t>
  </si>
  <si>
    <t>00-461007104</t>
  </si>
  <si>
    <t>00-473019248</t>
  </si>
  <si>
    <t>00-473020602</t>
  </si>
  <si>
    <t>00-381033317</t>
  </si>
  <si>
    <t>00-381028631</t>
  </si>
  <si>
    <t>00-381031241</t>
  </si>
  <si>
    <t>00-381077284</t>
  </si>
  <si>
    <t>00-381107892</t>
  </si>
  <si>
    <t xml:space="preserve">00-507003370       </t>
  </si>
  <si>
    <t>00-381017249</t>
  </si>
  <si>
    <t>00-470003898</t>
  </si>
  <si>
    <t>00-470002487</t>
  </si>
  <si>
    <t>REFORMA MAGISTERIAL</t>
  </si>
  <si>
    <t>Profesor VI-40 con Título Pedagógico</t>
  </si>
  <si>
    <t>Profesor V-40 con Título Pedagógico</t>
  </si>
  <si>
    <t>Profesor IV-40 con Título Pedagógico</t>
  </si>
  <si>
    <t>Profesor III-40 con Título Pedagógico</t>
  </si>
  <si>
    <t>Profesor II-40 con Título Pedagógico</t>
  </si>
  <si>
    <t>Profesor I-40 con Título Pedagógico</t>
  </si>
  <si>
    <t>Profesor VI-32 con Titulo pedagógico</t>
  </si>
  <si>
    <t>Profesor V-32 con Titulo pedagógico</t>
  </si>
  <si>
    <t>Profesor IV-32 con Titulo pedagógico</t>
  </si>
  <si>
    <t>Profesor III-32 con Titulo pedagógico</t>
  </si>
  <si>
    <t>Profesor II-32 con Titulo pedagógico</t>
  </si>
  <si>
    <t>Profesor I-32 con Titulo pedagógico</t>
  </si>
  <si>
    <t>Profesor VI-30 con Título Pedagógico</t>
  </si>
  <si>
    <t>Profesor V-30 con Título Pedagógico</t>
  </si>
  <si>
    <t>Profesor IV-30 con Título Pedagógico</t>
  </si>
  <si>
    <t>Profesor III-30 con Título Pedagógico</t>
  </si>
  <si>
    <t>Profesor II-30 con Título Pedagógico</t>
  </si>
  <si>
    <t>Profesor I-30 con Título Pedagógico</t>
  </si>
  <si>
    <t>Profesor VII-30 con Título Pedagógico</t>
  </si>
  <si>
    <t>Profesor VII-40 con Título Pedagógico</t>
  </si>
  <si>
    <t>PROFESIONALES DE LA SALUD</t>
  </si>
  <si>
    <t>Medico Cirujano N-1</t>
  </si>
  <si>
    <t>Otro Profesional de Salud (nivel V)</t>
  </si>
  <si>
    <t>Otro Profesional de Salud (nivel IV)</t>
  </si>
  <si>
    <t>Profesor G-40 Título Pedagógico</t>
  </si>
  <si>
    <t>Profesor G-30 Título Pedagógico</t>
  </si>
  <si>
    <t>Profesor E-30 con Est.Secund.Completa</t>
  </si>
  <si>
    <t>Prof.por hora</t>
  </si>
  <si>
    <t>Eventual</t>
  </si>
  <si>
    <t>Palma Magisterial</t>
  </si>
  <si>
    <t>Medico Cirujano N-5</t>
  </si>
  <si>
    <t>Medico Cirujano N-4</t>
  </si>
  <si>
    <t>Medico Cirujano N-2</t>
  </si>
  <si>
    <t>Medico Cirujano N-3</t>
  </si>
  <si>
    <t>Cirujano Dentista (nivel V)</t>
  </si>
  <si>
    <t>Cirujano Dentista (nivel IV)</t>
  </si>
  <si>
    <t>Cirujano Dentista (nivel III)</t>
  </si>
  <si>
    <t>Cirujano Dentista (nivel II)</t>
  </si>
  <si>
    <t>Cirujano Dentista (nivel I)</t>
  </si>
  <si>
    <t>Enfermera (nivel 14)</t>
  </si>
  <si>
    <t>Enfermera (nivel 13)</t>
  </si>
  <si>
    <t>Enfermera (nivel 12)</t>
  </si>
  <si>
    <t>Enfermera (nivel 11)</t>
  </si>
  <si>
    <t>Enfermera (nivel 10)</t>
  </si>
  <si>
    <t>Obstetriz (nivel V)</t>
  </si>
  <si>
    <t>Obstetriz (nivel IV)</t>
  </si>
  <si>
    <t>Obstetriz (nivel III)</t>
  </si>
  <si>
    <t>Obstetriz (nivel II)</t>
  </si>
  <si>
    <t>Obstetriz (nivel I)</t>
  </si>
  <si>
    <t>Tecnologo Medico (nivel 5)</t>
  </si>
  <si>
    <t>Tecnologo Medico (nivel 2)</t>
  </si>
  <si>
    <t>Tecnologo Medico (nivel 1)</t>
  </si>
  <si>
    <t>Psicologo VIII</t>
  </si>
  <si>
    <t>Psicologo VI</t>
  </si>
  <si>
    <t>Psicologo IV</t>
  </si>
  <si>
    <t>Otro Profesional de Salud (nivel VIII)</t>
  </si>
  <si>
    <t>Otro Profesional de Salud (nivel VI)</t>
  </si>
  <si>
    <t>Otro Profesional de Salud (G3 nivel-VI)</t>
  </si>
  <si>
    <t>Otro Profesional de Salud (G3 nivel-III)</t>
  </si>
  <si>
    <t>Otro Profesional de Salud (G4 nivel-VI)</t>
  </si>
  <si>
    <t>Otro Profesional de Salud (G4 nivel-V)</t>
  </si>
  <si>
    <t>Otro Profesional de Salud (G4 nivel-IV)</t>
  </si>
  <si>
    <t>Otro Profesional de Salud (G4 nivel-II)</t>
  </si>
  <si>
    <t>Otro Profesional de Salud (G5 nivel-V)</t>
  </si>
  <si>
    <t>Otro Profesional de Salud (G5 nivel-IV)</t>
  </si>
  <si>
    <t>Otro Profesional de Salud (G5 nivel-I)</t>
  </si>
  <si>
    <t>Serum</t>
  </si>
  <si>
    <t>Residente Salud</t>
  </si>
  <si>
    <t>CAS (SEDE)</t>
  </si>
  <si>
    <t>CAS PPR MINEDU</t>
  </si>
  <si>
    <t>ASISTENCIALES</t>
  </si>
  <si>
    <t>Servidor Profesional B</t>
  </si>
  <si>
    <t>Servidor Profesional C</t>
  </si>
  <si>
    <t>Servidor Profesional D</t>
  </si>
  <si>
    <t>Servidor Profesional E</t>
  </si>
  <si>
    <t>Servidor Profesional F</t>
  </si>
  <si>
    <t>Servidor Tecnico A</t>
  </si>
  <si>
    <t>Servidor Tecnico B</t>
  </si>
  <si>
    <t>Servidor Tecnico C</t>
  </si>
  <si>
    <t>Servidor Tecnico D</t>
  </si>
  <si>
    <t>Servidor Tecnico E</t>
  </si>
  <si>
    <t>Servidor Tecnico F</t>
  </si>
  <si>
    <t>Servidor Auxiliar A</t>
  </si>
  <si>
    <t>Servidor Auxiliar B</t>
  </si>
  <si>
    <t>Servidor Auxiliar C</t>
  </si>
  <si>
    <t>Servidor Auxiliar D</t>
  </si>
  <si>
    <t>Servidor Auxiliar E</t>
  </si>
  <si>
    <t>Servidor Auxiliar F</t>
  </si>
  <si>
    <t xml:space="preserve">  </t>
  </si>
  <si>
    <t>SECTOR o GOB. REGIONAL 450 GORE JUNIN</t>
  </si>
  <si>
    <t xml:space="preserve">OEI.01 Mejorar la calidad de la educación en los estudiantes </t>
  </si>
  <si>
    <t xml:space="preserve">OEI.02 Mejorar la calidad de atención de salud en la población </t>
  </si>
  <si>
    <t xml:space="preserve">OEI.03 Mejorar la cobertura de los servicios básicos de la población </t>
  </si>
  <si>
    <t xml:space="preserve">OEI.04 elevar la competitividad de las unidades económicas en el departamento de Junín </t>
  </si>
  <si>
    <t xml:space="preserve">OEI.05 Mejorar la infraestructura del departamento de Junín </t>
  </si>
  <si>
    <t xml:space="preserve">OEI.06 Fortalecer la gestión institucional del gobierno regional Junín </t>
  </si>
  <si>
    <t xml:space="preserve">OEI.07 Mejorar el aprovechamiento sostenible de los ecosistemas en el departamento de Junín </t>
  </si>
  <si>
    <t xml:space="preserve">OEI.08 Fortalecer la gestión del riesgo de desastres en el departamento de Junín </t>
  </si>
  <si>
    <t xml:space="preserve">OEI.09 Mejorar el acceso a la igualdad de oportunidades en el departamento de Junín </t>
  </si>
  <si>
    <t xml:space="preserve">OEI.10 Mejorar la gestión de la calidad ambiental en la población del departamento de Junín </t>
  </si>
  <si>
    <t>OES.02</t>
  </si>
  <si>
    <t>OES.03</t>
  </si>
  <si>
    <t>OES.04</t>
  </si>
  <si>
    <t>OES.05</t>
  </si>
  <si>
    <t>OES.06</t>
  </si>
  <si>
    <t>OES.07</t>
  </si>
  <si>
    <t>OES.08</t>
  </si>
  <si>
    <t>OES.09</t>
  </si>
  <si>
    <t>OES.10</t>
  </si>
  <si>
    <t>Porcentaje de estudiantes de segundo grado de primaria con nivel satisfactorio en Comprensión Lectora</t>
  </si>
  <si>
    <t>Porcentaje de estudiantes de segundo grado de primaria con nivel satisfactorio en Matemática</t>
  </si>
  <si>
    <t>Porcentaje de ususarios satisfechos en la atención de consulta externa</t>
  </si>
  <si>
    <t>Porcentaje de viviendas funcionales y seguras en la Región Junín</t>
  </si>
  <si>
    <t>PBI Regional Percapita (S/)</t>
  </si>
  <si>
    <t>Inversión pública percapita</t>
  </si>
  <si>
    <t>Número de políticas de modernización de la gestión pública implementados</t>
  </si>
  <si>
    <t>Porcentaje del territorio regional gestionado sosteniblemente</t>
  </si>
  <si>
    <t>Número de instrumentos de Gestión de Riesgos de Desastres, Seguridad Ciudadana y Defensa Nacional Implementados</t>
  </si>
  <si>
    <t>Porcentaje de mujeres de 15 a 49 años de edad alguna vez unidas que sufrieron violencia física, ejercida alguna vez por el esposo o compañero</t>
  </si>
  <si>
    <t>Número de Consejos de Recursos Hídricos de Cuencas para la gestion de la calidad</t>
  </si>
  <si>
    <t>51.7 % (2015)</t>
  </si>
  <si>
    <t>3.02-GERENCIA REGIONAL DE DESARROLLO SOCIAL - DREJ</t>
  </si>
  <si>
    <t>48.3 % (2016)</t>
  </si>
  <si>
    <t>86.2 (2016)</t>
  </si>
  <si>
    <t>9237 (2014)</t>
  </si>
  <si>
    <t>20474 (2016)</t>
  </si>
  <si>
    <t>6 (2016)</t>
  </si>
  <si>
    <t>nd (2015)</t>
  </si>
  <si>
    <t>3 (2016)</t>
  </si>
  <si>
    <t>39.4 (2014)</t>
  </si>
  <si>
    <t>0 (2015)</t>
  </si>
  <si>
    <t>INEI - MINEDU</t>
  </si>
  <si>
    <t>ESTADISTI CA EPIDEMIOL OGIA</t>
  </si>
  <si>
    <t>INEI, ENDES</t>
  </si>
  <si>
    <t>Instituto Nacional de Estadística e Informática</t>
  </si>
  <si>
    <t>TRANSPAR ENCIA ECONOMIC A E INEI</t>
  </si>
  <si>
    <t>ORDITI</t>
  </si>
  <si>
    <t>GRRNGMA</t>
  </si>
  <si>
    <t>Mapa de riesgos, GL, EDAN, SINPAD, Reportes</t>
  </si>
  <si>
    <t>Encuesta Demográfica y Salud Familia</t>
  </si>
  <si>
    <t>GRJ</t>
  </si>
  <si>
    <t>3.02-GERENCIA REGIONAL DE DESARROLLO SOCIAL - DIRESA</t>
  </si>
  <si>
    <t>3.02-GERENCIA REGIONAL DE DESARROLLO SOCIAL - DRVC</t>
  </si>
  <si>
    <t>3.01-GERENCIA REGIONAL DE DESARROLLO ECONOMICO</t>
  </si>
  <si>
    <t>3.04-GERENCIA REGIONAL DE INFRAESTRUCTURA</t>
  </si>
  <si>
    <t>2.03-OFICINA REGIONAL DE DESARROLLO INSTITUCIONAL Y TECNOLOGIA DE LA INFORMACION</t>
  </si>
  <si>
    <t>3.03-GERENCIA REGIONAL DE RECURSOS NATURALES Y GESTION DEL MEDIO AMBIENTE</t>
  </si>
  <si>
    <t>3.03.02-OFICINA REGIONAL DE DEFENSA NACIONAL</t>
  </si>
  <si>
    <t>3.02-GERENCIA REGIONAL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</si>
</sst>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S/&quot;\ * #,##0.00_ ;_ &quot;S/&quot;\ * \-#,##0.00_ ;_ &quot;S/&quot;\ * &quot;-&quot;??_ ;_ @_ "/>
    <numFmt numFmtId="43" formatCode="_ * #,##0.00_ ;_ * \-#,##0.00_ ;_ * &quot;-&quot;??_ ;_ @_ "/>
    <numFmt numFmtId="164" formatCode="[$-280A]d&quot; de &quot;mmmm&quot; de &quot;yyyy;@"/>
    <numFmt numFmtId="165" formatCode="&quot;S/&quot;\ #,##0.00"/>
    <numFmt numFmtId="166" formatCode="00000000"/>
    <numFmt numFmtId="167" formatCode="00"/>
    <numFmt numFmtId="168" formatCode="000"/>
    <numFmt numFmtId="169" formatCode="&quot;S/&quot;#,##0.00"/>
    <numFmt numFmtId="170" formatCode="0_ ;\-0\ "/>
    <numFmt numFmtId="171" formatCode="_ &quot;S/.&quot;\ * #,##0.00_ ;_ &quot;S/.&quot;\ * \-#,##0.00_ ;_ &quot;S/.&quot;\ * &quot;-&quot;??_ ;_ @_ "/>
    <numFmt numFmtId="172" formatCode="dd/mm/yyyy;@"/>
  </numFmts>
  <fonts count="35"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8"/>
      <color theme="1"/>
      <name val="Arial"/>
      <family val="2"/>
    </font>
    <font>
      <sz val="10"/>
      <name val="Arial"/>
      <family val="2"/>
    </font>
    <font>
      <sz val="8"/>
      <color rgb="FFFF0000"/>
      <name val="Arial"/>
      <family val="2"/>
    </font>
    <font>
      <sz val="10"/>
      <name val="Arial"/>
      <family val="2"/>
    </font>
    <font>
      <sz val="9"/>
      <color rgb="FF000000"/>
      <name val="Arial"/>
      <family val="2"/>
    </font>
    <font>
      <sz val="10"/>
      <color rgb="FF000000"/>
      <name val="Arial"/>
      <family val="2"/>
    </font>
    <font>
      <u/>
      <sz val="10"/>
      <color theme="10"/>
      <name val="Arial"/>
      <family val="2"/>
    </font>
    <font>
      <sz val="9"/>
      <color rgb="FF0000FF"/>
      <name val="Arial"/>
      <family val="2"/>
    </font>
    <font>
      <sz val="8"/>
      <color indexed="63"/>
      <name val="Arial"/>
      <family val="2"/>
    </font>
    <font>
      <sz val="8"/>
      <color rgb="FF000000"/>
      <name val="Arial"/>
      <family val="2"/>
    </font>
    <font>
      <sz val="8"/>
      <color rgb="FF202124"/>
      <name val="Arial"/>
      <family val="2"/>
    </font>
    <font>
      <sz val="8"/>
      <name val="Arial Narrow"/>
      <family val="2"/>
    </font>
    <font>
      <sz val="8"/>
      <color rgb="FF555555"/>
      <name val="Arial"/>
      <family val="2"/>
    </font>
    <font>
      <u/>
      <sz val="8"/>
      <color theme="1"/>
      <name val="Arial"/>
      <family val="2"/>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s>
  <borders count="82">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thin">
        <color rgb="FFABABAB"/>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s>
  <cellStyleXfs count="11">
    <xf numFmtId="0" fontId="0" fillId="0" borderId="0"/>
    <xf numFmtId="0" fontId="4" fillId="0" borderId="0"/>
    <xf numFmtId="0" fontId="4" fillId="0" borderId="0"/>
    <xf numFmtId="49" fontId="7" fillId="0" borderId="0"/>
    <xf numFmtId="0" fontId="1" fillId="0" borderId="0"/>
    <xf numFmtId="9" fontId="22"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xf numFmtId="0" fontId="26" fillId="0" borderId="0"/>
    <xf numFmtId="171" fontId="1" fillId="0" borderId="0" applyFont="0" applyFill="0" applyBorder="0" applyAlignment="0" applyProtection="0"/>
  </cellStyleXfs>
  <cellXfs count="772">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2" xfId="0" applyFont="1" applyBorder="1"/>
    <xf numFmtId="0" fontId="9" fillId="0" borderId="0" xfId="0" applyFont="1" applyFill="1"/>
    <xf numFmtId="0" fontId="10" fillId="0" borderId="0" xfId="0" applyFont="1" applyFill="1" applyAlignment="1">
      <alignment horizontal="center"/>
    </xf>
    <xf numFmtId="0" fontId="9" fillId="0" borderId="0" xfId="0" applyFont="1" applyFill="1" applyBorder="1"/>
    <xf numFmtId="0" fontId="9" fillId="0" borderId="7" xfId="0" applyFont="1" applyBorder="1"/>
    <xf numFmtId="0" fontId="9" fillId="0" borderId="0" xfId="0" applyFont="1" applyBorder="1"/>
    <xf numFmtId="0" fontId="10" fillId="0" borderId="0" xfId="0" applyFont="1" applyBorder="1"/>
    <xf numFmtId="49" fontId="9" fillId="0" borderId="0" xfId="3" applyFont="1" applyAlignment="1">
      <alignment vertical="center"/>
    </xf>
    <xf numFmtId="0" fontId="9" fillId="0" borderId="12" xfId="0" applyFont="1" applyBorder="1"/>
    <xf numFmtId="0" fontId="9" fillId="0" borderId="43" xfId="0" applyFont="1" applyBorder="1"/>
    <xf numFmtId="0" fontId="9" fillId="0" borderId="44" xfId="0" applyFont="1" applyBorder="1"/>
    <xf numFmtId="0" fontId="10" fillId="0" borderId="0" xfId="0" applyFont="1"/>
    <xf numFmtId="0" fontId="9" fillId="0" borderId="13" xfId="0" applyFont="1" applyBorder="1"/>
    <xf numFmtId="0" fontId="9" fillId="0" borderId="3" xfId="0" applyFont="1" applyBorder="1"/>
    <xf numFmtId="49" fontId="13" fillId="0" borderId="0" xfId="1" quotePrefix="1" applyNumberFormat="1" applyFont="1" applyFill="1" applyAlignment="1">
      <alignment horizontal="left" vertical="center"/>
    </xf>
    <xf numFmtId="49" fontId="9" fillId="0" borderId="0" xfId="1" applyNumberFormat="1" applyFont="1" applyFill="1" applyAlignment="1">
      <alignment horizontal="left" vertical="center"/>
    </xf>
    <xf numFmtId="0" fontId="9" fillId="0" borderId="5" xfId="0" applyFont="1" applyBorder="1"/>
    <xf numFmtId="49" fontId="9" fillId="0" borderId="2" xfId="0" applyNumberFormat="1" applyFont="1" applyBorder="1" applyAlignment="1">
      <alignment horizontal="left"/>
    </xf>
    <xf numFmtId="0" fontId="9" fillId="0" borderId="6" xfId="0" applyFont="1" applyBorder="1" applyAlignment="1">
      <alignment horizontal="right"/>
    </xf>
    <xf numFmtId="0" fontId="9" fillId="0" borderId="0" xfId="2" applyFont="1" applyAlignment="1">
      <alignment vertical="center"/>
    </xf>
    <xf numFmtId="0" fontId="10" fillId="0" borderId="0" xfId="2" applyFont="1" applyFill="1" applyBorder="1" applyAlignment="1">
      <alignment horizontal="center" vertical="center"/>
    </xf>
    <xf numFmtId="0" fontId="9" fillId="0" borderId="0" xfId="2" applyFont="1" applyBorder="1" applyAlignment="1">
      <alignment vertical="center"/>
    </xf>
    <xf numFmtId="0" fontId="10" fillId="2" borderId="18"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0" xfId="2" applyFont="1" applyFill="1" applyBorder="1" applyAlignment="1">
      <alignment vertical="center"/>
    </xf>
    <xf numFmtId="0" fontId="10" fillId="2" borderId="3" xfId="2" applyFont="1" applyFill="1" applyBorder="1" applyAlignment="1">
      <alignment vertical="center"/>
    </xf>
    <xf numFmtId="0" fontId="9" fillId="0" borderId="3" xfId="2" applyFont="1" applyBorder="1" applyAlignment="1">
      <alignment vertical="center"/>
    </xf>
    <xf numFmtId="0" fontId="10" fillId="2" borderId="4" xfId="2" applyFont="1" applyFill="1" applyBorder="1" applyAlignment="1">
      <alignment horizontal="center" vertical="center"/>
    </xf>
    <xf numFmtId="0" fontId="9" fillId="0" borderId="13" xfId="2" applyFont="1" applyFill="1" applyBorder="1" applyAlignment="1">
      <alignment horizontal="left" vertical="center"/>
    </xf>
    <xf numFmtId="0" fontId="9" fillId="0" borderId="11" xfId="0" applyFont="1" applyBorder="1"/>
    <xf numFmtId="0" fontId="9" fillId="0" borderId="10" xfId="0" applyFont="1" applyBorder="1"/>
    <xf numFmtId="0" fontId="10" fillId="2" borderId="20" xfId="2" applyFont="1" applyFill="1" applyBorder="1" applyAlignment="1">
      <alignment horizontal="center" vertical="center"/>
    </xf>
    <xf numFmtId="0" fontId="9" fillId="0" borderId="55" xfId="0" applyFont="1" applyBorder="1"/>
    <xf numFmtId="0" fontId="9" fillId="0" borderId="21" xfId="0" applyFont="1" applyBorder="1"/>
    <xf numFmtId="0" fontId="9" fillId="0" borderId="57" xfId="0" applyFont="1" applyBorder="1"/>
    <xf numFmtId="0" fontId="9" fillId="0" borderId="39" xfId="0" applyFont="1" applyBorder="1"/>
    <xf numFmtId="164" fontId="9" fillId="0" borderId="0" xfId="0" applyNumberFormat="1" applyFont="1"/>
    <xf numFmtId="0" fontId="9" fillId="0" borderId="40" xfId="0" applyFont="1" applyBorder="1"/>
    <xf numFmtId="0" fontId="9" fillId="0" borderId="13" xfId="0" applyFont="1" applyBorder="1" applyAlignment="1"/>
    <xf numFmtId="0" fontId="9" fillId="0" borderId="12" xfId="0" applyFont="1" applyBorder="1" applyAlignment="1"/>
    <xf numFmtId="0" fontId="10" fillId="2" borderId="7" xfId="2" applyFont="1" applyFill="1" applyBorder="1" applyAlignment="1">
      <alignment horizontal="center" vertical="center"/>
    </xf>
    <xf numFmtId="0" fontId="10" fillId="2" borderId="3" xfId="2" applyFont="1" applyFill="1" applyBorder="1" applyAlignment="1">
      <alignment horizontal="center" vertical="center"/>
    </xf>
    <xf numFmtId="0" fontId="9" fillId="0" borderId="0" xfId="0" applyFont="1" applyAlignment="1">
      <alignment wrapText="1"/>
    </xf>
    <xf numFmtId="0" fontId="9" fillId="0" borderId="37" xfId="0" applyFont="1" applyBorder="1"/>
    <xf numFmtId="49" fontId="9" fillId="0" borderId="6" xfId="0" applyNumberFormat="1" applyFont="1" applyBorder="1" applyAlignment="1">
      <alignment horizontal="left"/>
    </xf>
    <xf numFmtId="0" fontId="9" fillId="0" borderId="0" xfId="2" applyFont="1" applyFill="1" applyBorder="1" applyAlignment="1">
      <alignment vertical="center"/>
    </xf>
    <xf numFmtId="0" fontId="9" fillId="0" borderId="0" xfId="0" applyFont="1" applyAlignment="1">
      <alignment horizontal="center" wrapText="1"/>
    </xf>
    <xf numFmtId="0" fontId="10" fillId="0" borderId="0" xfId="0" applyFont="1" applyAlignment="1">
      <alignment horizontal="center" textRotation="90" wrapText="1"/>
    </xf>
    <xf numFmtId="0" fontId="2" fillId="0" borderId="0" xfId="0" applyFont="1" applyAlignment="1">
      <alignment horizontal="center" vertical="center" wrapText="1"/>
    </xf>
    <xf numFmtId="0" fontId="2" fillId="0" borderId="0" xfId="0" applyFont="1"/>
    <xf numFmtId="0" fontId="2" fillId="0" borderId="0" xfId="0" applyFont="1" applyAlignment="1">
      <alignment wrapText="1"/>
    </xf>
    <xf numFmtId="0" fontId="9" fillId="0" borderId="0" xfId="0" applyFont="1"/>
    <xf numFmtId="0" fontId="10" fillId="2" borderId="20" xfId="2" applyFont="1" applyFill="1" applyBorder="1" applyAlignment="1">
      <alignment horizontal="center" vertical="center"/>
    </xf>
    <xf numFmtId="0" fontId="10" fillId="0" borderId="10" xfId="0" applyFont="1" applyBorder="1" applyAlignment="1">
      <alignment horizontal="center"/>
    </xf>
    <xf numFmtId="0" fontId="9" fillId="0" borderId="29" xfId="0" applyNumberFormat="1" applyFont="1" applyBorder="1"/>
    <xf numFmtId="0" fontId="9" fillId="0" borderId="27" xfId="0" applyNumberFormat="1" applyFont="1" applyBorder="1"/>
    <xf numFmtId="0" fontId="9" fillId="0" borderId="36" xfId="0" applyNumberFormat="1" applyFont="1" applyBorder="1"/>
    <xf numFmtId="0" fontId="9" fillId="3" borderId="38" xfId="0" applyNumberFormat="1" applyFont="1" applyFill="1" applyBorder="1"/>
    <xf numFmtId="0" fontId="9" fillId="0" borderId="23" xfId="0" applyNumberFormat="1" applyFont="1" applyBorder="1"/>
    <xf numFmtId="0" fontId="9" fillId="0" borderId="38" xfId="0" applyNumberFormat="1" applyFont="1" applyBorder="1"/>
    <xf numFmtId="0" fontId="9" fillId="0" borderId="0" xfId="0" applyFont="1"/>
    <xf numFmtId="0" fontId="10" fillId="2" borderId="20" xfId="2" applyFont="1" applyFill="1" applyBorder="1" applyAlignment="1">
      <alignment horizontal="center" vertical="center"/>
    </xf>
    <xf numFmtId="0" fontId="10" fillId="2" borderId="17" xfId="2" applyFont="1" applyFill="1" applyBorder="1" applyAlignment="1">
      <alignment horizontal="center" vertical="center"/>
    </xf>
    <xf numFmtId="0" fontId="9" fillId="0" borderId="51" xfId="0" applyFont="1" applyBorder="1"/>
    <xf numFmtId="0" fontId="9" fillId="0" borderId="66" xfId="0" applyFont="1" applyBorder="1"/>
    <xf numFmtId="0" fontId="9" fillId="0" borderId="63" xfId="0" applyFont="1" applyBorder="1"/>
    <xf numFmtId="0" fontId="10" fillId="0" borderId="0" xfId="0" applyFont="1" applyFill="1"/>
    <xf numFmtId="0" fontId="8" fillId="5" borderId="0" xfId="0" applyFont="1" applyFill="1" applyBorder="1"/>
    <xf numFmtId="0" fontId="9" fillId="5" borderId="0" xfId="0" applyFont="1" applyFill="1" applyBorder="1"/>
    <xf numFmtId="0" fontId="6" fillId="5" borderId="0" xfId="2" applyFont="1" applyFill="1" applyBorder="1" applyAlignment="1">
      <alignment horizontal="center" vertical="center"/>
    </xf>
    <xf numFmtId="0" fontId="6" fillId="5" borderId="0" xfId="2" applyFont="1" applyFill="1" applyBorder="1" applyAlignment="1">
      <alignment horizontal="center" vertical="center" textRotation="90" wrapText="1"/>
    </xf>
    <xf numFmtId="0" fontId="10" fillId="5" borderId="0" xfId="2" applyFont="1" applyFill="1" applyBorder="1" applyAlignment="1">
      <alignment vertical="center"/>
    </xf>
    <xf numFmtId="0" fontId="8" fillId="5" borderId="0" xfId="0" applyFont="1" applyFill="1"/>
    <xf numFmtId="0" fontId="9" fillId="0" borderId="46" xfId="2" applyFont="1" applyFill="1" applyBorder="1" applyAlignment="1">
      <alignment horizontal="left" vertical="center"/>
    </xf>
    <xf numFmtId="0" fontId="9" fillId="0" borderId="0" xfId="0" applyFont="1"/>
    <xf numFmtId="0" fontId="10" fillId="5" borderId="0" xfId="0" applyFont="1" applyFill="1"/>
    <xf numFmtId="0" fontId="10" fillId="5" borderId="0" xfId="2" applyFont="1" applyFill="1" applyAlignment="1">
      <alignment vertical="center"/>
    </xf>
    <xf numFmtId="0" fontId="10" fillId="5" borderId="0" xfId="0" applyFont="1" applyFill="1" applyBorder="1"/>
    <xf numFmtId="0" fontId="9" fillId="5" borderId="0" xfId="0" applyFont="1" applyFill="1"/>
    <xf numFmtId="0" fontId="8" fillId="4" borderId="0" xfId="0" applyFont="1" applyFill="1" applyAlignment="1">
      <alignment vertical="center"/>
    </xf>
    <xf numFmtId="0" fontId="16" fillId="4" borderId="0" xfId="0" applyFont="1" applyFill="1" applyAlignment="1">
      <alignment vertical="center" wrapText="1"/>
    </xf>
    <xf numFmtId="0" fontId="16"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6"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0" applyFont="1" applyFill="1"/>
    <xf numFmtId="0" fontId="8" fillId="0" borderId="0" xfId="2" applyFont="1" applyFill="1" applyAlignment="1">
      <alignment vertical="center"/>
    </xf>
    <xf numFmtId="0" fontId="16" fillId="0" borderId="0" xfId="0" applyFont="1" applyFill="1"/>
    <xf numFmtId="0" fontId="16" fillId="0" borderId="0" xfId="0" applyFont="1" applyFill="1" applyBorder="1"/>
    <xf numFmtId="0" fontId="6" fillId="0" borderId="0" xfId="0" applyFont="1" applyFill="1" applyAlignment="1">
      <alignment horizontal="left"/>
    </xf>
    <xf numFmtId="0" fontId="2" fillId="0" borderId="0" xfId="0" applyFont="1" applyFill="1" applyAlignment="1">
      <alignment horizontal="left"/>
    </xf>
    <xf numFmtId="0" fontId="6" fillId="0" borderId="0" xfId="2" applyFont="1" applyFill="1" applyAlignment="1">
      <alignment vertical="center"/>
    </xf>
    <xf numFmtId="0" fontId="2" fillId="0" borderId="0" xfId="0" applyFont="1" applyAlignment="1">
      <alignment horizontal="justify" vertical="center" wrapText="1"/>
    </xf>
    <xf numFmtId="0" fontId="18" fillId="0" borderId="0" xfId="0" applyFont="1" applyFill="1"/>
    <xf numFmtId="0" fontId="18" fillId="0" borderId="0" xfId="0" applyFont="1" applyFill="1" applyAlignment="1"/>
    <xf numFmtId="0" fontId="18" fillId="0" borderId="0" xfId="2" applyFont="1" applyFill="1" applyAlignment="1">
      <alignment vertical="center"/>
    </xf>
    <xf numFmtId="0" fontId="17" fillId="0" borderId="0" xfId="0" applyFont="1" applyFill="1"/>
    <xf numFmtId="0" fontId="17" fillId="0" borderId="0" xfId="0" applyFont="1"/>
    <xf numFmtId="0" fontId="18" fillId="0" borderId="0" xfId="0" applyFont="1"/>
    <xf numFmtId="0" fontId="17" fillId="0" borderId="4" xfId="0" applyFont="1" applyBorder="1"/>
    <xf numFmtId="0" fontId="17" fillId="0" borderId="0" xfId="0" applyFont="1" applyFill="1" applyAlignment="1">
      <alignment horizontal="centerContinuous"/>
    </xf>
    <xf numFmtId="0" fontId="17" fillId="0" borderId="0" xfId="0" applyFont="1" applyAlignment="1">
      <alignment vertical="center" wrapText="1"/>
    </xf>
    <xf numFmtId="0" fontId="17" fillId="0" borderId="0" xfId="0" applyFont="1" applyAlignment="1">
      <alignment wrapText="1"/>
    </xf>
    <xf numFmtId="49" fontId="18" fillId="0" borderId="0" xfId="3" applyFont="1" applyBorder="1" applyAlignment="1">
      <alignment horizontal="left" vertical="center"/>
    </xf>
    <xf numFmtId="3" fontId="17" fillId="0" borderId="0" xfId="3" applyNumberFormat="1" applyFont="1" applyBorder="1" applyAlignment="1">
      <alignment vertical="center"/>
    </xf>
    <xf numFmtId="3" fontId="17" fillId="0" borderId="0" xfId="3" applyNumberFormat="1" applyFont="1" applyAlignment="1">
      <alignment vertical="center"/>
    </xf>
    <xf numFmtId="3" fontId="17" fillId="0" borderId="0" xfId="3" applyNumberFormat="1" applyFont="1" applyAlignment="1">
      <alignment horizontal="right" vertical="center"/>
    </xf>
    <xf numFmtId="3" fontId="17" fillId="0" borderId="13" xfId="0" applyNumberFormat="1" applyFont="1" applyBorder="1"/>
    <xf numFmtId="0" fontId="17" fillId="0" borderId="10" xfId="0" applyFont="1" applyBorder="1"/>
    <xf numFmtId="0" fontId="18" fillId="0" borderId="0" xfId="0" applyFont="1" applyAlignment="1">
      <alignment horizontal="center" vertical="center" textRotation="90"/>
    </xf>
    <xf numFmtId="0" fontId="18" fillId="0" borderId="13" xfId="0" applyFont="1" applyBorder="1" applyAlignment="1"/>
    <xf numFmtId="0" fontId="18" fillId="0" borderId="0" xfId="0" applyFont="1" applyFill="1" applyAlignment="1">
      <alignment horizontal="center" vertical="center" wrapText="1"/>
    </xf>
    <xf numFmtId="0" fontId="17" fillId="0" borderId="13" xfId="0" applyFont="1" applyBorder="1"/>
    <xf numFmtId="0" fontId="17" fillId="0" borderId="0" xfId="0" applyFont="1" applyBorder="1"/>
    <xf numFmtId="49" fontId="18" fillId="0" borderId="18" xfId="3" applyFont="1" applyBorder="1" applyAlignment="1">
      <alignment horizontal="left" vertical="center"/>
    </xf>
    <xf numFmtId="0" fontId="17" fillId="0" borderId="17" xfId="0" applyFont="1" applyBorder="1"/>
    <xf numFmtId="0" fontId="3" fillId="0" borderId="0" xfId="0" applyFont="1" applyAlignment="1">
      <alignment horizontal="center" vertical="center"/>
    </xf>
    <xf numFmtId="0" fontId="1" fillId="0" borderId="26" xfId="0" applyFont="1" applyFill="1" applyBorder="1" applyAlignment="1">
      <alignment horizontal="left" indent="2"/>
    </xf>
    <xf numFmtId="0" fontId="1" fillId="0" borderId="26" xfId="0" applyFont="1" applyFill="1" applyBorder="1"/>
    <xf numFmtId="0" fontId="1" fillId="0" borderId="0" xfId="0" applyFont="1" applyFill="1"/>
    <xf numFmtId="0" fontId="3" fillId="6" borderId="26" xfId="0" applyFont="1" applyFill="1" applyBorder="1"/>
    <xf numFmtId="0" fontId="1" fillId="0" borderId="0" xfId="0" applyFont="1" applyFill="1" applyBorder="1"/>
    <xf numFmtId="0" fontId="3" fillId="6" borderId="26" xfId="0" applyFont="1" applyFill="1" applyBorder="1" applyAlignment="1">
      <alignment horizontal="right" vertical="center"/>
    </xf>
    <xf numFmtId="0" fontId="1" fillId="0" borderId="0" xfId="0" applyFont="1" applyFill="1" applyAlignment="1">
      <alignment vertical="center"/>
    </xf>
    <xf numFmtId="0" fontId="3" fillId="6" borderId="26" xfId="0" applyFont="1" applyFill="1" applyBorder="1" applyAlignment="1">
      <alignment horizontal="right" vertical="center" indent="2"/>
    </xf>
    <xf numFmtId="0" fontId="17" fillId="0" borderId="0" xfId="0" applyFont="1"/>
    <xf numFmtId="0" fontId="3" fillId="7" borderId="26" xfId="0" applyFont="1" applyFill="1" applyBorder="1" applyAlignment="1">
      <alignment horizontal="center" vertical="center" wrapText="1"/>
    </xf>
    <xf numFmtId="0" fontId="3" fillId="7" borderId="26" xfId="0" applyFont="1" applyFill="1" applyBorder="1" applyAlignment="1">
      <alignment horizontal="center" vertical="center"/>
    </xf>
    <xf numFmtId="0" fontId="6" fillId="7" borderId="3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8" fillId="7" borderId="17" xfId="0" applyFont="1" applyFill="1" applyBorder="1" applyAlignment="1">
      <alignment horizontal="center" vertical="center" textRotation="90" wrapText="1"/>
    </xf>
    <xf numFmtId="0" fontId="18" fillId="7" borderId="4" xfId="0" applyFont="1" applyFill="1" applyBorder="1" applyAlignment="1">
      <alignment horizontal="center" vertical="center" textRotation="90" wrapText="1"/>
    </xf>
    <xf numFmtId="0" fontId="18" fillId="7" borderId="19" xfId="0" applyFont="1" applyFill="1" applyBorder="1" applyAlignment="1">
      <alignment horizontal="center" vertical="center" textRotation="90" wrapText="1"/>
    </xf>
    <xf numFmtId="49" fontId="14" fillId="7" borderId="37" xfId="3" applyFont="1" applyFill="1" applyBorder="1" applyAlignment="1">
      <alignment horizontal="center" textRotation="90" wrapText="1"/>
    </xf>
    <xf numFmtId="49" fontId="10" fillId="7" borderId="38" xfId="3" applyFont="1" applyFill="1" applyBorder="1" applyAlignment="1">
      <alignment horizontal="center" textRotation="90" wrapText="1"/>
    </xf>
    <xf numFmtId="0" fontId="6" fillId="7" borderId="62" xfId="2" applyFont="1" applyFill="1" applyBorder="1" applyAlignment="1">
      <alignment horizontal="center" vertical="center"/>
    </xf>
    <xf numFmtId="0" fontId="10" fillId="7" borderId="11" xfId="2" applyFont="1" applyFill="1" applyBorder="1" applyAlignment="1">
      <alignment horizontal="center" vertical="center"/>
    </xf>
    <xf numFmtId="0" fontId="10" fillId="7" borderId="11" xfId="2" applyFont="1" applyFill="1" applyBorder="1" applyAlignment="1">
      <alignment horizontal="center" vertical="center" wrapText="1"/>
    </xf>
    <xf numFmtId="0" fontId="10" fillId="7" borderId="20" xfId="2" applyFont="1" applyFill="1" applyBorder="1" applyAlignment="1">
      <alignment horizontal="center" vertical="center" wrapText="1"/>
    </xf>
    <xf numFmtId="0" fontId="10" fillId="7" borderId="11" xfId="0" applyFont="1" applyFill="1" applyBorder="1" applyAlignment="1">
      <alignment horizontal="center" vertical="center" textRotation="90" wrapText="1"/>
    </xf>
    <xf numFmtId="0" fontId="10" fillId="7" borderId="12" xfId="0" applyFont="1" applyFill="1" applyBorder="1" applyAlignment="1">
      <alignment horizontal="center" vertical="center" textRotation="90" wrapText="1"/>
    </xf>
    <xf numFmtId="0" fontId="10" fillId="7" borderId="49" xfId="0" applyFont="1" applyFill="1" applyBorder="1" applyAlignment="1">
      <alignment horizontal="center" vertical="center" textRotation="90" wrapText="1"/>
    </xf>
    <xf numFmtId="0" fontId="10" fillId="7" borderId="54" xfId="0" applyFont="1" applyFill="1" applyBorder="1" applyAlignment="1">
      <alignment horizontal="center" vertical="center" textRotation="90" wrapText="1"/>
    </xf>
    <xf numFmtId="0" fontId="10" fillId="7" borderId="58" xfId="0" applyFont="1" applyFill="1" applyBorder="1" applyAlignment="1">
      <alignment horizontal="center" vertical="center" textRotation="90" wrapText="1"/>
    </xf>
    <xf numFmtId="0" fontId="10" fillId="7" borderId="20"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10" xfId="0" applyFont="1" applyFill="1" applyBorder="1" applyAlignment="1">
      <alignment horizontal="center"/>
    </xf>
    <xf numFmtId="0" fontId="10" fillId="7" borderId="9" xfId="0" applyFont="1" applyFill="1" applyBorder="1" applyAlignment="1">
      <alignment horizontal="center"/>
    </xf>
    <xf numFmtId="0" fontId="10" fillId="7" borderId="50" xfId="0" applyFont="1" applyFill="1" applyBorder="1" applyAlignment="1">
      <alignment horizontal="center"/>
    </xf>
    <xf numFmtId="0" fontId="10" fillId="7" borderId="50" xfId="0" quotePrefix="1" applyFont="1" applyFill="1" applyBorder="1" applyAlignment="1">
      <alignment horizontal="center"/>
    </xf>
    <xf numFmtId="0" fontId="10" fillId="7" borderId="56" xfId="0" quotePrefix="1" applyFont="1" applyFill="1" applyBorder="1" applyAlignment="1">
      <alignment horizontal="center"/>
    </xf>
    <xf numFmtId="0" fontId="10" fillId="7" borderId="8" xfId="0" quotePrefix="1" applyFont="1" applyFill="1" applyBorder="1" applyAlignment="1">
      <alignment horizontal="center"/>
    </xf>
    <xf numFmtId="0" fontId="10" fillId="7" borderId="7" xfId="0" quotePrefix="1" applyFont="1" applyFill="1" applyBorder="1" applyAlignment="1">
      <alignment horizontal="center"/>
    </xf>
    <xf numFmtId="0" fontId="10" fillId="7" borderId="7" xfId="0" applyFont="1" applyFill="1" applyBorder="1" applyAlignment="1">
      <alignment horizontal="center"/>
    </xf>
    <xf numFmtId="0" fontId="2" fillId="0" borderId="0" xfId="0" applyFont="1" applyFill="1" applyAlignment="1">
      <alignment horizontal="centerContinuous"/>
    </xf>
    <xf numFmtId="0" fontId="2" fillId="0" borderId="0" xfId="0" applyFont="1" applyFill="1"/>
    <xf numFmtId="0" fontId="6" fillId="0" borderId="0" xfId="0" applyFont="1" applyFill="1" applyAlignment="1"/>
    <xf numFmtId="0" fontId="6" fillId="0" borderId="0" xfId="0" quotePrefix="1" applyFont="1" applyFill="1" applyAlignment="1"/>
    <xf numFmtId="0" fontId="6" fillId="7" borderId="41"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4" xfId="0" applyFont="1" applyFill="1" applyBorder="1" applyAlignment="1">
      <alignment horizontal="center" vertical="center" textRotation="90" wrapText="1"/>
    </xf>
    <xf numFmtId="0" fontId="6" fillId="7" borderId="17" xfId="0" applyFont="1" applyFill="1" applyBorder="1" applyAlignment="1">
      <alignment horizontal="center" vertical="center" textRotation="90" wrapText="1"/>
    </xf>
    <xf numFmtId="0" fontId="6" fillId="0" borderId="11" xfId="0" applyFont="1" applyBorder="1" applyAlignment="1">
      <alignment horizontal="center" wrapText="1"/>
    </xf>
    <xf numFmtId="0" fontId="6" fillId="0" borderId="58" xfId="0" applyFont="1" applyBorder="1" applyAlignment="1">
      <alignment horizontal="center"/>
    </xf>
    <xf numFmtId="0" fontId="6" fillId="0" borderId="49" xfId="0" applyFont="1" applyBorder="1" applyAlignment="1">
      <alignment horizontal="center"/>
    </xf>
    <xf numFmtId="0" fontId="6" fillId="0" borderId="12" xfId="0" applyFont="1" applyBorder="1" applyAlignment="1">
      <alignment horizontal="center"/>
    </xf>
    <xf numFmtId="0" fontId="6" fillId="0" borderId="3" xfId="0" applyFont="1" applyBorder="1" applyAlignment="1">
      <alignment horizontal="center"/>
    </xf>
    <xf numFmtId="0" fontId="20" fillId="0" borderId="13" xfId="0" applyFont="1" applyFill="1" applyBorder="1" applyAlignment="1">
      <alignment wrapText="1"/>
    </xf>
    <xf numFmtId="3" fontId="6" fillId="0" borderId="55" xfId="0" applyNumberFormat="1" applyFont="1" applyBorder="1"/>
    <xf numFmtId="3" fontId="6" fillId="0" borderId="49" xfId="0" applyNumberFormat="1" applyFont="1" applyBorder="1"/>
    <xf numFmtId="3" fontId="6" fillId="0" borderId="12" xfId="0" applyNumberFormat="1" applyFont="1" applyBorder="1"/>
    <xf numFmtId="3" fontId="6" fillId="0" borderId="3" xfId="0" applyNumberFormat="1" applyFont="1" applyBorder="1"/>
    <xf numFmtId="0" fontId="2" fillId="0" borderId="13" xfId="0" applyFont="1" applyFill="1" applyBorder="1" applyAlignment="1">
      <alignment wrapText="1"/>
    </xf>
    <xf numFmtId="3" fontId="2" fillId="0" borderId="55" xfId="0" applyNumberFormat="1" applyFont="1" applyBorder="1"/>
    <xf numFmtId="3" fontId="2" fillId="0" borderId="49" xfId="0" applyNumberFormat="1" applyFont="1" applyBorder="1"/>
    <xf numFmtId="3" fontId="2" fillId="0" borderId="12" xfId="0" applyNumberFormat="1" applyFont="1" applyBorder="1"/>
    <xf numFmtId="3" fontId="2" fillId="0" borderId="3" xfId="0" applyNumberFormat="1" applyFont="1" applyBorder="1"/>
    <xf numFmtId="0" fontId="6" fillId="0" borderId="13" xfId="0" applyFont="1" applyFill="1" applyBorder="1" applyAlignment="1">
      <alignment wrapText="1"/>
    </xf>
    <xf numFmtId="0" fontId="2" fillId="0" borderId="13" xfId="0" applyFont="1" applyFill="1" applyBorder="1" applyAlignment="1">
      <alignment horizontal="left" wrapText="1"/>
    </xf>
    <xf numFmtId="0" fontId="2" fillId="0" borderId="13" xfId="0" quotePrefix="1" applyFont="1" applyFill="1" applyBorder="1" applyAlignment="1">
      <alignment horizontal="left" wrapText="1"/>
    </xf>
    <xf numFmtId="0" fontId="20" fillId="0" borderId="13" xfId="0" applyFont="1" applyFill="1" applyBorder="1" applyAlignment="1">
      <alignment horizontal="left" wrapText="1"/>
    </xf>
    <xf numFmtId="0" fontId="2" fillId="0" borderId="6" xfId="0" applyFont="1" applyBorder="1" applyAlignment="1">
      <alignment wrapText="1"/>
    </xf>
    <xf numFmtId="0" fontId="2" fillId="0" borderId="2" xfId="0" applyFont="1" applyFill="1" applyBorder="1" applyAlignment="1">
      <alignment wrapText="1"/>
    </xf>
    <xf numFmtId="0" fontId="6" fillId="0" borderId="45" xfId="0" applyFont="1" applyFill="1" applyBorder="1" applyAlignment="1">
      <alignment horizontal="center" wrapText="1"/>
    </xf>
    <xf numFmtId="3" fontId="6" fillId="0" borderId="68" xfId="0" applyNumberFormat="1" applyFont="1" applyFill="1" applyBorder="1"/>
    <xf numFmtId="3" fontId="6" fillId="0" borderId="69" xfId="0" applyNumberFormat="1" applyFont="1" applyFill="1" applyBorder="1"/>
    <xf numFmtId="3" fontId="6" fillId="0" borderId="70" xfId="0" applyNumberFormat="1" applyFont="1" applyFill="1" applyBorder="1"/>
    <xf numFmtId="3" fontId="6" fillId="0" borderId="67" xfId="0" applyNumberFormat="1" applyFont="1" applyFill="1" applyBorder="1"/>
    <xf numFmtId="0" fontId="6" fillId="0" borderId="4" xfId="0" applyFont="1" applyFill="1" applyBorder="1" applyAlignment="1">
      <alignment horizontal="center" wrapText="1"/>
    </xf>
    <xf numFmtId="3" fontId="6" fillId="0" borderId="41" xfId="0" applyNumberFormat="1" applyFont="1" applyFill="1" applyBorder="1"/>
    <xf numFmtId="3" fontId="6" fillId="0" borderId="19" xfId="0" applyNumberFormat="1" applyFont="1" applyFill="1" applyBorder="1"/>
    <xf numFmtId="3" fontId="6" fillId="0" borderId="14" xfId="0" applyNumberFormat="1" applyFont="1" applyFill="1" applyBorder="1"/>
    <xf numFmtId="3" fontId="6" fillId="0" borderId="17" xfId="0" applyNumberFormat="1" applyFont="1" applyFill="1" applyBorder="1"/>
    <xf numFmtId="3" fontId="6" fillId="0" borderId="71" xfId="0" applyNumberFormat="1" applyFont="1" applyFill="1" applyBorder="1"/>
    <xf numFmtId="3" fontId="2" fillId="0" borderId="58" xfId="0" applyNumberFormat="1" applyFont="1" applyFill="1" applyBorder="1"/>
    <xf numFmtId="3" fontId="2" fillId="0" borderId="47" xfId="0" applyNumberFormat="1" applyFont="1" applyFill="1" applyBorder="1"/>
    <xf numFmtId="3" fontId="2" fillId="0" borderId="53" xfId="0" applyNumberFormat="1" applyFont="1" applyFill="1" applyBorder="1"/>
    <xf numFmtId="3" fontId="2" fillId="0" borderId="52" xfId="0" applyNumberFormat="1" applyFont="1" applyFill="1" applyBorder="1"/>
    <xf numFmtId="3" fontId="2" fillId="0" borderId="20" xfId="0" applyNumberFormat="1" applyFont="1" applyFill="1" applyBorder="1"/>
    <xf numFmtId="3" fontId="6" fillId="0" borderId="42" xfId="0" applyNumberFormat="1" applyFont="1" applyFill="1" applyBorder="1"/>
    <xf numFmtId="3" fontId="6" fillId="0" borderId="72" xfId="0" applyNumberFormat="1" applyFont="1" applyFill="1" applyBorder="1"/>
    <xf numFmtId="3" fontId="6" fillId="0" borderId="15" xfId="0" applyNumberFormat="1" applyFont="1" applyFill="1" applyBorder="1"/>
    <xf numFmtId="0" fontId="3" fillId="0" borderId="0" xfId="2" applyFont="1" applyFill="1" applyAlignment="1">
      <alignment vertical="center"/>
    </xf>
    <xf numFmtId="0" fontId="3" fillId="5" borderId="0" xfId="0" applyFont="1" applyFill="1"/>
    <xf numFmtId="0" fontId="9" fillId="0" borderId="0" xfId="4" applyFont="1"/>
    <xf numFmtId="0" fontId="10" fillId="0" borderId="10" xfId="4" applyFont="1" applyBorder="1" applyAlignment="1">
      <alignment horizontal="center"/>
    </xf>
    <xf numFmtId="0" fontId="10" fillId="0" borderId="0" xfId="4" applyFont="1" applyFill="1" applyAlignment="1">
      <alignment horizontal="center"/>
    </xf>
    <xf numFmtId="0" fontId="16" fillId="0" borderId="0" xfId="4" applyFont="1" applyFill="1"/>
    <xf numFmtId="0" fontId="8" fillId="0" borderId="0" xfId="4" applyFont="1" applyFill="1"/>
    <xf numFmtId="0" fontId="8" fillId="0" borderId="0" xfId="4" applyFont="1" applyFill="1" applyAlignment="1"/>
    <xf numFmtId="0" fontId="10"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4" xfId="0" applyFont="1" applyFill="1" applyBorder="1" applyAlignment="1">
      <alignment horizontal="right" vertical="center"/>
    </xf>
    <xf numFmtId="0" fontId="2" fillId="0" borderId="74" xfId="0" applyFont="1" applyFill="1" applyBorder="1" applyAlignment="1">
      <alignment horizontal="left" indent="2"/>
    </xf>
    <xf numFmtId="0" fontId="2" fillId="0" borderId="0" xfId="0" applyFont="1" applyFill="1" applyBorder="1" applyAlignment="1">
      <alignment horizontal="left" indent="2"/>
    </xf>
    <xf numFmtId="0" fontId="3" fillId="0" borderId="26" xfId="0" applyFont="1" applyBorder="1" applyAlignment="1">
      <alignment horizontal="left" vertical="center"/>
    </xf>
    <xf numFmtId="165" fontId="1" fillId="0" borderId="26" xfId="0" applyNumberFormat="1" applyFont="1" applyFill="1" applyBorder="1" applyAlignment="1">
      <alignment horizontal="left"/>
    </xf>
    <xf numFmtId="165" fontId="3" fillId="6" borderId="26" xfId="0" applyNumberFormat="1" applyFont="1" applyFill="1" applyBorder="1" applyAlignment="1">
      <alignment horizontal="left" vertical="center"/>
    </xf>
    <xf numFmtId="165" fontId="1" fillId="0" borderId="26" xfId="0" applyNumberFormat="1" applyFont="1" applyFill="1" applyBorder="1" applyAlignment="1">
      <alignment horizontal="left" vertical="center"/>
    </xf>
    <xf numFmtId="165" fontId="1" fillId="0" borderId="0" xfId="0" applyNumberFormat="1" applyFont="1" applyFill="1" applyAlignment="1">
      <alignment vertical="center"/>
    </xf>
    <xf numFmtId="165" fontId="1" fillId="0" borderId="0" xfId="0" applyNumberFormat="1" applyFont="1" applyFill="1"/>
    <xf numFmtId="165" fontId="0" fillId="0" borderId="0" xfId="0" applyNumberFormat="1"/>
    <xf numFmtId="165" fontId="0" fillId="0" borderId="0" xfId="0" applyNumberFormat="1" applyAlignment="1">
      <alignment horizontal="left" vertical="center"/>
    </xf>
    <xf numFmtId="0" fontId="3" fillId="7" borderId="26" xfId="0" applyNumberFormat="1" applyFont="1" applyFill="1" applyBorder="1" applyAlignment="1">
      <alignment horizontal="center" vertical="center"/>
    </xf>
    <xf numFmtId="4" fontId="17" fillId="0" borderId="0" xfId="0" applyNumberFormat="1" applyFont="1"/>
    <xf numFmtId="165" fontId="6" fillId="0" borderId="26" xfId="3" applyNumberFormat="1" applyFont="1" applyBorder="1" applyAlignment="1">
      <alignment horizontal="left" vertical="center"/>
    </xf>
    <xf numFmtId="165" fontId="2" fillId="0" borderId="26" xfId="3" applyNumberFormat="1" applyFont="1" applyBorder="1" applyAlignment="1">
      <alignment horizontal="left" vertical="center"/>
    </xf>
    <xf numFmtId="49" fontId="19" fillId="7" borderId="58" xfId="3" applyFont="1" applyFill="1" applyBorder="1" applyAlignment="1">
      <alignment horizontal="center" textRotation="90" wrapText="1"/>
    </xf>
    <xf numFmtId="49" fontId="19" fillId="7" borderId="48" xfId="3" applyFont="1" applyFill="1" applyBorder="1" applyAlignment="1">
      <alignment horizontal="center" textRotation="90" wrapText="1"/>
    </xf>
    <xf numFmtId="49" fontId="19" fillId="7" borderId="75" xfId="3" applyFont="1" applyFill="1" applyBorder="1" applyAlignment="1">
      <alignment horizontal="center" textRotation="90" wrapText="1"/>
    </xf>
    <xf numFmtId="49" fontId="6" fillId="7" borderId="58" xfId="3" applyNumberFormat="1" applyFont="1" applyFill="1" applyBorder="1" applyAlignment="1" applyProtection="1">
      <alignment horizontal="center" textRotation="90" wrapText="1"/>
    </xf>
    <xf numFmtId="49" fontId="6" fillId="7" borderId="53" xfId="3" applyFont="1" applyFill="1" applyBorder="1" applyAlignment="1">
      <alignment horizontal="center" textRotation="90" wrapText="1"/>
    </xf>
    <xf numFmtId="0" fontId="21" fillId="9" borderId="26" xfId="0" applyFont="1" applyFill="1" applyBorder="1" applyAlignment="1">
      <alignment horizontal="left" wrapText="1"/>
    </xf>
    <xf numFmtId="165" fontId="2" fillId="0" borderId="26" xfId="0" applyNumberFormat="1" applyFont="1" applyBorder="1" applyAlignment="1">
      <alignment horizontal="left" vertical="center"/>
    </xf>
    <xf numFmtId="4" fontId="6" fillId="0" borderId="26" xfId="3" applyNumberFormat="1" applyFont="1" applyBorder="1" applyAlignment="1">
      <alignment horizontal="left" vertical="center"/>
    </xf>
    <xf numFmtId="4" fontId="2" fillId="0" borderId="26" xfId="3" applyNumberFormat="1" applyFont="1" applyBorder="1" applyAlignment="1">
      <alignment horizontal="left" vertical="center"/>
    </xf>
    <xf numFmtId="49" fontId="6" fillId="0" borderId="26" xfId="3" applyFont="1" applyFill="1" applyBorder="1" applyAlignment="1">
      <alignment horizontal="left" vertical="center"/>
    </xf>
    <xf numFmtId="4" fontId="6" fillId="0" borderId="26" xfId="3" applyNumberFormat="1" applyFont="1" applyFill="1" applyBorder="1" applyAlignment="1">
      <alignment horizontal="left" vertical="center"/>
    </xf>
    <xf numFmtId="165" fontId="0" fillId="0" borderId="26" xfId="0" applyNumberFormat="1" applyBorder="1" applyAlignment="1">
      <alignment horizontal="left" vertical="center"/>
    </xf>
    <xf numFmtId="0" fontId="2" fillId="0" borderId="26" xfId="0" applyFont="1" applyFill="1" applyBorder="1" applyAlignment="1">
      <alignment horizontal="left" vertical="top" wrapText="1"/>
    </xf>
    <xf numFmtId="0" fontId="10" fillId="0" borderId="0" xfId="0" applyFont="1" applyFill="1" applyAlignment="1">
      <alignment horizontal="left" vertical="center"/>
    </xf>
    <xf numFmtId="0" fontId="10" fillId="0" borderId="0" xfId="2" applyFont="1" applyFill="1" applyAlignment="1">
      <alignment horizontal="left" vertical="center"/>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3" borderId="10" xfId="0" applyFont="1" applyFill="1" applyBorder="1" applyAlignment="1">
      <alignment horizontal="left" vertical="center"/>
    </xf>
    <xf numFmtId="0" fontId="9" fillId="0" borderId="0" xfId="0" applyFont="1" applyAlignment="1">
      <alignment horizontal="left" vertical="center"/>
    </xf>
    <xf numFmtId="165" fontId="8" fillId="0" borderId="0" xfId="2" applyNumberFormat="1" applyFont="1" applyFill="1" applyAlignment="1">
      <alignment horizontal="left" vertical="center"/>
    </xf>
    <xf numFmtId="165" fontId="8" fillId="5" borderId="0" xfId="0" applyNumberFormat="1" applyFont="1" applyFill="1" applyAlignment="1">
      <alignment horizontal="left"/>
    </xf>
    <xf numFmtId="165" fontId="9" fillId="0" borderId="0" xfId="2" applyNumberFormat="1" applyFont="1" applyAlignment="1">
      <alignment horizontal="left" vertical="center"/>
    </xf>
    <xf numFmtId="165" fontId="10" fillId="0" borderId="0" xfId="2" applyNumberFormat="1" applyFont="1" applyFill="1" applyBorder="1" applyAlignment="1">
      <alignment horizontal="left" vertical="center"/>
    </xf>
    <xf numFmtId="165" fontId="9" fillId="0" borderId="0" xfId="2" applyNumberFormat="1" applyFont="1" applyBorder="1" applyAlignment="1">
      <alignment horizontal="left" vertical="center"/>
    </xf>
    <xf numFmtId="165" fontId="9" fillId="0" borderId="3" xfId="2" applyNumberFormat="1" applyFont="1" applyBorder="1" applyAlignment="1">
      <alignment horizontal="left" vertical="center"/>
    </xf>
    <xf numFmtId="165" fontId="10" fillId="2" borderId="0" xfId="2" applyNumberFormat="1" applyFont="1" applyFill="1" applyBorder="1" applyAlignment="1">
      <alignment horizontal="left" vertical="center"/>
    </xf>
    <xf numFmtId="165" fontId="10" fillId="2" borderId="3" xfId="2" applyNumberFormat="1" applyFont="1" applyFill="1" applyBorder="1" applyAlignment="1">
      <alignment horizontal="left" vertical="center"/>
    </xf>
    <xf numFmtId="165" fontId="10" fillId="2" borderId="17" xfId="2" applyNumberFormat="1" applyFont="1" applyFill="1" applyBorder="1" applyAlignment="1">
      <alignment horizontal="left" vertical="center"/>
    </xf>
    <xf numFmtId="0" fontId="8" fillId="0" borderId="0" xfId="2" applyFont="1" applyFill="1" applyAlignment="1">
      <alignment horizontal="center" vertical="center"/>
    </xf>
    <xf numFmtId="0" fontId="8" fillId="5" borderId="0" xfId="0" applyFont="1" applyFill="1" applyAlignment="1">
      <alignment horizontal="center"/>
    </xf>
    <xf numFmtId="0" fontId="9" fillId="0" borderId="0" xfId="2" applyFont="1" applyAlignment="1">
      <alignment horizontal="center" vertical="center"/>
    </xf>
    <xf numFmtId="0" fontId="10" fillId="2" borderId="0" xfId="2" applyFont="1" applyFill="1" applyBorder="1" applyAlignment="1">
      <alignment horizontal="center" vertical="center"/>
    </xf>
    <xf numFmtId="165" fontId="9" fillId="0" borderId="0" xfId="0" applyNumberFormat="1" applyFont="1"/>
    <xf numFmtId="165" fontId="10" fillId="7" borderId="59" xfId="2" applyNumberFormat="1" applyFont="1" applyFill="1" applyBorder="1" applyAlignment="1">
      <alignment horizontal="center" vertical="center" wrapText="1"/>
    </xf>
    <xf numFmtId="165" fontId="8" fillId="0" borderId="0" xfId="3" applyNumberFormat="1" applyFont="1" applyFill="1" applyAlignment="1">
      <alignment horizontal="left" vertical="center"/>
    </xf>
    <xf numFmtId="165" fontId="9" fillId="0" borderId="0" xfId="0" applyNumberFormat="1" applyFont="1" applyAlignment="1">
      <alignment horizontal="left"/>
    </xf>
    <xf numFmtId="165" fontId="8" fillId="0" borderId="0" xfId="3" applyNumberFormat="1" applyFont="1" applyFill="1" applyAlignment="1">
      <alignment horizontal="left" vertical="top"/>
    </xf>
    <xf numFmtId="165" fontId="8" fillId="0" borderId="0" xfId="2" applyNumberFormat="1" applyFont="1" applyFill="1" applyAlignment="1">
      <alignment horizontal="left" vertical="top"/>
    </xf>
    <xf numFmtId="165" fontId="9" fillId="0" borderId="0" xfId="0" applyNumberFormat="1" applyFont="1" applyAlignment="1">
      <alignment horizontal="left" vertical="top"/>
    </xf>
    <xf numFmtId="165" fontId="10" fillId="0" borderId="60" xfId="2" applyNumberFormat="1" applyFont="1" applyFill="1" applyBorder="1" applyAlignment="1">
      <alignment horizontal="left" vertical="top"/>
    </xf>
    <xf numFmtId="165" fontId="10" fillId="2" borderId="17" xfId="2" applyNumberFormat="1" applyFont="1" applyFill="1" applyBorder="1" applyAlignment="1">
      <alignment horizontal="left" vertical="top"/>
    </xf>
    <xf numFmtId="165" fontId="10" fillId="0" borderId="0" xfId="2" applyNumberFormat="1" applyFont="1" applyFill="1" applyBorder="1" applyAlignment="1">
      <alignment horizontal="left" vertical="top"/>
    </xf>
    <xf numFmtId="49" fontId="8" fillId="0" borderId="0" xfId="3" applyFont="1" applyFill="1" applyBorder="1" applyAlignment="1">
      <alignment horizontal="center" vertical="center"/>
    </xf>
    <xf numFmtId="49" fontId="9" fillId="0" borderId="0" xfId="3" applyFont="1" applyAlignment="1">
      <alignment horizontal="center" vertical="center"/>
    </xf>
    <xf numFmtId="0" fontId="10" fillId="0" borderId="25" xfId="2" applyFont="1" applyFill="1" applyBorder="1" applyAlignment="1">
      <alignment horizontal="center" vertical="center"/>
    </xf>
    <xf numFmtId="0" fontId="9" fillId="0" borderId="0" xfId="0" applyFont="1" applyAlignment="1">
      <alignment horizontal="center"/>
    </xf>
    <xf numFmtId="49" fontId="8" fillId="0" borderId="0" xfId="3" applyFont="1" applyFill="1" applyAlignment="1">
      <alignment horizontal="center" vertical="center"/>
    </xf>
    <xf numFmtId="0" fontId="10" fillId="0" borderId="24" xfId="2" applyFont="1" applyFill="1" applyBorder="1" applyAlignment="1">
      <alignment horizontal="center" vertical="center"/>
    </xf>
    <xf numFmtId="0" fontId="10" fillId="2" borderId="41" xfId="2" applyFont="1" applyFill="1" applyBorder="1" applyAlignment="1">
      <alignment horizontal="center" vertical="center"/>
    </xf>
    <xf numFmtId="165" fontId="10" fillId="7" borderId="29" xfId="2" applyNumberFormat="1" applyFont="1" applyFill="1" applyBorder="1" applyAlignment="1">
      <alignment horizontal="center" vertical="center" wrapText="1"/>
    </xf>
    <xf numFmtId="165" fontId="9" fillId="0" borderId="0" xfId="3" applyNumberFormat="1" applyFont="1" applyAlignment="1">
      <alignment horizontal="left" vertical="center"/>
    </xf>
    <xf numFmtId="165" fontId="10" fillId="0" borderId="27" xfId="2" applyNumberFormat="1" applyFont="1" applyFill="1" applyBorder="1" applyAlignment="1">
      <alignment horizontal="left" vertical="center"/>
    </xf>
    <xf numFmtId="165" fontId="10" fillId="2" borderId="42" xfId="2" applyNumberFormat="1" applyFont="1" applyFill="1" applyBorder="1" applyAlignment="1">
      <alignment horizontal="left" vertical="center"/>
    </xf>
    <xf numFmtId="165" fontId="8" fillId="0" borderId="0" xfId="0" applyNumberFormat="1" applyFont="1" applyFill="1" applyAlignment="1">
      <alignment horizontal="left" vertical="center"/>
    </xf>
    <xf numFmtId="165" fontId="9" fillId="0" borderId="0" xfId="0" applyNumberFormat="1" applyFont="1" applyAlignment="1">
      <alignment horizontal="left" vertical="center"/>
    </xf>
    <xf numFmtId="0" fontId="9" fillId="0" borderId="25" xfId="2" applyFont="1" applyFill="1" applyBorder="1" applyAlignment="1">
      <alignment horizontal="center" vertical="center"/>
    </xf>
    <xf numFmtId="165" fontId="9" fillId="0" borderId="60" xfId="2" applyNumberFormat="1" applyFont="1" applyFill="1" applyBorder="1" applyAlignment="1">
      <alignment horizontal="left" vertical="top"/>
    </xf>
    <xf numFmtId="0" fontId="9" fillId="0" borderId="24" xfId="2" applyFont="1" applyFill="1" applyBorder="1" applyAlignment="1">
      <alignment horizontal="center" vertical="center"/>
    </xf>
    <xf numFmtId="165" fontId="9" fillId="0" borderId="27" xfId="2" applyNumberFormat="1" applyFont="1" applyFill="1" applyBorder="1" applyAlignment="1">
      <alignment horizontal="left" vertical="center"/>
    </xf>
    <xf numFmtId="3" fontId="2" fillId="0" borderId="13" xfId="0" applyNumberFormat="1" applyFont="1" applyBorder="1"/>
    <xf numFmtId="165" fontId="17" fillId="0" borderId="13" xfId="0" applyNumberFormat="1" applyFont="1" applyBorder="1" applyAlignment="1">
      <alignment horizontal="left"/>
    </xf>
    <xf numFmtId="3" fontId="17" fillId="0" borderId="11" xfId="0" applyNumberFormat="1" applyFont="1" applyBorder="1"/>
    <xf numFmtId="165" fontId="2" fillId="0" borderId="76" xfId="0" applyNumberFormat="1" applyFont="1" applyBorder="1" applyAlignment="1">
      <alignment horizontal="left" vertical="center"/>
    </xf>
    <xf numFmtId="165" fontId="2" fillId="0" borderId="13" xfId="0" applyNumberFormat="1" applyFont="1" applyBorder="1" applyAlignment="1">
      <alignment horizontal="left" vertical="center"/>
    </xf>
    <xf numFmtId="165" fontId="17" fillId="0" borderId="4" xfId="0" applyNumberFormat="1" applyFont="1" applyBorder="1" applyAlignment="1">
      <alignment horizontal="left" vertical="center"/>
    </xf>
    <xf numFmtId="165" fontId="10" fillId="0" borderId="0" xfId="0" applyNumberFormat="1" applyFont="1" applyFill="1" applyAlignment="1">
      <alignment horizontal="center"/>
    </xf>
    <xf numFmtId="165" fontId="10" fillId="0" borderId="0" xfId="2" applyNumberFormat="1" applyFont="1" applyFill="1" applyAlignment="1">
      <alignment vertical="center"/>
    </xf>
    <xf numFmtId="165" fontId="14" fillId="7" borderId="39" xfId="3" applyNumberFormat="1" applyFont="1" applyFill="1" applyBorder="1" applyAlignment="1">
      <alignment horizontal="center" textRotation="90" wrapText="1"/>
    </xf>
    <xf numFmtId="165" fontId="14" fillId="7" borderId="36" xfId="3" applyNumberFormat="1" applyFont="1" applyFill="1" applyBorder="1" applyAlignment="1">
      <alignment horizontal="center" textRotation="90" wrapText="1"/>
    </xf>
    <xf numFmtId="165" fontId="14" fillId="7" borderId="37" xfId="3" applyNumberFormat="1" applyFont="1" applyFill="1" applyBorder="1" applyAlignment="1">
      <alignment horizontal="center" textRotation="90" wrapText="1"/>
    </xf>
    <xf numFmtId="165" fontId="14" fillId="7" borderId="51" xfId="3" applyNumberFormat="1" applyFont="1" applyFill="1" applyBorder="1" applyAlignment="1">
      <alignment horizontal="center" textRotation="90" wrapText="1"/>
    </xf>
    <xf numFmtId="165" fontId="14" fillId="7" borderId="34" xfId="3" applyNumberFormat="1" applyFont="1" applyFill="1" applyBorder="1" applyAlignment="1">
      <alignment horizontal="center" textRotation="90" wrapText="1"/>
    </xf>
    <xf numFmtId="165" fontId="12" fillId="7" borderId="39" xfId="3" applyNumberFormat="1" applyFont="1" applyFill="1" applyBorder="1" applyAlignment="1">
      <alignment horizontal="center" textRotation="90" wrapText="1"/>
    </xf>
    <xf numFmtId="165" fontId="9" fillId="3" borderId="39" xfId="0" applyNumberFormat="1" applyFont="1" applyFill="1" applyBorder="1" applyAlignment="1">
      <alignment horizontal="left"/>
    </xf>
    <xf numFmtId="165" fontId="9" fillId="3" borderId="37" xfId="0" applyNumberFormat="1" applyFont="1" applyFill="1" applyBorder="1" applyAlignment="1">
      <alignment horizontal="left"/>
    </xf>
    <xf numFmtId="165" fontId="9" fillId="3" borderId="38" xfId="0" applyNumberFormat="1" applyFont="1" applyFill="1" applyBorder="1" applyAlignment="1">
      <alignment horizontal="left"/>
    </xf>
    <xf numFmtId="165" fontId="9" fillId="3" borderId="51" xfId="0" applyNumberFormat="1" applyFont="1" applyFill="1" applyBorder="1" applyAlignment="1">
      <alignment horizontal="left"/>
    </xf>
    <xf numFmtId="0" fontId="9" fillId="0" borderId="28" xfId="0" applyNumberFormat="1" applyFont="1" applyBorder="1" applyAlignment="1">
      <alignment horizontal="left" vertical="top"/>
    </xf>
    <xf numFmtId="165" fontId="9" fillId="0" borderId="30" xfId="0" applyNumberFormat="1" applyFont="1" applyBorder="1" applyAlignment="1">
      <alignment horizontal="left" vertical="top"/>
    </xf>
    <xf numFmtId="165" fontId="9" fillId="0" borderId="31" xfId="0" applyNumberFormat="1" applyFont="1" applyBorder="1" applyAlignment="1">
      <alignment horizontal="left" vertical="top"/>
    </xf>
    <xf numFmtId="165" fontId="9" fillId="0" borderId="26" xfId="0" applyNumberFormat="1" applyFont="1" applyBorder="1" applyAlignment="1">
      <alignment horizontal="left" vertical="top"/>
    </xf>
    <xf numFmtId="165" fontId="9" fillId="0" borderId="64" xfId="0" applyNumberFormat="1" applyFont="1" applyBorder="1" applyAlignment="1">
      <alignment horizontal="left" vertical="top"/>
    </xf>
    <xf numFmtId="0" fontId="9" fillId="0" borderId="24" xfId="0" applyNumberFormat="1" applyFont="1" applyBorder="1" applyAlignment="1">
      <alignment horizontal="left" vertical="top"/>
    </xf>
    <xf numFmtId="165" fontId="9" fillId="0" borderId="1" xfId="0" applyNumberFormat="1" applyFont="1" applyBorder="1" applyAlignment="1">
      <alignment horizontal="left" vertical="top"/>
    </xf>
    <xf numFmtId="165" fontId="9" fillId="0" borderId="25" xfId="0" applyNumberFormat="1" applyFont="1" applyBorder="1" applyAlignment="1">
      <alignment horizontal="left" vertical="top"/>
    </xf>
    <xf numFmtId="0" fontId="9" fillId="0" borderId="32" xfId="0" applyNumberFormat="1" applyFont="1" applyBorder="1" applyAlignment="1">
      <alignment horizontal="left" vertical="top"/>
    </xf>
    <xf numFmtId="165" fontId="9" fillId="0" borderId="34" xfId="0" applyNumberFormat="1" applyFont="1" applyBorder="1" applyAlignment="1">
      <alignment horizontal="left" vertical="top"/>
    </xf>
    <xf numFmtId="165" fontId="9" fillId="0" borderId="35" xfId="0" applyNumberFormat="1" applyFont="1" applyBorder="1" applyAlignment="1">
      <alignment horizontal="left" vertical="top"/>
    </xf>
    <xf numFmtId="165" fontId="9" fillId="0" borderId="33" xfId="0" applyNumberFormat="1" applyFont="1" applyBorder="1" applyAlignment="1">
      <alignment horizontal="left" vertical="top"/>
    </xf>
    <xf numFmtId="0" fontId="9" fillId="3" borderId="37" xfId="0" applyNumberFormat="1" applyFont="1" applyFill="1" applyBorder="1" applyAlignment="1">
      <alignment horizontal="left" vertical="top"/>
    </xf>
    <xf numFmtId="165" fontId="9" fillId="3" borderId="39" xfId="0" applyNumberFormat="1" applyFont="1" applyFill="1" applyBorder="1" applyAlignment="1">
      <alignment horizontal="left" vertical="top"/>
    </xf>
    <xf numFmtId="165" fontId="9" fillId="3" borderId="77" xfId="0" applyNumberFormat="1" applyFont="1" applyFill="1" applyBorder="1" applyAlignment="1">
      <alignment horizontal="left" vertical="top"/>
    </xf>
    <xf numFmtId="165" fontId="9" fillId="3" borderId="37" xfId="0" applyNumberFormat="1" applyFont="1" applyFill="1" applyBorder="1" applyAlignment="1">
      <alignment horizontal="left" vertical="top"/>
    </xf>
    <xf numFmtId="165" fontId="9" fillId="3" borderId="38" xfId="0" applyNumberFormat="1" applyFont="1" applyFill="1" applyBorder="1" applyAlignment="1">
      <alignment horizontal="left" vertical="top"/>
    </xf>
    <xf numFmtId="165" fontId="9" fillId="3" borderId="51" xfId="0" applyNumberFormat="1" applyFont="1" applyFill="1" applyBorder="1" applyAlignment="1">
      <alignment horizontal="left" vertical="top"/>
    </xf>
    <xf numFmtId="0" fontId="9" fillId="0" borderId="21" xfId="0" applyNumberFormat="1" applyFont="1" applyBorder="1" applyAlignment="1">
      <alignment horizontal="left" vertical="top"/>
    </xf>
    <xf numFmtId="165" fontId="9" fillId="0" borderId="22" xfId="0" applyNumberFormat="1" applyFont="1" applyBorder="1" applyAlignment="1">
      <alignment horizontal="left" vertical="top"/>
    </xf>
    <xf numFmtId="165" fontId="9" fillId="0" borderId="21" xfId="0" applyNumberFormat="1" applyFont="1" applyBorder="1" applyAlignment="1">
      <alignment horizontal="left" vertical="top"/>
    </xf>
    <xf numFmtId="165" fontId="9" fillId="0" borderId="24" xfId="0" applyNumberFormat="1" applyFont="1" applyBorder="1" applyAlignment="1">
      <alignment horizontal="left" vertical="top"/>
    </xf>
    <xf numFmtId="165" fontId="9" fillId="0" borderId="28" xfId="0" applyNumberFormat="1" applyFont="1" applyBorder="1" applyAlignment="1">
      <alignment horizontal="left" vertical="top"/>
    </xf>
    <xf numFmtId="165" fontId="9" fillId="0" borderId="2" xfId="0" applyNumberFormat="1" applyFont="1" applyBorder="1" applyAlignment="1">
      <alignment horizontal="left"/>
    </xf>
    <xf numFmtId="165" fontId="9" fillId="3" borderId="10" xfId="0" applyNumberFormat="1" applyFont="1" applyFill="1" applyBorder="1" applyAlignment="1">
      <alignment horizontal="left" vertical="center"/>
    </xf>
    <xf numFmtId="165" fontId="9" fillId="0" borderId="23" xfId="0" applyNumberFormat="1" applyFont="1" applyBorder="1" applyAlignment="1">
      <alignment horizontal="left"/>
    </xf>
    <xf numFmtId="165" fontId="9" fillId="0" borderId="27" xfId="0" applyNumberFormat="1" applyFont="1" applyBorder="1" applyAlignment="1">
      <alignment horizontal="left"/>
    </xf>
    <xf numFmtId="165" fontId="9" fillId="0" borderId="6" xfId="0" applyNumberFormat="1" applyFont="1" applyBorder="1" applyAlignment="1">
      <alignment horizontal="left"/>
    </xf>
    <xf numFmtId="0" fontId="9" fillId="0" borderId="11" xfId="0" applyNumberFormat="1" applyFont="1" applyBorder="1" applyAlignment="1">
      <alignment horizontal="left" vertical="center"/>
    </xf>
    <xf numFmtId="0" fontId="9" fillId="0" borderId="13" xfId="0" applyNumberFormat="1" applyFont="1" applyBorder="1" applyAlignment="1">
      <alignment horizontal="left" vertical="center"/>
    </xf>
    <xf numFmtId="165" fontId="9" fillId="0" borderId="13" xfId="2" applyNumberFormat="1" applyFont="1" applyFill="1" applyBorder="1" applyAlignment="1">
      <alignment horizontal="left" vertical="center"/>
    </xf>
    <xf numFmtId="165" fontId="9" fillId="0" borderId="2" xfId="2" applyNumberFormat="1" applyFont="1" applyFill="1" applyBorder="1" applyAlignment="1">
      <alignment horizontal="left" vertical="center"/>
    </xf>
    <xf numFmtId="165" fontId="9" fillId="2" borderId="18" xfId="2" applyNumberFormat="1" applyFont="1" applyFill="1" applyBorder="1" applyAlignment="1">
      <alignment horizontal="left" vertical="center"/>
    </xf>
    <xf numFmtId="9" fontId="9" fillId="0" borderId="3" xfId="5" applyFont="1" applyFill="1" applyBorder="1" applyAlignment="1">
      <alignment horizontal="center" vertical="center"/>
    </xf>
    <xf numFmtId="165" fontId="9" fillId="0" borderId="11" xfId="2" applyNumberFormat="1" applyFont="1" applyFill="1" applyBorder="1" applyAlignment="1">
      <alignment horizontal="left" vertical="center"/>
    </xf>
    <xf numFmtId="165" fontId="9" fillId="0" borderId="10" xfId="2" applyNumberFormat="1" applyFont="1" applyBorder="1" applyAlignment="1">
      <alignment horizontal="left" vertical="center"/>
    </xf>
    <xf numFmtId="165" fontId="0" fillId="0" borderId="11" xfId="0" applyNumberFormat="1" applyBorder="1" applyAlignment="1">
      <alignment horizontal="left" vertical="center"/>
    </xf>
    <xf numFmtId="165" fontId="0" fillId="0" borderId="13" xfId="0" applyNumberFormat="1" applyBorder="1" applyAlignment="1">
      <alignment horizontal="left" vertical="center"/>
    </xf>
    <xf numFmtId="9" fontId="9" fillId="0" borderId="0" xfId="5" applyFont="1" applyFill="1" applyBorder="1" applyAlignment="1">
      <alignment horizontal="center" vertical="center"/>
    </xf>
    <xf numFmtId="0" fontId="9" fillId="0" borderId="10" xfId="2" applyFont="1" applyBorder="1" applyAlignment="1">
      <alignment vertical="center"/>
    </xf>
    <xf numFmtId="165" fontId="0" fillId="0" borderId="5" xfId="0" applyNumberFormat="1" applyBorder="1" applyAlignment="1">
      <alignment horizontal="left" vertical="center"/>
    </xf>
    <xf numFmtId="165" fontId="0" fillId="0" borderId="2" xfId="0" applyNumberFormat="1" applyBorder="1" applyAlignment="1">
      <alignment horizontal="left" vertical="center"/>
    </xf>
    <xf numFmtId="165" fontId="9" fillId="0" borderId="6" xfId="2" applyNumberFormat="1" applyFont="1" applyBorder="1" applyAlignment="1">
      <alignment horizontal="left" vertical="center"/>
    </xf>
    <xf numFmtId="9" fontId="9" fillId="0" borderId="47" xfId="5" applyFont="1" applyFill="1" applyBorder="1" applyAlignment="1">
      <alignment horizontal="center" vertical="center"/>
    </xf>
    <xf numFmtId="0" fontId="9" fillId="0" borderId="81" xfId="2" applyFont="1" applyBorder="1" applyAlignment="1">
      <alignment vertical="center"/>
    </xf>
    <xf numFmtId="9" fontId="10" fillId="4" borderId="18" xfId="5" applyFont="1" applyFill="1" applyBorder="1" applyAlignment="1">
      <alignment horizontal="center" vertical="center"/>
    </xf>
    <xf numFmtId="9" fontId="10" fillId="4" borderId="4" xfId="5" applyFont="1" applyFill="1" applyBorder="1" applyAlignment="1">
      <alignment horizontal="center" vertical="center"/>
    </xf>
    <xf numFmtId="0" fontId="21" fillId="5" borderId="26" xfId="0" applyFont="1" applyFill="1" applyBorder="1" applyAlignment="1">
      <alignment horizontal="center"/>
    </xf>
    <xf numFmtId="0" fontId="21" fillId="5" borderId="26" xfId="0" applyFont="1" applyFill="1" applyBorder="1"/>
    <xf numFmtId="0" fontId="2" fillId="0" borderId="26" xfId="0" applyFont="1" applyBorder="1"/>
    <xf numFmtId="0" fontId="10" fillId="7" borderId="11" xfId="0" applyFont="1" applyFill="1" applyBorder="1" applyAlignment="1">
      <alignment horizontal="center" vertical="center" wrapText="1"/>
    </xf>
    <xf numFmtId="0" fontId="10" fillId="7" borderId="11" xfId="2" applyFont="1" applyFill="1" applyBorder="1" applyAlignment="1">
      <alignment horizontal="center" vertical="center"/>
    </xf>
    <xf numFmtId="0" fontId="10" fillId="7" borderId="20" xfId="0" applyFont="1" applyFill="1" applyBorder="1" applyAlignment="1">
      <alignment horizontal="center" vertical="center" wrapText="1"/>
    </xf>
    <xf numFmtId="0" fontId="8" fillId="0" borderId="0" xfId="4" applyFont="1" applyFill="1" applyAlignment="1">
      <alignment horizontal="left"/>
    </xf>
    <xf numFmtId="0" fontId="8" fillId="0" borderId="0" xfId="2" applyFont="1" applyFill="1" applyAlignment="1">
      <alignment horizontal="left" vertical="center"/>
    </xf>
    <xf numFmtId="0" fontId="9" fillId="0" borderId="0" xfId="4" applyFont="1" applyAlignment="1">
      <alignment horizontal="left"/>
    </xf>
    <xf numFmtId="1" fontId="9" fillId="0" borderId="13" xfId="0" applyNumberFormat="1" applyFont="1" applyBorder="1" applyAlignment="1">
      <alignment horizontal="left" vertical="center"/>
    </xf>
    <xf numFmtId="0" fontId="9" fillId="0" borderId="0" xfId="4" applyFont="1" applyAlignment="1"/>
    <xf numFmtId="0" fontId="21" fillId="0" borderId="26" xfId="0" applyFont="1" applyBorder="1" applyAlignment="1">
      <alignment horizontal="left" vertical="center"/>
    </xf>
    <xf numFmtId="0" fontId="21"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1" fillId="5" borderId="26" xfId="0" applyFont="1" applyFill="1" applyBorder="1" applyAlignment="1">
      <alignment horizontal="left" vertical="center" wrapText="1"/>
    </xf>
    <xf numFmtId="0" fontId="2" fillId="0" borderId="26" xfId="0" applyFont="1" applyBorder="1" applyAlignment="1">
      <alignment horizontal="left" vertical="center"/>
    </xf>
    <xf numFmtId="0" fontId="2" fillId="5" borderId="26" xfId="0" applyFont="1" applyFill="1" applyBorder="1" applyAlignment="1">
      <alignment horizontal="left" vertical="center" wrapText="1"/>
    </xf>
    <xf numFmtId="0" fontId="21" fillId="0" borderId="26" xfId="0" applyFont="1" applyBorder="1" applyAlignment="1">
      <alignment horizontal="left"/>
    </xf>
    <xf numFmtId="0" fontId="21" fillId="5" borderId="26" xfId="0" applyFont="1" applyFill="1" applyBorder="1" applyAlignment="1">
      <alignment horizontal="left" vertical="center"/>
    </xf>
    <xf numFmtId="4" fontId="2" fillId="0" borderId="26" xfId="0" applyNumberFormat="1" applyFont="1" applyBorder="1" applyAlignment="1">
      <alignment horizontal="left" vertical="center"/>
    </xf>
    <xf numFmtId="0" fontId="9" fillId="0" borderId="0" xfId="0" applyFont="1" applyAlignment="1">
      <alignment vertical="center"/>
    </xf>
    <xf numFmtId="0" fontId="9" fillId="0" borderId="2" xfId="2" applyFont="1" applyBorder="1" applyAlignment="1">
      <alignment horizontal="center" vertical="center"/>
    </xf>
    <xf numFmtId="0" fontId="9" fillId="0" borderId="0" xfId="2" applyFont="1" applyBorder="1" applyAlignment="1">
      <alignment horizontal="center" vertical="center"/>
    </xf>
    <xf numFmtId="0" fontId="2" fillId="0" borderId="0" xfId="4" applyFont="1"/>
    <xf numFmtId="0" fontId="9" fillId="0" borderId="0" xfId="4" applyFont="1"/>
    <xf numFmtId="0" fontId="1" fillId="0" borderId="13" xfId="0" applyFont="1" applyBorder="1" applyAlignment="1">
      <alignment horizontal="left" vertical="center"/>
    </xf>
    <xf numFmtId="1" fontId="9" fillId="0" borderId="13" xfId="4" applyNumberFormat="1" applyFont="1" applyBorder="1" applyAlignment="1">
      <alignment horizontal="left" vertical="center"/>
    </xf>
    <xf numFmtId="0" fontId="9" fillId="0" borderId="11" xfId="4" applyFont="1" applyBorder="1" applyAlignment="1">
      <alignment horizontal="left" vertical="center"/>
    </xf>
    <xf numFmtId="3" fontId="9" fillId="0" borderId="13" xfId="4" applyNumberFormat="1" applyFont="1" applyBorder="1" applyAlignment="1">
      <alignment horizontal="left" vertical="center"/>
    </xf>
    <xf numFmtId="0" fontId="9" fillId="0" borderId="0" xfId="4" applyFont="1" applyAlignment="1">
      <alignment horizontal="left" vertical="center"/>
    </xf>
    <xf numFmtId="0" fontId="9" fillId="0" borderId="13" xfId="4" applyFont="1" applyBorder="1" applyAlignment="1">
      <alignment horizontal="left" vertical="center"/>
    </xf>
    <xf numFmtId="49" fontId="9" fillId="0" borderId="13" xfId="4" applyNumberFormat="1" applyFont="1" applyBorder="1" applyAlignment="1">
      <alignment horizontal="left" vertical="center"/>
    </xf>
    <xf numFmtId="4" fontId="9" fillId="0" borderId="13" xfId="4" applyNumberFormat="1" applyFont="1" applyBorder="1" applyAlignment="1">
      <alignment horizontal="left" vertical="center"/>
    </xf>
    <xf numFmtId="170" fontId="9" fillId="0" borderId="13" xfId="6" applyNumberFormat="1" applyFont="1" applyBorder="1" applyAlignment="1">
      <alignment horizontal="left" vertical="center"/>
    </xf>
    <xf numFmtId="0" fontId="9" fillId="0" borderId="13" xfId="4" applyNumberFormat="1" applyFont="1" applyBorder="1" applyAlignment="1">
      <alignment horizontal="left" vertical="center"/>
    </xf>
    <xf numFmtId="172" fontId="9" fillId="0" borderId="13" xfId="4" applyNumberFormat="1" applyFont="1" applyBorder="1" applyAlignment="1">
      <alignment horizontal="left" vertical="center"/>
    </xf>
    <xf numFmtId="0" fontId="2" fillId="0" borderId="26" xfId="2" applyFont="1" applyBorder="1" applyAlignment="1">
      <alignment horizontal="left" vertical="center"/>
    </xf>
    <xf numFmtId="0" fontId="2" fillId="5" borderId="26" xfId="0" applyFont="1" applyFill="1" applyBorder="1"/>
    <xf numFmtId="49" fontId="29" fillId="0" borderId="26" xfId="0" applyNumberFormat="1" applyFont="1" applyBorder="1" applyAlignment="1">
      <alignment vertical="top"/>
    </xf>
    <xf numFmtId="49" fontId="29" fillId="0" borderId="26" xfId="0" applyNumberFormat="1" applyFont="1" applyBorder="1" applyAlignment="1">
      <alignment vertical="top" wrapText="1"/>
    </xf>
    <xf numFmtId="0" fontId="2" fillId="0" borderId="26" xfId="0" applyFont="1" applyBorder="1" applyAlignment="1">
      <alignment wrapText="1"/>
    </xf>
    <xf numFmtId="1" fontId="2" fillId="0" borderId="26" xfId="0" applyNumberFormat="1" applyFont="1" applyBorder="1"/>
    <xf numFmtId="1" fontId="2" fillId="0" borderId="26" xfId="4" applyNumberFormat="1" applyFont="1" applyBorder="1"/>
    <xf numFmtId="0" fontId="2" fillId="0" borderId="26" xfId="0" applyFont="1" applyBorder="1" applyAlignment="1">
      <alignment vertical="center"/>
    </xf>
    <xf numFmtId="0" fontId="2" fillId="0" borderId="0" xfId="0" applyFont="1" applyAlignment="1">
      <alignment horizontal="left"/>
    </xf>
    <xf numFmtId="0" fontId="2" fillId="0" borderId="26" xfId="0" applyFont="1" applyBorder="1" applyAlignment="1">
      <alignment horizontal="left"/>
    </xf>
    <xf numFmtId="167" fontId="2" fillId="0" borderId="26" xfId="0" applyNumberFormat="1" applyFont="1" applyBorder="1" applyAlignment="1">
      <alignment horizontal="center" vertical="center"/>
    </xf>
    <xf numFmtId="0" fontId="2" fillId="0" borderId="0" xfId="0" applyFont="1" applyAlignment="1">
      <alignment vertical="center"/>
    </xf>
    <xf numFmtId="164" fontId="2" fillId="0" borderId="26" xfId="0" applyNumberFormat="1" applyFont="1" applyBorder="1" applyAlignment="1">
      <alignment horizontal="left" vertical="center"/>
    </xf>
    <xf numFmtId="167" fontId="2" fillId="0" borderId="26" xfId="0" applyNumberFormat="1" applyFont="1" applyBorder="1" applyAlignment="1">
      <alignment vertical="center"/>
    </xf>
    <xf numFmtId="167" fontId="2" fillId="0" borderId="26" xfId="0" applyNumberFormat="1" applyFont="1" applyBorder="1" applyAlignment="1">
      <alignment horizontal="left" vertical="center"/>
    </xf>
    <xf numFmtId="0" fontId="2" fillId="0" borderId="26" xfId="0" applyFont="1" applyBorder="1" applyAlignment="1"/>
    <xf numFmtId="0" fontId="2" fillId="0" borderId="26" xfId="4" applyFont="1" applyBorder="1"/>
    <xf numFmtId="1" fontId="2" fillId="0" borderId="26" xfId="4" applyNumberFormat="1" applyFont="1" applyBorder="1" applyAlignment="1">
      <alignment horizontal="center"/>
    </xf>
    <xf numFmtId="0" fontId="2" fillId="0" borderId="26" xfId="0" applyFont="1" applyBorder="1" applyAlignment="1">
      <alignment horizontal="center"/>
    </xf>
    <xf numFmtId="0" fontId="1" fillId="0" borderId="0" xfId="4" applyFont="1" applyAlignment="1">
      <alignment horizontal="left" vertical="center"/>
    </xf>
    <xf numFmtId="0" fontId="21" fillId="0" borderId="26" xfId="0" applyFont="1" applyBorder="1" applyAlignment="1">
      <alignment vertical="center" wrapText="1"/>
    </xf>
    <xf numFmtId="0" fontId="21" fillId="0" borderId="26" xfId="0" applyFont="1" applyBorder="1" applyAlignment="1">
      <alignment horizontal="center" vertical="center" wrapText="1"/>
    </xf>
    <xf numFmtId="14" fontId="21" fillId="0" borderId="26" xfId="0" applyNumberFormat="1" applyFont="1" applyBorder="1" applyAlignment="1">
      <alignment horizontal="center" vertical="center" wrapText="1"/>
    </xf>
    <xf numFmtId="0" fontId="21" fillId="0" borderId="26" xfId="0" applyFont="1" applyFill="1" applyBorder="1" applyAlignment="1">
      <alignment horizontal="center" vertical="center" wrapText="1"/>
    </xf>
    <xf numFmtId="14" fontId="21" fillId="0" borderId="26" xfId="0" applyNumberFormat="1" applyFont="1" applyFill="1" applyBorder="1" applyAlignment="1">
      <alignment horizontal="center" vertical="center" wrapText="1"/>
    </xf>
    <xf numFmtId="14" fontId="21" fillId="0" borderId="26" xfId="0" quotePrefix="1" applyNumberFormat="1" applyFont="1" applyFill="1" applyBorder="1" applyAlignment="1">
      <alignment horizontal="center" vertical="center" wrapText="1"/>
    </xf>
    <xf numFmtId="0" fontId="10" fillId="7" borderId="5" xfId="2" applyFont="1" applyFill="1" applyBorder="1" applyAlignment="1">
      <alignment horizontal="center" vertical="center"/>
    </xf>
    <xf numFmtId="0" fontId="9" fillId="0" borderId="26" xfId="0" applyFont="1" applyBorder="1"/>
    <xf numFmtId="0" fontId="2" fillId="0" borderId="26" xfId="2" applyFont="1" applyBorder="1" applyAlignment="1">
      <alignment horizontal="left" vertical="center" wrapText="1"/>
    </xf>
    <xf numFmtId="0" fontId="2" fillId="0" borderId="26" xfId="2" applyFont="1" applyBorder="1" applyAlignment="1">
      <alignment vertical="center"/>
    </xf>
    <xf numFmtId="0" fontId="2" fillId="0" borderId="26" xfId="2" applyFont="1" applyFill="1" applyBorder="1" applyAlignment="1">
      <alignment horizontal="left" vertical="center"/>
    </xf>
    <xf numFmtId="0" fontId="2" fillId="0" borderId="26" xfId="2" applyFont="1" applyFill="1" applyBorder="1" applyAlignment="1">
      <alignment vertical="center"/>
    </xf>
    <xf numFmtId="0" fontId="2" fillId="0" borderId="26" xfId="0" applyFont="1" applyBorder="1" applyProtection="1">
      <protection locked="0"/>
    </xf>
    <xf numFmtId="0" fontId="2" fillId="0" borderId="26" xfId="0" applyFont="1" applyBorder="1" applyAlignment="1" applyProtection="1">
      <alignment horizontal="center" vertical="center"/>
      <protection locked="0"/>
    </xf>
    <xf numFmtId="0" fontId="2" fillId="0" borderId="26" xfId="0" applyFont="1" applyBorder="1" applyAlignment="1" applyProtection="1">
      <alignment horizontal="center"/>
      <protection locked="0"/>
    </xf>
    <xf numFmtId="14" fontId="2" fillId="0" borderId="26" xfId="0" applyNumberFormat="1" applyFont="1" applyBorder="1" applyAlignment="1" applyProtection="1">
      <alignment horizontal="center"/>
      <protection locked="0"/>
    </xf>
    <xf numFmtId="0" fontId="2" fillId="0" borderId="26" xfId="2" applyFont="1" applyFill="1" applyBorder="1" applyAlignment="1">
      <alignment horizontal="left" vertical="center" wrapText="1"/>
    </xf>
    <xf numFmtId="0" fontId="2" fillId="0" borderId="26" xfId="2" applyFont="1" applyFill="1" applyBorder="1" applyAlignment="1">
      <alignment vertical="center" wrapText="1"/>
    </xf>
    <xf numFmtId="0" fontId="30" fillId="0" borderId="26" xfId="0" applyFont="1" applyFill="1" applyBorder="1" applyAlignment="1">
      <alignment vertical="center" wrapText="1"/>
    </xf>
    <xf numFmtId="0" fontId="2" fillId="0" borderId="26" xfId="2"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 fillId="0" borderId="26" xfId="8" applyFont="1" applyFill="1" applyBorder="1" applyAlignment="1">
      <alignment horizontal="left" vertical="center" wrapText="1"/>
    </xf>
    <xf numFmtId="0" fontId="2" fillId="0" borderId="26" xfId="2" applyFont="1" applyFill="1" applyBorder="1" applyAlignment="1">
      <alignment horizontal="center" vertical="center"/>
    </xf>
    <xf numFmtId="14" fontId="2" fillId="0" borderId="26" xfId="2" applyNumberFormat="1" applyFont="1" applyFill="1" applyBorder="1" applyAlignment="1">
      <alignment horizontal="center" vertical="center"/>
    </xf>
    <xf numFmtId="14" fontId="2" fillId="0" borderId="26" xfId="2" applyNumberFormat="1" applyFont="1" applyFill="1" applyBorder="1" applyAlignment="1">
      <alignment horizontal="center" vertical="center" wrapText="1"/>
    </xf>
    <xf numFmtId="0" fontId="2" fillId="0" borderId="26" xfId="2" applyFont="1" applyBorder="1" applyAlignment="1">
      <alignment horizontal="center" vertical="center" wrapText="1"/>
    </xf>
    <xf numFmtId="0" fontId="30" fillId="0" borderId="26" xfId="0" applyFont="1" applyFill="1" applyBorder="1" applyAlignment="1">
      <alignment horizontal="justify" vertical="center" wrapText="1"/>
    </xf>
    <xf numFmtId="0" fontId="30" fillId="0" borderId="26" xfId="0" applyFont="1" applyFill="1" applyBorder="1" applyAlignment="1">
      <alignment horizontal="left" vertical="center" wrapText="1"/>
    </xf>
    <xf numFmtId="0" fontId="2" fillId="0" borderId="26" xfId="0" applyFont="1" applyFill="1" applyBorder="1" applyProtection="1">
      <protection locked="0"/>
    </xf>
    <xf numFmtId="0" fontId="2" fillId="0" borderId="26" xfId="0" applyFont="1" applyFill="1" applyBorder="1"/>
    <xf numFmtId="0" fontId="2" fillId="0" borderId="26" xfId="0" applyFont="1" applyFill="1" applyBorder="1" applyAlignment="1" applyProtection="1">
      <alignment horizontal="right"/>
      <protection locked="0"/>
    </xf>
    <xf numFmtId="0" fontId="2" fillId="0" borderId="26" xfId="2" applyFont="1" applyBorder="1" applyAlignment="1">
      <alignment horizontal="center" vertical="center"/>
    </xf>
    <xf numFmtId="0" fontId="2" fillId="0" borderId="26" xfId="0" applyNumberFormat="1" applyFont="1" applyFill="1" applyBorder="1" applyAlignment="1">
      <alignment horizontal="center" vertical="center" wrapText="1"/>
    </xf>
    <xf numFmtId="0" fontId="21" fillId="0" borderId="26" xfId="0" applyFont="1" applyBorder="1"/>
    <xf numFmtId="0" fontId="21" fillId="0" borderId="26" xfId="2" applyFont="1" applyBorder="1" applyAlignment="1">
      <alignment horizontal="center" vertical="center"/>
    </xf>
    <xf numFmtId="0" fontId="21" fillId="4" borderId="26" xfId="2" applyFont="1" applyFill="1" applyBorder="1" applyAlignment="1">
      <alignment horizontal="left" vertical="center"/>
    </xf>
    <xf numFmtId="0" fontId="2" fillId="4" borderId="26" xfId="2" applyFont="1" applyFill="1" applyBorder="1" applyAlignment="1">
      <alignment vertical="center"/>
    </xf>
    <xf numFmtId="0" fontId="21" fillId="0" borderId="26" xfId="2" applyFont="1" applyFill="1" applyBorder="1" applyAlignment="1">
      <alignment horizontal="left" vertical="center" wrapText="1"/>
    </xf>
    <xf numFmtId="0" fontId="21" fillId="0" borderId="26" xfId="2" applyFont="1" applyFill="1" applyBorder="1" applyAlignment="1">
      <alignment horizontal="left" vertical="center"/>
    </xf>
    <xf numFmtId="0" fontId="2" fillId="4" borderId="26" xfId="0" applyFont="1" applyFill="1" applyBorder="1"/>
    <xf numFmtId="0" fontId="2" fillId="4" borderId="26" xfId="2" applyFont="1" applyFill="1" applyBorder="1" applyAlignment="1">
      <alignment horizontal="left" vertical="center"/>
    </xf>
    <xf numFmtId="0" fontId="2" fillId="0" borderId="26" xfId="2" applyFont="1" applyBorder="1" applyAlignment="1">
      <alignment vertical="center" wrapText="1"/>
    </xf>
    <xf numFmtId="0" fontId="2" fillId="5" borderId="26" xfId="2" applyFont="1" applyFill="1" applyBorder="1" applyAlignment="1">
      <alignment horizontal="center" vertical="center"/>
    </xf>
    <xf numFmtId="0" fontId="2" fillId="5" borderId="26" xfId="2" applyFont="1" applyFill="1" applyBorder="1" applyAlignment="1">
      <alignment vertical="center"/>
    </xf>
    <xf numFmtId="0" fontId="2" fillId="0" borderId="26" xfId="0" applyFont="1" applyBorder="1" applyAlignment="1">
      <alignment vertical="center" wrapText="1"/>
    </xf>
    <xf numFmtId="165" fontId="10" fillId="7" borderId="20" xfId="2" applyNumberFormat="1" applyFont="1" applyFill="1" applyBorder="1" applyAlignment="1">
      <alignment horizontal="center" vertical="center" wrapText="1"/>
    </xf>
    <xf numFmtId="165" fontId="2" fillId="0" borderId="26" xfId="2" applyNumberFormat="1" applyFont="1" applyBorder="1" applyAlignment="1">
      <alignment horizontal="left" vertical="center"/>
    </xf>
    <xf numFmtId="165" fontId="2" fillId="0" borderId="26" xfId="2" applyNumberFormat="1" applyFont="1" applyFill="1" applyBorder="1" applyAlignment="1">
      <alignment horizontal="left" vertical="center"/>
    </xf>
    <xf numFmtId="165" fontId="2" fillId="0" borderId="26" xfId="6" applyNumberFormat="1" applyFont="1" applyFill="1" applyBorder="1" applyAlignment="1">
      <alignment horizontal="left" vertical="center"/>
    </xf>
    <xf numFmtId="165" fontId="2" fillId="0" borderId="26" xfId="10" applyNumberFormat="1" applyFont="1" applyFill="1" applyBorder="1" applyAlignment="1">
      <alignment horizontal="left" vertical="center"/>
    </xf>
    <xf numFmtId="165" fontId="2" fillId="0" borderId="26" xfId="10" applyNumberFormat="1" applyFont="1" applyFill="1" applyBorder="1" applyAlignment="1">
      <alignment horizontal="left" vertical="center" wrapText="1"/>
    </xf>
    <xf numFmtId="165" fontId="10" fillId="0" borderId="0" xfId="2" applyNumberFormat="1" applyFont="1" applyFill="1" applyAlignment="1">
      <alignment horizontal="left" vertical="center"/>
    </xf>
    <xf numFmtId="165" fontId="10" fillId="0" borderId="0" xfId="0" applyNumberFormat="1" applyFont="1" applyAlignment="1">
      <alignment horizontal="left"/>
    </xf>
    <xf numFmtId="165" fontId="2" fillId="0" borderId="26" xfId="0" applyNumberFormat="1" applyFont="1" applyBorder="1" applyAlignment="1" applyProtection="1">
      <alignment horizontal="left" vertical="center"/>
      <protection locked="0"/>
    </xf>
    <xf numFmtId="165" fontId="2" fillId="5" borderId="26" xfId="6" applyNumberFormat="1" applyFont="1" applyFill="1" applyBorder="1" applyAlignment="1" applyProtection="1">
      <alignment horizontal="left"/>
      <protection locked="0"/>
    </xf>
    <xf numFmtId="165" fontId="30" fillId="0" borderId="26" xfId="0" applyNumberFormat="1" applyFont="1" applyFill="1" applyBorder="1" applyAlignment="1">
      <alignment horizontal="left" vertical="center"/>
    </xf>
    <xf numFmtId="165" fontId="30" fillId="0" borderId="26" xfId="0" applyNumberFormat="1" applyFont="1" applyFill="1" applyBorder="1" applyAlignment="1">
      <alignment horizontal="left" vertical="center" wrapText="1"/>
    </xf>
    <xf numFmtId="165" fontId="2" fillId="0" borderId="26" xfId="0" applyNumberFormat="1" applyFont="1" applyFill="1" applyBorder="1" applyAlignment="1" applyProtection="1">
      <alignment horizontal="left"/>
      <protection locked="0"/>
    </xf>
    <xf numFmtId="165" fontId="2" fillId="0" borderId="26" xfId="0" applyNumberFormat="1" applyFont="1" applyBorder="1" applyAlignment="1">
      <alignment horizontal="left"/>
    </xf>
    <xf numFmtId="165" fontId="21" fillId="0" borderId="26" xfId="0" applyNumberFormat="1" applyFont="1" applyBorder="1" applyAlignment="1">
      <alignment horizontal="left"/>
    </xf>
    <xf numFmtId="165" fontId="21" fillId="0" borderId="26" xfId="2" applyNumberFormat="1" applyFont="1" applyFill="1" applyBorder="1" applyAlignment="1">
      <alignment horizontal="left" vertical="center"/>
    </xf>
    <xf numFmtId="165" fontId="2" fillId="0" borderId="26" xfId="2" applyNumberFormat="1" applyFont="1" applyFill="1" applyBorder="1" applyAlignment="1">
      <alignment horizontal="left" vertical="center" wrapText="1"/>
    </xf>
    <xf numFmtId="165" fontId="2" fillId="5" borderId="26" xfId="2" applyNumberFormat="1" applyFont="1" applyFill="1" applyBorder="1" applyAlignment="1">
      <alignment horizontal="left" vertical="center"/>
    </xf>
    <xf numFmtId="165" fontId="33" fillId="0" borderId="26" xfId="0" applyNumberFormat="1" applyFont="1" applyBorder="1" applyAlignment="1">
      <alignment horizontal="left"/>
    </xf>
    <xf numFmtId="0" fontId="10" fillId="0" borderId="0" xfId="2" applyFont="1" applyFill="1" applyAlignment="1">
      <alignment horizontal="center" vertical="center"/>
    </xf>
    <xf numFmtId="14" fontId="2" fillId="0" borderId="26" xfId="2" applyNumberFormat="1" applyFont="1" applyBorder="1" applyAlignment="1">
      <alignment horizontal="center" vertical="center"/>
    </xf>
    <xf numFmtId="0" fontId="32" fillId="0" borderId="26" xfId="0" applyFont="1" applyBorder="1" applyAlignment="1">
      <alignment horizontal="center"/>
    </xf>
    <xf numFmtId="0" fontId="2" fillId="0" borderId="26" xfId="0" applyFont="1" applyFill="1" applyBorder="1" applyAlignment="1" applyProtection="1">
      <alignment horizontal="center"/>
      <protection locked="0"/>
    </xf>
    <xf numFmtId="14" fontId="2" fillId="0" borderId="26" xfId="0" applyNumberFormat="1" applyFont="1" applyFill="1" applyBorder="1" applyAlignment="1" applyProtection="1">
      <alignment horizontal="center"/>
      <protection locked="0"/>
    </xf>
    <xf numFmtId="0" fontId="2" fillId="4" borderId="26" xfId="2" applyFont="1" applyFill="1" applyBorder="1" applyAlignment="1">
      <alignment horizontal="center" vertical="center"/>
    </xf>
    <xf numFmtId="0" fontId="2" fillId="4" borderId="26" xfId="0" applyFont="1" applyFill="1" applyBorder="1" applyAlignment="1">
      <alignment horizontal="center"/>
    </xf>
    <xf numFmtId="14" fontId="2" fillId="5" borderId="26" xfId="2" applyNumberFormat="1" applyFont="1" applyFill="1" applyBorder="1" applyAlignment="1">
      <alignment horizontal="center" vertical="center"/>
    </xf>
    <xf numFmtId="17" fontId="2" fillId="0" borderId="26" xfId="2" applyNumberFormat="1" applyFont="1" applyFill="1" applyBorder="1" applyAlignment="1">
      <alignment horizontal="center" vertical="center"/>
    </xf>
    <xf numFmtId="14" fontId="2" fillId="0" borderId="26" xfId="0" applyNumberFormat="1" applyFont="1" applyBorder="1" applyAlignment="1">
      <alignment horizontal="center" vertical="center"/>
    </xf>
    <xf numFmtId="165" fontId="13" fillId="0" borderId="0" xfId="1" quotePrefix="1" applyNumberFormat="1" applyFont="1" applyFill="1" applyAlignment="1">
      <alignment horizontal="left" vertical="center"/>
    </xf>
    <xf numFmtId="165" fontId="10" fillId="7" borderId="11" xfId="2" applyNumberFormat="1" applyFont="1" applyFill="1" applyBorder="1" applyAlignment="1">
      <alignment horizontal="left" vertical="center"/>
    </xf>
    <xf numFmtId="165" fontId="10" fillId="7" borderId="3" xfId="2" applyNumberFormat="1" applyFont="1" applyFill="1" applyBorder="1" applyAlignment="1">
      <alignment horizontal="left" vertical="center"/>
    </xf>
    <xf numFmtId="165" fontId="21" fillId="0" borderId="26" xfId="2" applyNumberFormat="1" applyFont="1" applyBorder="1" applyAlignment="1">
      <alignment horizontal="left" vertical="center"/>
    </xf>
    <xf numFmtId="0" fontId="21" fillId="0" borderId="26" xfId="2" applyFont="1" applyBorder="1" applyAlignment="1">
      <alignment vertical="center"/>
    </xf>
    <xf numFmtId="0" fontId="2" fillId="0" borderId="26" xfId="2" applyFont="1" applyFill="1" applyBorder="1" applyAlignment="1">
      <alignment vertical="top" wrapText="1"/>
    </xf>
    <xf numFmtId="165" fontId="21" fillId="5" borderId="26" xfId="2" applyNumberFormat="1" applyFont="1" applyFill="1" applyBorder="1" applyAlignment="1">
      <alignment horizontal="left" vertical="center"/>
    </xf>
    <xf numFmtId="0" fontId="2" fillId="0" borderId="26" xfId="2" applyFont="1" applyBorder="1" applyAlignment="1">
      <alignment horizontal="left" vertical="top" wrapText="1"/>
    </xf>
    <xf numFmtId="165" fontId="10" fillId="0" borderId="0" xfId="0" applyNumberFormat="1" applyFont="1" applyFill="1" applyAlignment="1">
      <alignment horizontal="left" vertical="center"/>
    </xf>
    <xf numFmtId="0" fontId="2" fillId="0" borderId="26" xfId="4" applyFont="1" applyBorder="1" applyAlignment="1">
      <alignment horizontal="left" vertical="center"/>
    </xf>
    <xf numFmtId="165" fontId="21" fillId="0" borderId="26"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26" xfId="4" applyNumberFormat="1" applyFont="1" applyBorder="1" applyAlignment="1">
      <alignment horizontal="left" vertical="center"/>
    </xf>
    <xf numFmtId="0" fontId="10" fillId="7" borderId="58"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7" borderId="47" xfId="0" applyFont="1" applyFill="1" applyBorder="1" applyAlignment="1">
      <alignment horizontal="center" vertical="center" wrapText="1"/>
    </xf>
    <xf numFmtId="164" fontId="10" fillId="7" borderId="48" xfId="0" applyNumberFormat="1" applyFont="1" applyFill="1" applyBorder="1" applyAlignment="1">
      <alignment horizontal="center" textRotation="90" wrapText="1"/>
    </xf>
    <xf numFmtId="0" fontId="21" fillId="0" borderId="26" xfId="0" applyFont="1" applyBorder="1" applyAlignment="1">
      <alignment vertical="center"/>
    </xf>
    <xf numFmtId="0" fontId="2" fillId="0" borderId="26" xfId="4" applyFont="1" applyBorder="1" applyAlignment="1">
      <alignment vertical="center"/>
    </xf>
    <xf numFmtId="0" fontId="30" fillId="0" borderId="26" xfId="0" applyFont="1" applyBorder="1" applyAlignment="1">
      <alignment vertical="center" wrapText="1"/>
    </xf>
    <xf numFmtId="0" fontId="21" fillId="5" borderId="26" xfId="0" applyFont="1" applyFill="1" applyBorder="1" applyAlignment="1">
      <alignment vertical="center"/>
    </xf>
    <xf numFmtId="0" fontId="21" fillId="0" borderId="26" xfId="0" applyFont="1" applyFill="1" applyBorder="1" applyAlignment="1">
      <alignment vertical="center"/>
    </xf>
    <xf numFmtId="0" fontId="2" fillId="0" borderId="26" xfId="0" applyFont="1" applyFill="1" applyBorder="1" applyAlignment="1">
      <alignment vertical="center"/>
    </xf>
    <xf numFmtId="0" fontId="2" fillId="0" borderId="26" xfId="0" applyNumberFormat="1" applyFont="1" applyBorder="1" applyAlignment="1">
      <alignment horizontal="center"/>
    </xf>
    <xf numFmtId="169" fontId="2" fillId="0" borderId="26" xfId="0" applyNumberFormat="1" applyFont="1" applyBorder="1" applyAlignment="1">
      <alignment horizontal="center" vertical="center"/>
    </xf>
    <xf numFmtId="164" fontId="2" fillId="0" borderId="26" xfId="0" applyNumberFormat="1" applyFont="1" applyBorder="1" applyAlignment="1">
      <alignment horizontal="center" vertical="center"/>
    </xf>
    <xf numFmtId="167" fontId="2" fillId="0" borderId="26" xfId="0" applyNumberFormat="1" applyFont="1" applyBorder="1" applyAlignment="1">
      <alignment vertical="center" wrapText="1"/>
    </xf>
    <xf numFmtId="3" fontId="2" fillId="0" borderId="26" xfId="0" applyNumberFormat="1" applyFont="1" applyBorder="1" applyAlignment="1">
      <alignment horizontal="center" vertical="center"/>
    </xf>
    <xf numFmtId="169" fontId="2" fillId="0" borderId="26" xfId="0" applyNumberFormat="1" applyFont="1" applyBorder="1" applyAlignment="1">
      <alignment horizontal="center" vertical="center" wrapText="1"/>
    </xf>
    <xf numFmtId="0" fontId="31" fillId="0" borderId="26" xfId="4" applyFont="1" applyBorder="1"/>
    <xf numFmtId="0" fontId="2" fillId="0" borderId="26" xfId="4" applyFont="1" applyBorder="1" applyAlignment="1"/>
    <xf numFmtId="164" fontId="2" fillId="0" borderId="26" xfId="0" applyNumberFormat="1" applyFont="1" applyBorder="1" applyAlignment="1">
      <alignment horizontal="center"/>
    </xf>
    <xf numFmtId="1" fontId="2" fillId="0" borderId="26" xfId="4" applyNumberFormat="1" applyFont="1" applyBorder="1" applyAlignment="1">
      <alignment horizontal="center" vertical="center"/>
    </xf>
    <xf numFmtId="167" fontId="21" fillId="0" borderId="26" xfId="0" applyNumberFormat="1" applyFont="1" applyBorder="1" applyAlignment="1">
      <alignment horizontal="center" vertical="center"/>
    </xf>
    <xf numFmtId="1" fontId="2" fillId="0" borderId="26" xfId="0" applyNumberFormat="1" applyFont="1" applyBorder="1" applyAlignment="1">
      <alignment horizontal="center"/>
    </xf>
    <xf numFmtId="164" fontId="2" fillId="0" borderId="26" xfId="4" applyNumberFormat="1" applyFont="1" applyBorder="1" applyAlignment="1">
      <alignment horizontal="center"/>
    </xf>
    <xf numFmtId="0" fontId="10" fillId="0" borderId="0" xfId="0" applyFont="1" applyFill="1" applyAlignment="1">
      <alignment horizontal="center" vertical="center"/>
    </xf>
    <xf numFmtId="0" fontId="9" fillId="0" borderId="0" xfId="0" applyFont="1" applyAlignment="1">
      <alignment horizontal="center" vertical="center"/>
    </xf>
    <xf numFmtId="164" fontId="10" fillId="7" borderId="58" xfId="0" applyNumberFormat="1" applyFont="1" applyFill="1" applyBorder="1" applyAlignment="1">
      <alignment horizontal="center" vertical="center" textRotation="90" wrapText="1"/>
    </xf>
    <xf numFmtId="0" fontId="21" fillId="0" borderId="26" xfId="0" applyFont="1" applyBorder="1" applyAlignment="1">
      <alignment horizontal="center" vertical="center"/>
    </xf>
    <xf numFmtId="0" fontId="2" fillId="0" borderId="26" xfId="0" applyNumberFormat="1" applyFont="1" applyBorder="1" applyAlignment="1">
      <alignment horizontal="center" vertical="center"/>
    </xf>
    <xf numFmtId="1" fontId="2" fillId="0" borderId="26" xfId="0" applyNumberFormat="1" applyFont="1" applyBorder="1" applyAlignment="1">
      <alignment horizontal="center" vertical="center"/>
    </xf>
    <xf numFmtId="164" fontId="2" fillId="0" borderId="26" xfId="4" applyNumberFormat="1" applyFont="1" applyBorder="1" applyAlignment="1">
      <alignment horizontal="center" vertical="center"/>
    </xf>
    <xf numFmtId="0" fontId="2" fillId="0" borderId="26" xfId="4" applyFont="1" applyBorder="1" applyAlignment="1">
      <alignment horizontal="center" vertical="center"/>
    </xf>
    <xf numFmtId="0" fontId="10" fillId="7" borderId="5" xfId="0" applyFont="1" applyFill="1" applyBorder="1" applyAlignment="1">
      <alignment horizontal="center" vertical="center" wrapText="1"/>
    </xf>
    <xf numFmtId="164" fontId="10" fillId="7" borderId="48" xfId="0" applyNumberFormat="1" applyFont="1" applyFill="1" applyBorder="1" applyAlignment="1">
      <alignment horizontal="center" vertical="center" textRotation="90" wrapText="1"/>
    </xf>
    <xf numFmtId="164" fontId="10" fillId="7" borderId="53" xfId="0" applyNumberFormat="1" applyFont="1" applyFill="1" applyBorder="1" applyAlignment="1">
      <alignment horizontal="center" vertical="center" textRotation="90" wrapText="1"/>
    </xf>
    <xf numFmtId="14" fontId="2" fillId="0" borderId="26" xfId="0" applyNumberFormat="1" applyFont="1" applyBorder="1" applyAlignment="1">
      <alignment horizontal="left" vertical="center"/>
    </xf>
    <xf numFmtId="49" fontId="2" fillId="0" borderId="26" xfId="0" applyNumberFormat="1" applyFont="1" applyBorder="1" applyAlignment="1">
      <alignment horizontal="left" vertical="center"/>
    </xf>
    <xf numFmtId="14" fontId="2" fillId="0" borderId="26" xfId="4" applyNumberFormat="1" applyFont="1" applyBorder="1" applyAlignment="1">
      <alignment horizontal="left" vertical="center"/>
    </xf>
    <xf numFmtId="14" fontId="2" fillId="0" borderId="26" xfId="0" applyNumberFormat="1" applyFont="1" applyBorder="1" applyAlignment="1">
      <alignment horizontal="left" vertical="center" wrapText="1"/>
    </xf>
    <xf numFmtId="164" fontId="9" fillId="0" borderId="0" xfId="0" applyNumberFormat="1" applyFont="1" applyAlignment="1">
      <alignment horizontal="center"/>
    </xf>
    <xf numFmtId="164" fontId="9" fillId="0" borderId="0" xfId="0" applyNumberFormat="1" applyFont="1" applyAlignment="1">
      <alignment horizontal="center" vertical="center"/>
    </xf>
    <xf numFmtId="165" fontId="2" fillId="0" borderId="26" xfId="10" applyNumberFormat="1" applyFont="1" applyBorder="1" applyAlignment="1">
      <alignment horizontal="left" vertical="center"/>
    </xf>
    <xf numFmtId="165" fontId="10" fillId="7" borderId="52" xfId="0" applyNumberFormat="1" applyFont="1" applyFill="1" applyBorder="1" applyAlignment="1">
      <alignment horizontal="center" vertical="center" wrapText="1"/>
    </xf>
    <xf numFmtId="165" fontId="2" fillId="0" borderId="26" xfId="7" applyNumberFormat="1" applyFont="1" applyBorder="1" applyAlignment="1">
      <alignment horizontal="left" vertical="center"/>
    </xf>
    <xf numFmtId="0" fontId="10" fillId="0" borderId="0" xfId="0" applyFont="1" applyFill="1" applyAlignment="1">
      <alignment vertical="center"/>
    </xf>
    <xf numFmtId="0" fontId="30" fillId="0" borderId="0" xfId="0" applyFont="1" applyAlignment="1">
      <alignment vertical="center"/>
    </xf>
    <xf numFmtId="0" fontId="30" fillId="0" borderId="26" xfId="0" applyFont="1" applyBorder="1" applyAlignment="1">
      <alignment vertical="center"/>
    </xf>
    <xf numFmtId="0" fontId="10" fillId="7" borderId="52" xfId="0" applyFont="1" applyFill="1" applyBorder="1" applyAlignment="1">
      <alignment horizontal="left" vertical="center" wrapText="1"/>
    </xf>
    <xf numFmtId="17" fontId="2" fillId="0" borderId="26" xfId="0" applyNumberFormat="1" applyFont="1" applyBorder="1" applyAlignment="1">
      <alignment horizontal="left" vertical="center"/>
    </xf>
    <xf numFmtId="169" fontId="2" fillId="0" borderId="26" xfId="0" applyNumberFormat="1" applyFont="1" applyBorder="1" applyAlignment="1">
      <alignment horizontal="left" vertical="center"/>
    </xf>
    <xf numFmtId="165" fontId="2" fillId="5" borderId="26" xfId="0" applyNumberFormat="1" applyFont="1" applyFill="1" applyBorder="1" applyAlignment="1">
      <alignment horizontal="left" vertical="center"/>
    </xf>
    <xf numFmtId="165" fontId="21" fillId="5" borderId="26" xfId="0" applyNumberFormat="1" applyFont="1" applyFill="1" applyBorder="1" applyAlignment="1">
      <alignment horizontal="left" vertical="center"/>
    </xf>
    <xf numFmtId="165" fontId="10" fillId="7" borderId="53" xfId="0" applyNumberFormat="1" applyFont="1" applyFill="1" applyBorder="1" applyAlignment="1">
      <alignment horizontal="left" vertical="center" wrapText="1"/>
    </xf>
    <xf numFmtId="0" fontId="30" fillId="0" borderId="26" xfId="0" applyFont="1" applyBorder="1" applyAlignment="1">
      <alignment horizontal="center" vertical="center"/>
    </xf>
    <xf numFmtId="0" fontId="30" fillId="0" borderId="26" xfId="0" quotePrefix="1" applyFont="1" applyBorder="1" applyAlignment="1">
      <alignment horizontal="center" vertical="center"/>
    </xf>
    <xf numFmtId="0" fontId="30" fillId="5" borderId="26" xfId="0" quotePrefix="1" applyFont="1" applyFill="1" applyBorder="1" applyAlignment="1">
      <alignment horizontal="center" vertical="center"/>
    </xf>
    <xf numFmtId="0" fontId="30" fillId="0" borderId="26" xfId="0" applyFont="1" applyFill="1" applyBorder="1" applyAlignment="1">
      <alignment horizontal="center" vertical="center"/>
    </xf>
    <xf numFmtId="0" fontId="2" fillId="0" borderId="26" xfId="0" applyFont="1" applyFill="1" applyBorder="1" applyAlignment="1">
      <alignment horizontal="center" vertical="center"/>
    </xf>
    <xf numFmtId="0" fontId="21" fillId="5" borderId="26" xfId="0" applyFont="1" applyFill="1" applyBorder="1" applyAlignment="1">
      <alignment horizontal="center" vertical="center"/>
    </xf>
    <xf numFmtId="168" fontId="2" fillId="0" borderId="26" xfId="0" applyNumberFormat="1" applyFont="1" applyBorder="1" applyAlignment="1">
      <alignment horizontal="center" vertical="center" wrapText="1"/>
    </xf>
    <xf numFmtId="168" fontId="2" fillId="5" borderId="26" xfId="0" applyNumberFormat="1" applyFont="1" applyFill="1" applyBorder="1" applyAlignment="1">
      <alignment horizontal="center" vertical="center" wrapText="1"/>
    </xf>
    <xf numFmtId="166" fontId="2" fillId="0" borderId="26" xfId="4" applyNumberFormat="1" applyFont="1" applyBorder="1" applyAlignment="1">
      <alignment horizontal="center" vertical="center"/>
    </xf>
    <xf numFmtId="0" fontId="2" fillId="11" borderId="26" xfId="0" applyFont="1" applyFill="1" applyBorder="1" applyAlignment="1">
      <alignment horizontal="center" vertical="center"/>
    </xf>
    <xf numFmtId="17" fontId="2" fillId="0" borderId="26" xfId="0" applyNumberFormat="1" applyFont="1" applyBorder="1" applyAlignment="1">
      <alignment horizontal="center" vertical="center"/>
    </xf>
    <xf numFmtId="1" fontId="21" fillId="0" borderId="26" xfId="0" applyNumberFormat="1" applyFont="1" applyBorder="1" applyAlignment="1">
      <alignment horizontal="center"/>
    </xf>
    <xf numFmtId="1" fontId="21" fillId="0" borderId="26" xfId="0" applyNumberFormat="1" applyFont="1" applyBorder="1" applyAlignment="1">
      <alignment horizontal="center" vertical="center"/>
    </xf>
    <xf numFmtId="2" fontId="2" fillId="0" borderId="26" xfId="4" applyNumberFormat="1" applyFont="1" applyBorder="1" applyAlignment="1">
      <alignment horizontal="center" vertical="center"/>
    </xf>
    <xf numFmtId="2" fontId="2" fillId="0" borderId="26" xfId="0" applyNumberFormat="1" applyFont="1" applyBorder="1" applyAlignment="1">
      <alignment horizontal="center" vertical="center"/>
    </xf>
    <xf numFmtId="4" fontId="2" fillId="0" borderId="26" xfId="0" applyNumberFormat="1" applyFont="1" applyBorder="1" applyAlignment="1">
      <alignment horizontal="center" vertical="center"/>
    </xf>
    <xf numFmtId="1" fontId="23" fillId="0" borderId="26" xfId="0" applyNumberFormat="1" applyFont="1" applyBorder="1" applyAlignment="1">
      <alignment horizontal="center"/>
    </xf>
    <xf numFmtId="0" fontId="2" fillId="5" borderId="26" xfId="0" applyFont="1" applyFill="1" applyBorder="1" applyAlignment="1">
      <alignment vertical="center" wrapText="1"/>
    </xf>
    <xf numFmtId="0" fontId="2" fillId="5" borderId="26" xfId="0" applyFont="1" applyFill="1" applyBorder="1" applyAlignment="1" applyProtection="1">
      <alignment horizontal="left" vertical="center" wrapText="1"/>
      <protection locked="0"/>
    </xf>
    <xf numFmtId="0" fontId="21" fillId="5" borderId="26" xfId="0" applyFont="1" applyFill="1" applyBorder="1" applyAlignment="1">
      <alignment vertical="center" wrapText="1"/>
    </xf>
    <xf numFmtId="0" fontId="2" fillId="5" borderId="26" xfId="0" applyFont="1" applyFill="1" applyBorder="1" applyAlignment="1">
      <alignment horizontal="left" vertical="center"/>
    </xf>
    <xf numFmtId="14" fontId="2" fillId="5" borderId="26" xfId="0" applyNumberFormat="1" applyFont="1" applyFill="1" applyBorder="1" applyAlignment="1" applyProtection="1">
      <alignment vertical="center" wrapText="1"/>
      <protection locked="0"/>
    </xf>
    <xf numFmtId="4" fontId="2" fillId="5" borderId="26" xfId="0" applyNumberFormat="1" applyFont="1" applyFill="1" applyBorder="1" applyAlignment="1">
      <alignment horizontal="center" vertical="center" wrapText="1"/>
    </xf>
    <xf numFmtId="4" fontId="21" fillId="5" borderId="26" xfId="0" applyNumberFormat="1" applyFont="1" applyFill="1" applyBorder="1" applyAlignment="1">
      <alignment horizontal="center" vertical="center" wrapText="1"/>
    </xf>
    <xf numFmtId="4" fontId="21" fillId="5" borderId="26" xfId="0" applyNumberFormat="1" applyFont="1" applyFill="1" applyBorder="1" applyAlignment="1">
      <alignment horizontal="center" vertical="center"/>
    </xf>
    <xf numFmtId="14" fontId="2" fillId="5" borderId="26" xfId="0" applyNumberFormat="1" applyFont="1" applyFill="1" applyBorder="1" applyAlignment="1" applyProtection="1">
      <alignment horizontal="center" vertical="center" wrapText="1"/>
      <protection locked="0"/>
    </xf>
    <xf numFmtId="4" fontId="2" fillId="5" borderId="26" xfId="0" applyNumberFormat="1" applyFont="1" applyFill="1" applyBorder="1" applyAlignment="1" applyProtection="1">
      <alignment horizontal="center" vertical="center" wrapText="1"/>
      <protection locked="0"/>
    </xf>
    <xf numFmtId="49" fontId="21" fillId="5" borderId="26" xfId="0" applyNumberFormat="1" applyFont="1" applyFill="1" applyBorder="1" applyAlignment="1">
      <alignment horizontal="center" vertical="center"/>
    </xf>
    <xf numFmtId="0" fontId="21" fillId="5" borderId="26" xfId="0" applyFont="1" applyFill="1" applyBorder="1" applyAlignment="1">
      <alignment horizontal="center" vertical="center" wrapText="1"/>
    </xf>
    <xf numFmtId="0" fontId="2" fillId="5" borderId="26" xfId="0" applyFont="1" applyFill="1" applyBorder="1" applyAlignment="1">
      <alignment horizontal="center" vertical="center"/>
    </xf>
    <xf numFmtId="165" fontId="10" fillId="7" borderId="53" xfId="0" applyNumberFormat="1" applyFont="1" applyFill="1" applyBorder="1" applyAlignment="1">
      <alignment horizontal="left" vertical="center" textRotation="90" wrapText="1"/>
    </xf>
    <xf numFmtId="165" fontId="6" fillId="0" borderId="0" xfId="0" applyNumberFormat="1" applyFont="1" applyFill="1" applyAlignment="1">
      <alignment horizontal="left" vertical="center"/>
    </xf>
    <xf numFmtId="165" fontId="6" fillId="0" borderId="0" xfId="2" applyNumberFormat="1" applyFont="1" applyFill="1" applyAlignment="1">
      <alignment horizontal="left" vertical="center"/>
    </xf>
    <xf numFmtId="165" fontId="6" fillId="7" borderId="53" xfId="0" applyNumberFormat="1" applyFont="1" applyFill="1" applyBorder="1" applyAlignment="1">
      <alignment horizontal="left" vertical="center" textRotation="90" wrapText="1"/>
    </xf>
    <xf numFmtId="0" fontId="2" fillId="0" borderId="0" xfId="0" applyFont="1" applyAlignment="1">
      <alignment horizontal="left" vertical="center"/>
    </xf>
    <xf numFmtId="49" fontId="21" fillId="0" borderId="26" xfId="0" applyNumberFormat="1" applyFont="1" applyBorder="1" applyAlignment="1">
      <alignment horizontal="center" vertical="center"/>
    </xf>
    <xf numFmtId="0" fontId="21" fillId="10" borderId="26" xfId="0" applyFont="1" applyFill="1" applyBorder="1" applyAlignment="1">
      <alignment horizontal="left" vertical="center"/>
    </xf>
    <xf numFmtId="0" fontId="2" fillId="10" borderId="26" xfId="0" applyFont="1" applyFill="1" applyBorder="1" applyAlignment="1">
      <alignment horizontal="left" vertical="center"/>
    </xf>
    <xf numFmtId="0" fontId="34" fillId="0" borderId="26" xfId="0" applyFont="1" applyBorder="1" applyAlignment="1">
      <alignment vertical="center" wrapText="1"/>
    </xf>
    <xf numFmtId="165" fontId="9" fillId="0" borderId="13" xfId="4" applyNumberFormat="1" applyFont="1" applyBorder="1" applyAlignment="1">
      <alignment horizontal="left" vertical="center"/>
    </xf>
    <xf numFmtId="165" fontId="8" fillId="0" borderId="0" xfId="4" applyNumberFormat="1" applyFont="1" applyFill="1" applyAlignment="1"/>
    <xf numFmtId="165" fontId="8" fillId="0" borderId="0" xfId="2" applyNumberFormat="1" applyFont="1" applyFill="1" applyAlignment="1">
      <alignment vertical="center"/>
    </xf>
    <xf numFmtId="165" fontId="9" fillId="0" borderId="0" xfId="4" applyNumberFormat="1" applyFont="1"/>
    <xf numFmtId="165" fontId="1" fillId="0" borderId="13" xfId="0" applyNumberFormat="1" applyFont="1" applyBorder="1" applyAlignment="1">
      <alignment horizontal="left" vertical="center"/>
    </xf>
    <xf numFmtId="0" fontId="10" fillId="0" borderId="4" xfId="4" applyFont="1" applyBorder="1" applyAlignment="1">
      <alignment horizontal="center"/>
    </xf>
    <xf numFmtId="0" fontId="10" fillId="8" borderId="11" xfId="4" applyFont="1" applyFill="1" applyBorder="1" applyAlignment="1">
      <alignment horizontal="left"/>
    </xf>
    <xf numFmtId="0" fontId="10" fillId="8" borderId="5" xfId="4" applyFont="1" applyFill="1" applyBorder="1" applyAlignment="1">
      <alignment horizontal="left"/>
    </xf>
    <xf numFmtId="0" fontId="10" fillId="8" borderId="11" xfId="4" applyFont="1" applyFill="1" applyBorder="1" applyAlignment="1">
      <alignment horizontal="left" wrapText="1"/>
    </xf>
    <xf numFmtId="0" fontId="10" fillId="8" borderId="20" xfId="4" applyFont="1" applyFill="1" applyBorder="1" applyAlignment="1"/>
    <xf numFmtId="165" fontId="10" fillId="8" borderId="20" xfId="4" applyNumberFormat="1" applyFont="1" applyFill="1" applyBorder="1" applyAlignment="1">
      <alignment horizontal="center"/>
    </xf>
    <xf numFmtId="165" fontId="9" fillId="0" borderId="10" xfId="4" applyNumberFormat="1" applyFont="1" applyBorder="1"/>
    <xf numFmtId="0" fontId="30" fillId="0" borderId="13" xfId="0" applyFont="1" applyBorder="1"/>
    <xf numFmtId="0" fontId="30" fillId="0" borderId="13" xfId="0" applyFont="1" applyBorder="1" applyAlignment="1">
      <alignment vertical="center"/>
    </xf>
    <xf numFmtId="3" fontId="9" fillId="0" borderId="11" xfId="4" applyNumberFormat="1" applyFont="1" applyBorder="1" applyAlignment="1">
      <alignment horizontal="left" vertical="center"/>
    </xf>
    <xf numFmtId="3" fontId="9" fillId="0" borderId="13" xfId="0" applyNumberFormat="1" applyFont="1" applyBorder="1" applyAlignment="1">
      <alignment horizontal="left" vertical="center"/>
    </xf>
    <xf numFmtId="3" fontId="9" fillId="0" borderId="13" xfId="9" applyNumberFormat="1" applyFont="1" applyBorder="1" applyAlignment="1">
      <alignment horizontal="left" vertical="center"/>
    </xf>
    <xf numFmtId="0" fontId="9" fillId="0" borderId="10" xfId="4" applyFont="1" applyBorder="1" applyAlignment="1">
      <alignment horizontal="left"/>
    </xf>
    <xf numFmtId="0" fontId="9" fillId="0" borderId="13" xfId="4" quotePrefix="1" applyNumberFormat="1" applyFont="1" applyBorder="1" applyAlignment="1">
      <alignment horizontal="left" vertical="center"/>
    </xf>
    <xf numFmtId="0" fontId="25" fillId="0" borderId="13" xfId="9" quotePrefix="1" applyNumberFormat="1" applyFont="1" applyBorder="1" applyAlignment="1">
      <alignment horizontal="left" vertical="center" wrapText="1"/>
    </xf>
    <xf numFmtId="0" fontId="9" fillId="0" borderId="13" xfId="4" applyNumberFormat="1" applyFont="1" applyBorder="1" applyAlignment="1">
      <alignment horizontal="left" vertical="center" indent="1"/>
    </xf>
    <xf numFmtId="0" fontId="9" fillId="0" borderId="13" xfId="4" applyNumberFormat="1" applyFont="1" applyBorder="1" applyAlignment="1">
      <alignment vertical="center"/>
    </xf>
    <xf numFmtId="0" fontId="25" fillId="0" borderId="13" xfId="0" applyNumberFormat="1" applyFont="1" applyBorder="1" applyAlignment="1">
      <alignment horizontal="left" vertical="center"/>
    </xf>
    <xf numFmtId="3" fontId="9" fillId="0" borderId="13" xfId="4" quotePrefix="1" applyNumberFormat="1" applyFont="1" applyBorder="1" applyAlignment="1">
      <alignment horizontal="left" vertical="center"/>
    </xf>
    <xf numFmtId="49" fontId="9" fillId="0" borderId="13" xfId="0" applyNumberFormat="1" applyFont="1" applyBorder="1" applyAlignment="1">
      <alignment horizontal="left" vertical="center"/>
    </xf>
    <xf numFmtId="0" fontId="25" fillId="0" borderId="13" xfId="9" quotePrefix="1" applyFont="1" applyBorder="1" applyAlignment="1">
      <alignment horizontal="left" vertical="center" wrapText="1"/>
    </xf>
    <xf numFmtId="0" fontId="9" fillId="0" borderId="10" xfId="4" applyFont="1" applyBorder="1" applyAlignment="1"/>
    <xf numFmtId="165" fontId="9" fillId="0" borderId="11" xfId="4" applyNumberFormat="1" applyFont="1" applyBorder="1" applyAlignment="1">
      <alignment horizontal="left" vertical="center"/>
    </xf>
    <xf numFmtId="165" fontId="9" fillId="0" borderId="13" xfId="9" applyNumberFormat="1" applyFont="1" applyBorder="1" applyAlignment="1">
      <alignment horizontal="left" vertical="center"/>
    </xf>
    <xf numFmtId="165" fontId="9" fillId="0" borderId="13" xfId="0" applyNumberFormat="1" applyFont="1" applyBorder="1" applyAlignment="1">
      <alignment horizontal="left" vertical="center"/>
    </xf>
    <xf numFmtId="165" fontId="1" fillId="5" borderId="13" xfId="0" applyNumberFormat="1" applyFont="1" applyFill="1" applyBorder="1" applyAlignment="1">
      <alignment horizontal="left" vertical="center"/>
    </xf>
    <xf numFmtId="165" fontId="28" fillId="0" borderId="13" xfId="0" applyNumberFormat="1" applyFont="1" applyBorder="1" applyAlignment="1">
      <alignment horizontal="left" vertical="center"/>
    </xf>
    <xf numFmtId="4" fontId="21" fillId="0" borderId="26" xfId="0" applyNumberFormat="1" applyFont="1" applyBorder="1" applyAlignment="1">
      <alignment vertical="center" wrapText="1"/>
    </xf>
    <xf numFmtId="0" fontId="10" fillId="2" borderId="26" xfId="2" applyFont="1" applyFill="1" applyBorder="1" applyAlignment="1">
      <alignment horizontal="center" vertical="center"/>
    </xf>
    <xf numFmtId="0" fontId="10" fillId="2" borderId="26" xfId="2" applyFont="1" applyFill="1" applyBorder="1" applyAlignment="1">
      <alignment vertical="center"/>
    </xf>
    <xf numFmtId="0" fontId="6" fillId="7" borderId="80" xfId="2" applyFont="1" applyFill="1" applyBorder="1" applyAlignment="1">
      <alignment horizontal="center" vertical="center" wrapText="1"/>
    </xf>
    <xf numFmtId="0" fontId="2" fillId="7" borderId="33" xfId="2" applyFont="1" applyFill="1" applyBorder="1" applyAlignment="1">
      <alignment horizontal="center" vertical="center" textRotation="90" wrapText="1"/>
    </xf>
    <xf numFmtId="0" fontId="2" fillId="7" borderId="34" xfId="2" applyFont="1" applyFill="1" applyBorder="1" applyAlignment="1">
      <alignment horizontal="center" vertical="center" textRotation="90" wrapText="1"/>
    </xf>
    <xf numFmtId="0" fontId="6" fillId="7" borderId="34" xfId="2" applyFont="1" applyFill="1" applyBorder="1" applyAlignment="1">
      <alignment horizontal="center" vertical="center" textRotation="90" wrapText="1"/>
    </xf>
    <xf numFmtId="165" fontId="6" fillId="7" borderId="35" xfId="2" applyNumberFormat="1" applyFont="1" applyFill="1" applyBorder="1" applyAlignment="1">
      <alignment horizontal="left" vertical="center" textRotation="90" wrapText="1"/>
    </xf>
    <xf numFmtId="165" fontId="6" fillId="7" borderId="36" xfId="2" applyNumberFormat="1" applyFont="1" applyFill="1" applyBorder="1" applyAlignment="1">
      <alignment horizontal="left" vertical="center" textRotation="90" wrapText="1"/>
    </xf>
    <xf numFmtId="0" fontId="9" fillId="0" borderId="5" xfId="2" applyFont="1" applyBorder="1" applyAlignment="1">
      <alignment horizontal="center" vertical="center"/>
    </xf>
    <xf numFmtId="0" fontId="9" fillId="0" borderId="47" xfId="2" applyFont="1" applyBorder="1" applyAlignment="1">
      <alignment vertical="center"/>
    </xf>
    <xf numFmtId="0" fontId="9" fillId="0" borderId="47" xfId="2" applyFont="1" applyBorder="1" applyAlignment="1">
      <alignment horizontal="center" vertical="center"/>
    </xf>
    <xf numFmtId="165" fontId="9" fillId="0" borderId="47" xfId="2" applyNumberFormat="1" applyFont="1" applyBorder="1" applyAlignment="1">
      <alignment horizontal="left" vertical="center"/>
    </xf>
    <xf numFmtId="0" fontId="10" fillId="2" borderId="2" xfId="2" applyFont="1" applyFill="1" applyBorder="1" applyAlignment="1">
      <alignment horizontal="center" vertical="center"/>
    </xf>
    <xf numFmtId="0" fontId="9" fillId="0" borderId="6" xfId="2" applyFont="1" applyBorder="1" applyAlignment="1">
      <alignment horizontal="center" vertical="center"/>
    </xf>
    <xf numFmtId="0" fontId="9" fillId="0" borderId="81" xfId="2" applyFont="1" applyBorder="1" applyAlignment="1">
      <alignment horizontal="center" vertical="center"/>
    </xf>
    <xf numFmtId="165" fontId="9" fillId="0" borderId="81" xfId="2" applyNumberFormat="1" applyFont="1" applyBorder="1" applyAlignment="1">
      <alignment horizontal="left" vertical="center"/>
    </xf>
    <xf numFmtId="165" fontId="9" fillId="0" borderId="7" xfId="2" applyNumberFormat="1" applyFont="1" applyBorder="1" applyAlignment="1">
      <alignment horizontal="left" vertical="center"/>
    </xf>
    <xf numFmtId="0" fontId="6" fillId="7" borderId="35" xfId="2" applyFont="1" applyFill="1" applyBorder="1" applyAlignment="1">
      <alignment horizontal="center" vertical="center" textRotation="90" wrapText="1"/>
    </xf>
    <xf numFmtId="0" fontId="6" fillId="7" borderId="36" xfId="2" applyFont="1" applyFill="1" applyBorder="1" applyAlignment="1">
      <alignment horizontal="center" vertical="center" textRotation="90" wrapText="1"/>
    </xf>
    <xf numFmtId="0" fontId="9" fillId="0" borderId="20" xfId="2" applyFont="1" applyBorder="1" applyAlignment="1">
      <alignment vertical="center"/>
    </xf>
    <xf numFmtId="0" fontId="0" fillId="0" borderId="2" xfId="0" applyBorder="1"/>
    <xf numFmtId="0" fontId="0" fillId="0" borderId="6" xfId="0" applyBorder="1"/>
    <xf numFmtId="0" fontId="10" fillId="2" borderId="81" xfId="2" applyFont="1" applyFill="1" applyBorder="1" applyAlignment="1">
      <alignment horizontal="center" vertical="center"/>
    </xf>
    <xf numFmtId="0" fontId="10" fillId="2" borderId="81" xfId="2" applyFont="1" applyFill="1" applyBorder="1" applyAlignment="1">
      <alignment vertical="center"/>
    </xf>
    <xf numFmtId="165" fontId="10" fillId="2" borderId="81" xfId="2" applyNumberFormat="1" applyFont="1" applyFill="1" applyBorder="1" applyAlignment="1">
      <alignment horizontal="left" vertical="center"/>
    </xf>
    <xf numFmtId="165" fontId="10" fillId="2" borderId="7" xfId="2" applyNumberFormat="1" applyFont="1" applyFill="1" applyBorder="1" applyAlignment="1">
      <alignment horizontal="left" vertical="center"/>
    </xf>
    <xf numFmtId="0" fontId="1" fillId="5" borderId="1" xfId="0" applyFont="1" applyFill="1" applyBorder="1" applyAlignment="1">
      <alignment horizontal="left" vertical="center" wrapText="1"/>
    </xf>
    <xf numFmtId="0" fontId="1" fillId="5" borderId="73"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6" fillId="7" borderId="31"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22" xfId="0" applyFont="1" applyFill="1" applyBorder="1" applyAlignment="1">
      <alignment horizontal="center" vertical="center" wrapText="1"/>
    </xf>
    <xf numFmtId="49" fontId="2" fillId="0" borderId="26" xfId="3" applyFont="1" applyBorder="1" applyAlignment="1">
      <alignment horizontal="left" vertical="center" wrapText="1"/>
    </xf>
    <xf numFmtId="49" fontId="6" fillId="7" borderId="11" xfId="3" applyNumberFormat="1" applyFont="1" applyFill="1" applyBorder="1" applyAlignment="1" applyProtection="1">
      <alignment horizontal="center" vertical="center" wrapText="1"/>
    </xf>
    <xf numFmtId="49" fontId="6" fillId="7" borderId="13" xfId="3" applyNumberFormat="1" applyFont="1" applyFill="1" applyBorder="1" applyAlignment="1" applyProtection="1">
      <alignment horizontal="center" vertical="center" wrapText="1"/>
    </xf>
    <xf numFmtId="49" fontId="6" fillId="7" borderId="5" xfId="3" applyFont="1" applyFill="1" applyBorder="1" applyAlignment="1">
      <alignment horizontal="center" vertical="center" wrapText="1"/>
    </xf>
    <xf numFmtId="49" fontId="6" fillId="7" borderId="47" xfId="3" applyFont="1" applyFill="1" applyBorder="1" applyAlignment="1">
      <alignment horizontal="center" vertical="center" wrapText="1"/>
    </xf>
    <xf numFmtId="49" fontId="6" fillId="7" borderId="20" xfId="3" applyFont="1" applyFill="1" applyBorder="1" applyAlignment="1">
      <alignment horizontal="center" vertical="center" wrapText="1"/>
    </xf>
    <xf numFmtId="0" fontId="6" fillId="7" borderId="18" xfId="0" applyFont="1" applyFill="1" applyBorder="1" applyAlignment="1">
      <alignment horizontal="center" wrapText="1"/>
    </xf>
    <xf numFmtId="0" fontId="6" fillId="7" borderId="19" xfId="0" applyFont="1" applyFill="1" applyBorder="1" applyAlignment="1">
      <alignment horizontal="center" wrapText="1"/>
    </xf>
    <xf numFmtId="0" fontId="6" fillId="7" borderId="17" xfId="0" applyFont="1" applyFill="1" applyBorder="1" applyAlignment="1">
      <alignment horizontal="center" wrapText="1"/>
    </xf>
    <xf numFmtId="0" fontId="6" fillId="7" borderId="5" xfId="0" applyFont="1" applyFill="1" applyBorder="1" applyAlignment="1">
      <alignment horizontal="center" wrapText="1"/>
    </xf>
    <xf numFmtId="0" fontId="6" fillId="7" borderId="47" xfId="0" applyFont="1" applyFill="1" applyBorder="1" applyAlignment="1">
      <alignment horizontal="center" wrapText="1"/>
    </xf>
    <xf numFmtId="0" fontId="6" fillId="7" borderId="11" xfId="0" applyFont="1" applyFill="1" applyBorder="1" applyAlignment="1">
      <alignment horizontal="center" vertical="center"/>
    </xf>
    <xf numFmtId="0" fontId="6" fillId="7" borderId="10" xfId="0" applyFont="1" applyFill="1" applyBorder="1" applyAlignment="1">
      <alignment horizontal="center" vertical="center"/>
    </xf>
    <xf numFmtId="0" fontId="18" fillId="7" borderId="18" xfId="0" applyFont="1" applyFill="1" applyBorder="1" applyAlignment="1">
      <alignment horizontal="center"/>
    </xf>
    <xf numFmtId="0" fontId="18" fillId="7" borderId="17" xfId="0" applyFont="1" applyFill="1" applyBorder="1" applyAlignment="1">
      <alignment horizontal="center"/>
    </xf>
    <xf numFmtId="0" fontId="18" fillId="7" borderId="4" xfId="0" applyFont="1" applyFill="1" applyBorder="1" applyAlignment="1">
      <alignment horizontal="center"/>
    </xf>
    <xf numFmtId="0" fontId="18" fillId="7" borderId="19" xfId="0" applyFont="1" applyFill="1" applyBorder="1" applyAlignment="1">
      <alignment horizontal="center"/>
    </xf>
    <xf numFmtId="0" fontId="18" fillId="7" borderId="4" xfId="0" applyFont="1" applyFill="1" applyBorder="1" applyAlignment="1">
      <alignment horizontal="center" vertical="center"/>
    </xf>
    <xf numFmtId="0" fontId="18" fillId="7" borderId="10" xfId="0" applyFont="1" applyFill="1" applyBorder="1" applyAlignment="1">
      <alignment horizontal="center" vertical="center"/>
    </xf>
    <xf numFmtId="49" fontId="10" fillId="7" borderId="30" xfId="3" applyFont="1" applyFill="1" applyBorder="1" applyAlignment="1">
      <alignment horizontal="center" vertical="center" wrapText="1"/>
    </xf>
    <xf numFmtId="49" fontId="10" fillId="7" borderId="29" xfId="3" applyFont="1" applyFill="1" applyBorder="1" applyAlignment="1">
      <alignment horizontal="center" vertical="center" wrapText="1"/>
    </xf>
    <xf numFmtId="0" fontId="10" fillId="7" borderId="11" xfId="0" applyFont="1" applyFill="1" applyBorder="1" applyAlignment="1">
      <alignment horizontal="center" vertical="center"/>
    </xf>
    <xf numFmtId="0" fontId="10" fillId="7" borderId="10" xfId="0" applyFont="1" applyFill="1" applyBorder="1" applyAlignment="1">
      <alignment horizontal="center" vertical="center"/>
    </xf>
    <xf numFmtId="49" fontId="10" fillId="7" borderId="28" xfId="3" applyFont="1" applyFill="1" applyBorder="1" applyAlignment="1">
      <alignment horizontal="center" vertical="center"/>
    </xf>
    <xf numFmtId="49" fontId="10" fillId="7" borderId="30" xfId="3" applyFont="1" applyFill="1" applyBorder="1" applyAlignment="1">
      <alignment horizontal="center" vertical="center"/>
    </xf>
    <xf numFmtId="49" fontId="10" fillId="7" borderId="29" xfId="3" applyFont="1" applyFill="1" applyBorder="1" applyAlignment="1">
      <alignment horizontal="center" vertical="center"/>
    </xf>
    <xf numFmtId="165" fontId="10" fillId="7" borderId="28" xfId="3" applyNumberFormat="1" applyFont="1" applyFill="1" applyBorder="1" applyAlignment="1">
      <alignment horizontal="center" vertical="center" wrapText="1"/>
    </xf>
    <xf numFmtId="165" fontId="10" fillId="7" borderId="30" xfId="3" applyNumberFormat="1" applyFont="1" applyFill="1" applyBorder="1" applyAlignment="1">
      <alignment horizontal="center" vertical="center" wrapText="1"/>
    </xf>
    <xf numFmtId="165" fontId="10" fillId="7" borderId="29" xfId="3" applyNumberFormat="1" applyFont="1" applyFill="1" applyBorder="1" applyAlignment="1">
      <alignment horizontal="center" vertical="center" wrapText="1"/>
    </xf>
    <xf numFmtId="165" fontId="10" fillId="7" borderId="64" xfId="3" applyNumberFormat="1" applyFont="1" applyFill="1" applyBorder="1" applyAlignment="1">
      <alignment horizontal="center" vertical="center" wrapText="1"/>
    </xf>
    <xf numFmtId="0" fontId="10" fillId="7" borderId="11"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6" fillId="7" borderId="61" xfId="2" applyFont="1" applyFill="1" applyBorder="1" applyAlignment="1">
      <alignment horizontal="center" vertical="center"/>
    </xf>
    <xf numFmtId="0" fontId="6" fillId="7" borderId="65" xfId="2" applyFont="1" applyFill="1" applyBorder="1" applyAlignment="1">
      <alignment horizontal="center" vertical="center"/>
    </xf>
    <xf numFmtId="0" fontId="6" fillId="7" borderId="59" xfId="2" applyFont="1" applyFill="1" applyBorder="1" applyAlignment="1">
      <alignment horizontal="center" vertical="center"/>
    </xf>
    <xf numFmtId="0" fontId="10" fillId="7" borderId="47"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17"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0" applyFont="1" applyFill="1" applyBorder="1" applyAlignment="1">
      <alignment horizontal="center" wrapText="1"/>
    </xf>
    <xf numFmtId="0" fontId="10" fillId="7" borderId="17" xfId="0" applyFont="1" applyFill="1" applyBorder="1" applyAlignment="1">
      <alignment horizontal="center" wrapText="1"/>
    </xf>
    <xf numFmtId="0" fontId="10" fillId="7" borderId="1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7" borderId="19" xfId="0" applyFont="1" applyFill="1" applyBorder="1" applyAlignment="1">
      <alignment horizontal="center"/>
    </xf>
    <xf numFmtId="0" fontId="10" fillId="7" borderId="18" xfId="0" applyFont="1" applyFill="1" applyBorder="1" applyAlignment="1">
      <alignment horizontal="center"/>
    </xf>
    <xf numFmtId="0" fontId="10" fillId="7" borderId="17" xfId="0" applyFont="1" applyFill="1" applyBorder="1" applyAlignment="1">
      <alignment horizontal="center"/>
    </xf>
    <xf numFmtId="0" fontId="10" fillId="7" borderId="5"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80" xfId="2" applyFont="1" applyFill="1" applyBorder="1" applyAlignment="1">
      <alignment horizontal="center" vertical="center" wrapText="1"/>
    </xf>
    <xf numFmtId="0" fontId="10" fillId="7" borderId="65" xfId="2" applyFont="1" applyFill="1" applyBorder="1" applyAlignment="1">
      <alignment horizontal="center" vertical="center" wrapText="1"/>
    </xf>
    <xf numFmtId="0" fontId="10" fillId="7" borderId="79" xfId="2" applyFont="1" applyFill="1" applyBorder="1" applyAlignment="1">
      <alignment horizontal="center" vertical="center" wrapText="1"/>
    </xf>
    <xf numFmtId="0" fontId="10" fillId="7" borderId="59" xfId="2" applyFont="1" applyFill="1" applyBorder="1" applyAlignment="1">
      <alignment horizontal="center" vertical="center" wrapText="1"/>
    </xf>
    <xf numFmtId="0" fontId="10" fillId="7" borderId="78" xfId="2" applyFont="1" applyFill="1" applyBorder="1" applyAlignment="1">
      <alignment horizontal="center" vertical="center" wrapText="1"/>
    </xf>
    <xf numFmtId="0" fontId="10" fillId="7" borderId="63" xfId="2" applyFont="1" applyFill="1" applyBorder="1" applyAlignment="1">
      <alignment horizontal="center" vertical="center" wrapText="1"/>
    </xf>
    <xf numFmtId="0" fontId="10" fillId="7" borderId="4" xfId="2" applyFont="1" applyFill="1" applyBorder="1" applyAlignment="1">
      <alignment horizontal="center" vertical="center" wrapText="1"/>
    </xf>
    <xf numFmtId="0" fontId="21" fillId="0" borderId="26" xfId="0" applyFont="1" applyBorder="1" applyAlignment="1">
      <alignment horizontal="center" vertical="center" wrapText="1"/>
    </xf>
    <xf numFmtId="0" fontId="21" fillId="0" borderId="26" xfId="0" applyFont="1" applyFill="1" applyBorder="1" applyAlignment="1">
      <alignment horizontal="center" vertical="center" wrapText="1"/>
    </xf>
    <xf numFmtId="14" fontId="21" fillId="0" borderId="26" xfId="0" applyNumberFormat="1" applyFont="1" applyFill="1" applyBorder="1" applyAlignment="1">
      <alignment horizontal="center" vertical="center" wrapText="1"/>
    </xf>
    <xf numFmtId="14" fontId="21" fillId="0" borderId="26" xfId="0" quotePrefix="1" applyNumberFormat="1" applyFont="1" applyFill="1" applyBorder="1" applyAlignment="1">
      <alignment horizontal="center" vertical="center" wrapText="1"/>
    </xf>
    <xf numFmtId="0" fontId="21" fillId="0" borderId="26" xfId="0" quotePrefix="1" applyFont="1" applyFill="1" applyBorder="1" applyAlignment="1">
      <alignment horizontal="center" vertical="center" wrapText="1"/>
    </xf>
    <xf numFmtId="0" fontId="2" fillId="0" borderId="26" xfId="2" applyFont="1" applyFill="1" applyBorder="1" applyAlignment="1">
      <alignment horizontal="left" vertical="center"/>
    </xf>
    <xf numFmtId="0" fontId="10" fillId="7" borderId="11" xfId="2" applyFont="1" applyFill="1" applyBorder="1" applyAlignment="1">
      <alignment horizontal="center" vertical="center"/>
    </xf>
    <xf numFmtId="0" fontId="10" fillId="7" borderId="13" xfId="2" applyFont="1" applyFill="1" applyBorder="1" applyAlignment="1">
      <alignment horizontal="center" vertical="center"/>
    </xf>
    <xf numFmtId="0" fontId="10" fillId="8" borderId="18" xfId="4" applyFont="1" applyFill="1" applyBorder="1" applyAlignment="1">
      <alignment horizontal="center"/>
    </xf>
    <xf numFmtId="0" fontId="10" fillId="8" borderId="19" xfId="4" applyFont="1" applyFill="1" applyBorder="1" applyAlignment="1">
      <alignment horizontal="center"/>
    </xf>
    <xf numFmtId="0" fontId="10" fillId="8" borderId="4" xfId="4" applyFont="1" applyFill="1" applyBorder="1" applyAlignment="1">
      <alignment horizontal="center" vertical="center"/>
    </xf>
    <xf numFmtId="0" fontId="10" fillId="8" borderId="13" xfId="4" applyFont="1" applyFill="1" applyBorder="1" applyAlignment="1">
      <alignment horizontal="center" vertical="center"/>
    </xf>
    <xf numFmtId="164" fontId="10" fillId="7" borderId="18"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17" xfId="0" applyNumberFormat="1"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2" xfId="0" applyFont="1" applyFill="1" applyBorder="1" applyAlignment="1">
      <alignment horizontal="center" vertical="center" wrapText="1"/>
    </xf>
    <xf numFmtId="165" fontId="10" fillId="7" borderId="11" xfId="0" applyNumberFormat="1" applyFont="1" applyFill="1" applyBorder="1" applyAlignment="1">
      <alignment horizontal="center" vertical="center" wrapText="1"/>
    </xf>
    <xf numFmtId="165" fontId="10" fillId="7" borderId="13" xfId="0" applyNumberFormat="1" applyFont="1" applyFill="1" applyBorder="1" applyAlignment="1">
      <alignment horizontal="center" vertical="center" wrapText="1"/>
    </xf>
    <xf numFmtId="165" fontId="10" fillId="7" borderId="20" xfId="0" applyNumberFormat="1" applyFont="1" applyFill="1" applyBorder="1" applyAlignment="1">
      <alignment horizontal="center" vertical="center" wrapText="1"/>
    </xf>
    <xf numFmtId="165" fontId="10" fillId="7" borderId="3" xfId="0" applyNumberFormat="1" applyFont="1" applyFill="1" applyBorder="1" applyAlignment="1">
      <alignment horizontal="center" vertical="center" wrapText="1"/>
    </xf>
    <xf numFmtId="0" fontId="2" fillId="0" borderId="26" xfId="4" applyNumberFormat="1" applyFont="1" applyBorder="1" applyAlignment="1">
      <alignment horizontal="center" vertical="center"/>
    </xf>
    <xf numFmtId="0" fontId="2" fillId="5" borderId="34" xfId="0" applyFont="1" applyFill="1" applyBorder="1" applyAlignment="1">
      <alignment vertical="center" wrapText="1"/>
    </xf>
    <xf numFmtId="0" fontId="2" fillId="5" borderId="34" xfId="0" applyFont="1" applyFill="1" applyBorder="1" applyAlignment="1">
      <alignment horizontal="left" vertical="center"/>
    </xf>
    <xf numFmtId="0" fontId="21" fillId="5" borderId="34" xfId="0" applyFont="1" applyFill="1" applyBorder="1" applyAlignment="1">
      <alignment vertical="center" wrapText="1"/>
    </xf>
    <xf numFmtId="4" fontId="21" fillId="5" borderId="34" xfId="0" applyNumberFormat="1" applyFont="1" applyFill="1" applyBorder="1" applyAlignment="1">
      <alignment horizontal="center" vertical="center" wrapText="1"/>
    </xf>
    <xf numFmtId="0" fontId="21" fillId="5" borderId="34" xfId="0" applyFont="1" applyFill="1" applyBorder="1" applyAlignment="1">
      <alignment horizontal="center" vertical="center"/>
    </xf>
    <xf numFmtId="0" fontId="21" fillId="5" borderId="34" xfId="0" applyFont="1" applyFill="1" applyBorder="1" applyAlignment="1">
      <alignment horizontal="left" vertical="center" wrapText="1"/>
    </xf>
    <xf numFmtId="0" fontId="21" fillId="0" borderId="34" xfId="0" applyFont="1" applyBorder="1" applyAlignment="1">
      <alignment vertical="center" wrapText="1"/>
    </xf>
    <xf numFmtId="0" fontId="21" fillId="0" borderId="34" xfId="0" applyFont="1" applyBorder="1" applyAlignment="1">
      <alignment horizontal="center" vertical="center"/>
    </xf>
    <xf numFmtId="0" fontId="2" fillId="0" borderId="34" xfId="0" applyFont="1" applyBorder="1" applyAlignment="1">
      <alignment horizontal="center" vertical="center"/>
    </xf>
    <xf numFmtId="165" fontId="2" fillId="0" borderId="34" xfId="0" applyNumberFormat="1" applyFont="1" applyBorder="1" applyAlignment="1">
      <alignment horizontal="left" vertical="center"/>
    </xf>
    <xf numFmtId="0" fontId="21" fillId="0" borderId="26" xfId="0" applyFont="1" applyBorder="1" applyAlignment="1">
      <alignment horizontal="center"/>
    </xf>
    <xf numFmtId="0" fontId="2" fillId="0" borderId="26" xfId="0" applyFont="1" applyBorder="1" applyAlignment="1">
      <alignment horizontal="center" vertical="center" wrapText="1"/>
    </xf>
    <xf numFmtId="0" fontId="2" fillId="0" borderId="26" xfId="0" applyFont="1" applyBorder="1" applyAlignment="1">
      <alignment horizontal="justify"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xf>
  </cellXfs>
  <cellStyles count="11">
    <cellStyle name="Hipervínculo" xfId="8" builtinId="8"/>
    <cellStyle name="Millares" xfId="6" builtinId="3"/>
    <cellStyle name="Moneda" xfId="7" builtinId="4"/>
    <cellStyle name="Moneda 2" xfId="10"/>
    <cellStyle name="Normal" xfId="0" builtinId="0"/>
    <cellStyle name="Normal 2" xfId="4"/>
    <cellStyle name="Normal 3" xfId="9"/>
    <cellStyle name="Normal_ESTR98" xfId="1"/>
    <cellStyle name="Normal_PLAZAS98" xfId="2"/>
    <cellStyle name="Normal_SPGG98" xfId="3"/>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SR34"/>
  <sheetViews>
    <sheetView zoomScaleNormal="100" zoomScaleSheetLayoutView="100" zoomScalePageLayoutView="85" workbookViewId="0">
      <selection activeCell="A20" sqref="A20"/>
    </sheetView>
  </sheetViews>
  <sheetFormatPr baseColWidth="10" defaultColWidth="11.42578125" defaultRowHeight="12.75" x14ac:dyDescent="0.2"/>
  <cols>
    <col min="1" max="1" width="19.85546875" style="87" customWidth="1"/>
    <col min="2" max="2" width="69.85546875" style="88" customWidth="1"/>
    <col min="3" max="5" width="8.7109375" style="87" customWidth="1"/>
    <col min="6" max="16384" width="11.42578125" style="87"/>
  </cols>
  <sheetData>
    <row r="1" spans="1:512" s="86" customFormat="1" ht="15.75" x14ac:dyDescent="0.2">
      <c r="A1" s="84" t="s">
        <v>392</v>
      </c>
      <c r="B1" s="85"/>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c r="JC1" s="91"/>
      <c r="JD1" s="91"/>
      <c r="JE1" s="91"/>
      <c r="JF1" s="91"/>
      <c r="JG1" s="91"/>
      <c r="JH1" s="91"/>
      <c r="JI1" s="91"/>
      <c r="JJ1" s="91"/>
      <c r="JK1" s="91"/>
      <c r="JL1" s="91"/>
      <c r="JM1" s="91"/>
      <c r="JN1" s="91"/>
      <c r="JO1" s="91"/>
      <c r="JP1" s="91"/>
      <c r="JQ1" s="91"/>
      <c r="JR1" s="91"/>
      <c r="JS1" s="91"/>
      <c r="JT1" s="91"/>
      <c r="JU1" s="91"/>
      <c r="JV1" s="91"/>
      <c r="JW1" s="91"/>
      <c r="JX1" s="91"/>
      <c r="JY1" s="91"/>
      <c r="JZ1" s="91"/>
      <c r="KA1" s="91"/>
      <c r="KB1" s="91"/>
      <c r="KC1" s="91"/>
      <c r="KD1" s="91"/>
      <c r="KE1" s="91"/>
      <c r="KF1" s="91"/>
      <c r="KG1" s="91"/>
      <c r="KH1" s="91"/>
      <c r="KI1" s="91"/>
      <c r="KJ1" s="91"/>
      <c r="KK1" s="91"/>
      <c r="KL1" s="91"/>
      <c r="KM1" s="91"/>
      <c r="KN1" s="91"/>
      <c r="KO1" s="91"/>
      <c r="KP1" s="91"/>
      <c r="KQ1" s="91"/>
      <c r="KR1" s="91"/>
      <c r="KS1" s="91"/>
      <c r="KT1" s="91"/>
      <c r="KU1" s="91"/>
      <c r="KV1" s="91"/>
      <c r="KW1" s="91"/>
      <c r="KX1" s="91"/>
      <c r="KY1" s="91"/>
      <c r="KZ1" s="91"/>
      <c r="LA1" s="91"/>
      <c r="LB1" s="91"/>
      <c r="LC1" s="91"/>
      <c r="LD1" s="91"/>
      <c r="LE1" s="91"/>
      <c r="LF1" s="91"/>
      <c r="LG1" s="91"/>
      <c r="LH1" s="91"/>
      <c r="LI1" s="91"/>
      <c r="LJ1" s="91"/>
      <c r="LK1" s="91"/>
      <c r="LL1" s="91"/>
      <c r="LM1" s="91"/>
      <c r="LN1" s="91"/>
      <c r="LO1" s="91"/>
      <c r="LP1" s="91"/>
      <c r="LQ1" s="91"/>
      <c r="LR1" s="91"/>
      <c r="LS1" s="91"/>
      <c r="LT1" s="91"/>
      <c r="LU1" s="91"/>
      <c r="LV1" s="91"/>
      <c r="LW1" s="91"/>
      <c r="LX1" s="91"/>
      <c r="LY1" s="91"/>
      <c r="LZ1" s="91"/>
      <c r="MA1" s="91"/>
      <c r="MB1" s="91"/>
      <c r="MC1" s="91"/>
      <c r="MD1" s="91"/>
      <c r="ME1" s="91"/>
      <c r="MF1" s="91"/>
      <c r="MG1" s="91"/>
      <c r="MH1" s="91"/>
      <c r="MI1" s="91"/>
      <c r="MJ1" s="91"/>
      <c r="MK1" s="91"/>
      <c r="ML1" s="91"/>
      <c r="MM1" s="91"/>
      <c r="MN1" s="91"/>
      <c r="MO1" s="91"/>
      <c r="MP1" s="91"/>
      <c r="MQ1" s="91"/>
      <c r="MR1" s="91"/>
      <c r="MS1" s="91"/>
      <c r="MT1" s="91"/>
      <c r="MU1" s="91"/>
      <c r="MV1" s="91"/>
      <c r="MW1" s="91"/>
      <c r="MX1" s="91"/>
      <c r="MY1" s="91"/>
      <c r="MZ1" s="91"/>
      <c r="NA1" s="91"/>
      <c r="NB1" s="91"/>
      <c r="NC1" s="91"/>
      <c r="ND1" s="91"/>
      <c r="NE1" s="91"/>
      <c r="NF1" s="91"/>
      <c r="NG1" s="91"/>
      <c r="NH1" s="91"/>
      <c r="NI1" s="91"/>
      <c r="NJ1" s="91"/>
      <c r="NK1" s="91"/>
      <c r="NL1" s="91"/>
      <c r="NM1" s="91"/>
      <c r="NN1" s="91"/>
      <c r="NO1" s="91"/>
      <c r="NP1" s="91"/>
      <c r="NQ1" s="91"/>
      <c r="NR1" s="91"/>
      <c r="NS1" s="91"/>
      <c r="NT1" s="91"/>
      <c r="NU1" s="91"/>
      <c r="NV1" s="91"/>
      <c r="NW1" s="91"/>
      <c r="NX1" s="91"/>
      <c r="NY1" s="91"/>
      <c r="NZ1" s="91"/>
      <c r="OA1" s="91"/>
      <c r="OB1" s="91"/>
      <c r="OC1" s="91"/>
      <c r="OD1" s="91"/>
      <c r="OE1" s="91"/>
      <c r="OF1" s="91"/>
      <c r="OG1" s="91"/>
      <c r="OH1" s="91"/>
      <c r="OI1" s="91"/>
      <c r="OJ1" s="91"/>
      <c r="OK1" s="91"/>
      <c r="OL1" s="91"/>
      <c r="OM1" s="91"/>
      <c r="ON1" s="91"/>
      <c r="OO1" s="91"/>
      <c r="OP1" s="91"/>
      <c r="OQ1" s="91"/>
      <c r="OR1" s="91"/>
      <c r="OS1" s="91"/>
      <c r="OT1" s="91"/>
      <c r="OU1" s="91"/>
      <c r="OV1" s="91"/>
      <c r="OW1" s="91"/>
      <c r="OX1" s="91"/>
      <c r="OY1" s="91"/>
      <c r="OZ1" s="91"/>
      <c r="PA1" s="91"/>
      <c r="PB1" s="91"/>
      <c r="PC1" s="91"/>
      <c r="PD1" s="91"/>
      <c r="PE1" s="91"/>
      <c r="PF1" s="91"/>
      <c r="PG1" s="91"/>
      <c r="PH1" s="91"/>
      <c r="PI1" s="91"/>
      <c r="PJ1" s="91"/>
      <c r="PK1" s="91"/>
      <c r="PL1" s="91"/>
      <c r="PM1" s="91"/>
      <c r="PN1" s="91"/>
      <c r="PO1" s="91"/>
      <c r="PP1" s="91"/>
      <c r="PQ1" s="91"/>
      <c r="PR1" s="91"/>
      <c r="PS1" s="91"/>
      <c r="PT1" s="91"/>
      <c r="PU1" s="91"/>
      <c r="PV1" s="91"/>
      <c r="PW1" s="91"/>
      <c r="PX1" s="91"/>
      <c r="PY1" s="91"/>
      <c r="PZ1" s="91"/>
      <c r="QA1" s="91"/>
      <c r="QB1" s="91"/>
      <c r="QC1" s="91"/>
      <c r="QD1" s="91"/>
      <c r="QE1" s="91"/>
      <c r="QF1" s="91"/>
      <c r="QG1" s="91"/>
      <c r="QH1" s="91"/>
      <c r="QI1" s="91"/>
      <c r="QJ1" s="91"/>
      <c r="QK1" s="91"/>
      <c r="QL1" s="91"/>
      <c r="QM1" s="91"/>
      <c r="QN1" s="91"/>
      <c r="QO1" s="91"/>
      <c r="QP1" s="91"/>
      <c r="QQ1" s="91"/>
      <c r="QR1" s="91"/>
      <c r="QS1" s="91"/>
      <c r="QT1" s="91"/>
      <c r="QU1" s="91"/>
      <c r="QV1" s="91"/>
      <c r="QW1" s="91"/>
      <c r="QX1" s="91"/>
      <c r="QY1" s="91"/>
      <c r="QZ1" s="91"/>
      <c r="RA1" s="91"/>
      <c r="RB1" s="91"/>
      <c r="RC1" s="91"/>
      <c r="RD1" s="91"/>
      <c r="RE1" s="91"/>
      <c r="RF1" s="91"/>
      <c r="RG1" s="91"/>
      <c r="RH1" s="91"/>
      <c r="RI1" s="91"/>
      <c r="RJ1" s="91"/>
      <c r="RK1" s="91"/>
      <c r="RL1" s="91"/>
      <c r="RM1" s="91"/>
      <c r="RN1" s="91"/>
      <c r="RO1" s="91"/>
      <c r="RP1" s="91"/>
      <c r="RQ1" s="91"/>
      <c r="RR1" s="91"/>
      <c r="RS1" s="91"/>
      <c r="RT1" s="91"/>
      <c r="RU1" s="91"/>
      <c r="RV1" s="91"/>
      <c r="RW1" s="91"/>
      <c r="RX1" s="91"/>
      <c r="RY1" s="91"/>
      <c r="RZ1" s="91"/>
      <c r="SA1" s="91"/>
      <c r="SB1" s="91"/>
      <c r="SC1" s="91"/>
      <c r="SD1" s="91"/>
      <c r="SE1" s="91"/>
      <c r="SF1" s="91"/>
      <c r="SG1" s="91"/>
      <c r="SH1" s="91"/>
      <c r="SI1" s="91"/>
      <c r="SJ1" s="91"/>
      <c r="SK1" s="91"/>
      <c r="SL1" s="91"/>
      <c r="SM1" s="91"/>
      <c r="SN1" s="91"/>
      <c r="SO1" s="91"/>
      <c r="SP1" s="91"/>
      <c r="SQ1" s="91"/>
      <c r="SR1" s="91"/>
    </row>
    <row r="2" spans="1:512" x14ac:dyDescent="0.2">
      <c r="C2" s="89"/>
      <c r="D2" s="89"/>
      <c r="E2" s="93"/>
      <c r="F2" s="92"/>
    </row>
    <row r="3" spans="1:512" x14ac:dyDescent="0.2">
      <c r="A3" s="90" t="s">
        <v>411</v>
      </c>
      <c r="E3" s="92"/>
      <c r="F3" s="92"/>
    </row>
    <row r="4" spans="1:512" x14ac:dyDescent="0.2">
      <c r="E4" s="92"/>
      <c r="F4" s="92"/>
    </row>
    <row r="5" spans="1:512" s="224" customFormat="1" ht="27" customHeight="1" x14ac:dyDescent="0.2">
      <c r="A5" s="229" t="s">
        <v>393</v>
      </c>
      <c r="B5" s="660" t="s">
        <v>462</v>
      </c>
      <c r="C5" s="661"/>
      <c r="D5" s="661"/>
      <c r="E5" s="662"/>
      <c r="F5" s="225"/>
    </row>
    <row r="6" spans="1:512" x14ac:dyDescent="0.2">
      <c r="A6" s="90"/>
      <c r="B6" s="223"/>
      <c r="C6" s="224"/>
      <c r="D6" s="224"/>
      <c r="E6" s="225"/>
      <c r="F6" s="92"/>
    </row>
    <row r="7" spans="1:512" x14ac:dyDescent="0.2">
      <c r="A7" s="90" t="s">
        <v>412</v>
      </c>
      <c r="B7" s="223"/>
      <c r="C7" s="224"/>
      <c r="D7" s="224"/>
      <c r="E7" s="225"/>
      <c r="F7" s="92"/>
    </row>
    <row r="8" spans="1:512" x14ac:dyDescent="0.2">
      <c r="A8" s="90"/>
      <c r="B8" s="223"/>
      <c r="C8" s="224"/>
      <c r="D8" s="224"/>
      <c r="E8" s="225"/>
      <c r="F8" s="92"/>
    </row>
    <row r="9" spans="1:512" s="224" customFormat="1" ht="27" customHeight="1" x14ac:dyDescent="0.2">
      <c r="A9" s="229" t="s">
        <v>394</v>
      </c>
      <c r="B9" s="660" t="s">
        <v>463</v>
      </c>
      <c r="C9" s="661"/>
      <c r="D9" s="661"/>
      <c r="E9" s="662"/>
      <c r="F9" s="225"/>
    </row>
    <row r="10" spans="1:512" s="224" customFormat="1" ht="27" customHeight="1" x14ac:dyDescent="0.2">
      <c r="A10" s="229" t="s">
        <v>395</v>
      </c>
      <c r="B10" s="660" t="s">
        <v>464</v>
      </c>
      <c r="C10" s="661"/>
      <c r="D10" s="661"/>
      <c r="E10" s="662"/>
      <c r="F10" s="225"/>
    </row>
    <row r="11" spans="1:512" s="224" customFormat="1" ht="27" customHeight="1" x14ac:dyDescent="0.2">
      <c r="A11" s="229" t="s">
        <v>396</v>
      </c>
      <c r="B11" s="660" t="s">
        <v>465</v>
      </c>
      <c r="C11" s="661"/>
      <c r="D11" s="661"/>
      <c r="E11" s="662"/>
      <c r="F11" s="225"/>
    </row>
    <row r="12" spans="1:512" s="224" customFormat="1" ht="27" customHeight="1" x14ac:dyDescent="0.2">
      <c r="A12" s="229" t="s">
        <v>397</v>
      </c>
      <c r="B12" s="660" t="s">
        <v>466</v>
      </c>
      <c r="C12" s="661"/>
      <c r="D12" s="661"/>
      <c r="E12" s="662"/>
      <c r="F12" s="225"/>
    </row>
    <row r="13" spans="1:512" s="224" customFormat="1" ht="27" customHeight="1" x14ac:dyDescent="0.2">
      <c r="A13" s="229" t="s">
        <v>398</v>
      </c>
      <c r="B13" s="660" t="s">
        <v>467</v>
      </c>
      <c r="C13" s="661"/>
      <c r="D13" s="661"/>
      <c r="E13" s="662"/>
      <c r="F13" s="225"/>
    </row>
    <row r="14" spans="1:512" s="224" customFormat="1" ht="27" customHeight="1" x14ac:dyDescent="0.2">
      <c r="A14" s="229" t="s">
        <v>399</v>
      </c>
      <c r="B14" s="660" t="s">
        <v>468</v>
      </c>
      <c r="C14" s="661"/>
      <c r="D14" s="661"/>
      <c r="E14" s="662"/>
      <c r="F14" s="225"/>
    </row>
    <row r="15" spans="1:512" s="224" customFormat="1" ht="27" customHeight="1" x14ac:dyDescent="0.2">
      <c r="A15" s="229" t="s">
        <v>400</v>
      </c>
      <c r="B15" s="660" t="s">
        <v>469</v>
      </c>
      <c r="C15" s="661"/>
      <c r="D15" s="661"/>
      <c r="E15" s="662"/>
      <c r="F15" s="225"/>
    </row>
    <row r="16" spans="1:512" x14ac:dyDescent="0.2">
      <c r="A16" s="90"/>
      <c r="B16" s="223"/>
      <c r="C16" s="224"/>
      <c r="D16" s="224"/>
      <c r="E16" s="225"/>
      <c r="F16" s="92"/>
    </row>
    <row r="17" spans="1:6" x14ac:dyDescent="0.2">
      <c r="A17" s="90" t="s">
        <v>413</v>
      </c>
      <c r="B17" s="223"/>
      <c r="C17" s="224"/>
      <c r="D17" s="224"/>
      <c r="E17" s="225"/>
      <c r="F17" s="92"/>
    </row>
    <row r="18" spans="1:6" x14ac:dyDescent="0.2">
      <c r="A18" s="90"/>
      <c r="B18" s="223"/>
      <c r="C18" s="224"/>
      <c r="D18" s="224"/>
      <c r="E18" s="225"/>
      <c r="F18" s="92"/>
    </row>
    <row r="19" spans="1:6" s="224" customFormat="1" ht="27" customHeight="1" x14ac:dyDescent="0.2">
      <c r="A19" s="229" t="s">
        <v>401</v>
      </c>
      <c r="B19" s="660" t="s">
        <v>470</v>
      </c>
      <c r="C19" s="661"/>
      <c r="D19" s="661"/>
      <c r="E19" s="662"/>
      <c r="F19" s="225"/>
    </row>
    <row r="20" spans="1:6" s="224" customFormat="1" ht="27" customHeight="1" x14ac:dyDescent="0.2">
      <c r="A20" s="229" t="s">
        <v>402</v>
      </c>
      <c r="B20" s="660" t="s">
        <v>471</v>
      </c>
      <c r="C20" s="661"/>
      <c r="D20" s="661"/>
      <c r="E20" s="662"/>
      <c r="F20" s="225"/>
    </row>
    <row r="21" spans="1:6" s="224" customFormat="1" ht="27" customHeight="1" x14ac:dyDescent="0.2">
      <c r="A21" s="229" t="s">
        <v>403</v>
      </c>
      <c r="B21" s="660" t="s">
        <v>472</v>
      </c>
      <c r="C21" s="661"/>
      <c r="D21" s="661"/>
      <c r="E21" s="662"/>
      <c r="F21" s="225"/>
    </row>
    <row r="22" spans="1:6" x14ac:dyDescent="0.2">
      <c r="A22" s="90"/>
      <c r="B22" s="223"/>
      <c r="C22" s="224"/>
      <c r="D22" s="224"/>
      <c r="E22" s="225"/>
      <c r="F22" s="92"/>
    </row>
    <row r="23" spans="1:6" x14ac:dyDescent="0.2">
      <c r="A23" s="90" t="s">
        <v>414</v>
      </c>
      <c r="B23" s="223"/>
      <c r="C23" s="224"/>
      <c r="D23" s="224"/>
      <c r="E23" s="225"/>
      <c r="F23" s="92"/>
    </row>
    <row r="24" spans="1:6" x14ac:dyDescent="0.2">
      <c r="A24" s="90"/>
      <c r="B24" s="223"/>
      <c r="C24" s="224"/>
      <c r="D24" s="224"/>
      <c r="E24" s="225"/>
      <c r="F24" s="92"/>
    </row>
    <row r="25" spans="1:6" s="224" customFormat="1" ht="27" customHeight="1" x14ac:dyDescent="0.2">
      <c r="A25" s="229" t="s">
        <v>404</v>
      </c>
      <c r="B25" s="660" t="s">
        <v>473</v>
      </c>
      <c r="C25" s="661"/>
      <c r="D25" s="661"/>
      <c r="E25" s="662"/>
      <c r="F25" s="225"/>
    </row>
    <row r="26" spans="1:6" s="224" customFormat="1" ht="27" customHeight="1" x14ac:dyDescent="0.2">
      <c r="A26" s="229" t="s">
        <v>405</v>
      </c>
      <c r="B26" s="660" t="s">
        <v>474</v>
      </c>
      <c r="C26" s="661"/>
      <c r="D26" s="661"/>
      <c r="E26" s="662"/>
      <c r="F26" s="225"/>
    </row>
    <row r="27" spans="1:6" s="224" customFormat="1" ht="27" customHeight="1" x14ac:dyDescent="0.2">
      <c r="A27" s="229" t="s">
        <v>406</v>
      </c>
      <c r="B27" s="660" t="s">
        <v>475</v>
      </c>
      <c r="C27" s="661"/>
      <c r="D27" s="661"/>
      <c r="E27" s="662"/>
      <c r="F27" s="225"/>
    </row>
    <row r="28" spans="1:6" s="224" customFormat="1" ht="27" customHeight="1" x14ac:dyDescent="0.2">
      <c r="A28" s="229" t="s">
        <v>407</v>
      </c>
      <c r="B28" s="660" t="s">
        <v>476</v>
      </c>
      <c r="C28" s="661"/>
      <c r="D28" s="661"/>
      <c r="E28" s="662"/>
      <c r="F28" s="225"/>
    </row>
    <row r="29" spans="1:6" s="224" customFormat="1" ht="27" customHeight="1" x14ac:dyDescent="0.2">
      <c r="A29" s="229" t="s">
        <v>408</v>
      </c>
      <c r="B29" s="660" t="s">
        <v>477</v>
      </c>
      <c r="C29" s="661"/>
      <c r="D29" s="661"/>
      <c r="E29" s="662"/>
      <c r="F29" s="225"/>
    </row>
    <row r="30" spans="1:6" x14ac:dyDescent="0.2">
      <c r="A30" s="90"/>
      <c r="B30" s="223"/>
      <c r="C30" s="224"/>
      <c r="D30" s="224"/>
      <c r="E30" s="225"/>
      <c r="F30" s="92"/>
    </row>
    <row r="31" spans="1:6" x14ac:dyDescent="0.2">
      <c r="A31" s="90" t="s">
        <v>24</v>
      </c>
      <c r="B31" s="223"/>
      <c r="C31" s="224"/>
      <c r="D31" s="224"/>
      <c r="E31" s="225"/>
      <c r="F31" s="92"/>
    </row>
    <row r="32" spans="1:6" x14ac:dyDescent="0.2">
      <c r="A32" s="90"/>
      <c r="B32" s="223"/>
      <c r="C32" s="224"/>
      <c r="D32" s="224"/>
      <c r="E32" s="225"/>
      <c r="F32" s="92"/>
    </row>
    <row r="33" spans="1:6" s="224" customFormat="1" ht="27" customHeight="1" x14ac:dyDescent="0.2">
      <c r="A33" s="229" t="s">
        <v>409</v>
      </c>
      <c r="B33" s="660" t="s">
        <v>478</v>
      </c>
      <c r="C33" s="661"/>
      <c r="D33" s="661"/>
      <c r="E33" s="662"/>
      <c r="F33" s="225"/>
    </row>
    <row r="34" spans="1:6" s="224" customFormat="1" ht="27" customHeight="1" x14ac:dyDescent="0.2">
      <c r="A34" s="229" t="s">
        <v>410</v>
      </c>
      <c r="B34" s="660" t="s">
        <v>479</v>
      </c>
      <c r="C34" s="661"/>
      <c r="D34" s="661"/>
      <c r="E34" s="662"/>
      <c r="F34" s="225"/>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ageMargins left="0.8203125" right="0.70866141732283472" top="0.74803149606299213" bottom="0.74803149606299213" header="0.31496062992125984" footer="0.31496062992125984"/>
  <pageSetup paperSize="9" scale="75" orientation="portrait" r:id="rId1"/>
  <headerFooter>
    <oddHeader xml:space="preserve">&amp;C&amp;"Arial,Negrita"&amp;18FORMATOS DEL 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N15"/>
  <sheetViews>
    <sheetView zoomScaleNormal="100" zoomScaleSheetLayoutView="100" workbookViewId="0">
      <selection activeCell="P10" sqref="P10"/>
    </sheetView>
  </sheetViews>
  <sheetFormatPr baseColWidth="10" defaultColWidth="2" defaultRowHeight="11.25" x14ac:dyDescent="0.2"/>
  <cols>
    <col min="1" max="1" width="16.140625" style="54" customWidth="1"/>
    <col min="2" max="2" width="9.5703125" style="54" customWidth="1"/>
    <col min="3" max="3" width="29.5703125" style="54" customWidth="1"/>
    <col min="4" max="4" width="29.42578125" style="54" customWidth="1"/>
    <col min="5" max="5" width="12.5703125" style="54" customWidth="1"/>
    <col min="6" max="6" width="11.140625" style="54" customWidth="1"/>
    <col min="7" max="7" width="10.85546875" style="54" customWidth="1"/>
    <col min="8" max="8" width="23.85546875" style="54" customWidth="1"/>
    <col min="9" max="10" width="8.5703125" style="54" customWidth="1"/>
    <col min="11" max="11" width="6.85546875" style="54" customWidth="1"/>
    <col min="12" max="12" width="9.7109375" style="54" customWidth="1"/>
    <col min="13" max="14" width="7" style="54" customWidth="1"/>
    <col min="15" max="15" width="8.7109375" style="54" customWidth="1"/>
    <col min="16" max="16384" width="2" style="54"/>
  </cols>
  <sheetData>
    <row r="1" spans="1:14" s="102" customFormat="1" ht="12.75" x14ac:dyDescent="0.2">
      <c r="A1" s="101" t="s">
        <v>419</v>
      </c>
      <c r="B1" s="131"/>
      <c r="C1" s="101"/>
    </row>
    <row r="2" spans="1:14" s="102" customFormat="1" ht="12" thickBot="1" x14ac:dyDescent="0.25">
      <c r="A2" s="103" t="s">
        <v>9826</v>
      </c>
      <c r="B2" s="103"/>
      <c r="C2" s="103"/>
    </row>
    <row r="3" spans="1:14" s="53" customFormat="1" ht="22.5" customHeight="1" x14ac:dyDescent="0.2">
      <c r="A3" s="665" t="s">
        <v>328</v>
      </c>
      <c r="B3" s="665" t="s">
        <v>332</v>
      </c>
      <c r="C3" s="665" t="s">
        <v>331</v>
      </c>
      <c r="D3" s="667" t="s">
        <v>329</v>
      </c>
      <c r="E3" s="667" t="s">
        <v>306</v>
      </c>
      <c r="F3" s="667" t="s">
        <v>307</v>
      </c>
      <c r="G3" s="667" t="s">
        <v>151</v>
      </c>
      <c r="H3" s="667" t="s">
        <v>308</v>
      </c>
      <c r="I3" s="663">
        <v>2021</v>
      </c>
      <c r="J3" s="664"/>
      <c r="K3" s="663">
        <v>2022</v>
      </c>
      <c r="L3" s="664"/>
      <c r="M3" s="140">
        <v>2021</v>
      </c>
      <c r="N3" s="140">
        <v>2022</v>
      </c>
    </row>
    <row r="4" spans="1:14" s="53" customFormat="1" ht="22.5" x14ac:dyDescent="0.2">
      <c r="A4" s="666"/>
      <c r="B4" s="666"/>
      <c r="C4" s="666"/>
      <c r="D4" s="668"/>
      <c r="E4" s="668"/>
      <c r="F4" s="668"/>
      <c r="G4" s="668"/>
      <c r="H4" s="668"/>
      <c r="I4" s="141" t="s">
        <v>311</v>
      </c>
      <c r="J4" s="141" t="s">
        <v>309</v>
      </c>
      <c r="K4" s="141" t="s">
        <v>311</v>
      </c>
      <c r="L4" s="141" t="s">
        <v>310</v>
      </c>
      <c r="M4" s="141" t="s">
        <v>311</v>
      </c>
      <c r="N4" s="141" t="s">
        <v>311</v>
      </c>
    </row>
    <row r="5" spans="1:14" s="104" customFormat="1" ht="33.75" x14ac:dyDescent="0.2">
      <c r="A5" s="764" t="s">
        <v>525</v>
      </c>
      <c r="B5" s="766" t="s">
        <v>330</v>
      </c>
      <c r="C5" s="769" t="s">
        <v>9827</v>
      </c>
      <c r="D5" s="378" t="s">
        <v>9846</v>
      </c>
      <c r="E5" s="378" t="s">
        <v>9857</v>
      </c>
      <c r="F5" s="378">
        <v>0.67</v>
      </c>
      <c r="G5" s="378" t="s">
        <v>9868</v>
      </c>
      <c r="H5" s="378" t="s">
        <v>9858</v>
      </c>
      <c r="I5" s="771">
        <v>59.5</v>
      </c>
      <c r="J5" s="768">
        <v>47.8</v>
      </c>
      <c r="K5" s="768">
        <v>62</v>
      </c>
      <c r="L5" s="768">
        <v>47.8</v>
      </c>
      <c r="M5" s="768">
        <v>64.5</v>
      </c>
      <c r="N5" s="768">
        <v>67</v>
      </c>
    </row>
    <row r="6" spans="1:14" s="104" customFormat="1" ht="33.75" x14ac:dyDescent="0.2">
      <c r="A6" s="764"/>
      <c r="B6" s="767"/>
      <c r="C6" s="770"/>
      <c r="D6" s="378" t="s">
        <v>9847</v>
      </c>
      <c r="E6" s="378">
        <v>0.32200000000000001</v>
      </c>
      <c r="F6" s="378">
        <v>48.6</v>
      </c>
      <c r="G6" s="378" t="s">
        <v>9868</v>
      </c>
      <c r="H6" s="378" t="s">
        <v>9858</v>
      </c>
      <c r="I6" s="768">
        <v>38.200000000000003</v>
      </c>
      <c r="J6" s="768">
        <v>40.299999999999997</v>
      </c>
      <c r="K6" s="768">
        <v>42.2</v>
      </c>
      <c r="L6" s="768">
        <v>40.299999999999997</v>
      </c>
      <c r="M6" s="768">
        <v>45</v>
      </c>
      <c r="N6" s="768">
        <v>48.6</v>
      </c>
    </row>
    <row r="7" spans="1:14" s="104" customFormat="1" ht="33.75" x14ac:dyDescent="0.2">
      <c r="A7" s="764"/>
      <c r="B7" s="765" t="s">
        <v>9837</v>
      </c>
      <c r="C7" s="378" t="s">
        <v>9828</v>
      </c>
      <c r="D7" s="378" t="s">
        <v>9848</v>
      </c>
      <c r="E7" s="378" t="s">
        <v>9859</v>
      </c>
      <c r="F7" s="378">
        <v>59</v>
      </c>
      <c r="G7" s="378" t="s">
        <v>9869</v>
      </c>
      <c r="H7" s="378" t="s">
        <v>9878</v>
      </c>
      <c r="I7" s="768">
        <v>53</v>
      </c>
      <c r="J7" s="768">
        <v>53.5</v>
      </c>
      <c r="K7" s="768">
        <v>55</v>
      </c>
      <c r="L7" s="768">
        <v>50.7</v>
      </c>
      <c r="M7" s="768">
        <v>57</v>
      </c>
      <c r="N7" s="768">
        <v>59</v>
      </c>
    </row>
    <row r="8" spans="1:14" s="104" customFormat="1" ht="22.5" x14ac:dyDescent="0.2">
      <c r="A8" s="764"/>
      <c r="B8" s="765" t="s">
        <v>9838</v>
      </c>
      <c r="C8" s="378" t="s">
        <v>9829</v>
      </c>
      <c r="D8" s="378" t="s">
        <v>9849</v>
      </c>
      <c r="E8" s="378" t="s">
        <v>9860</v>
      </c>
      <c r="F8" s="378">
        <v>90</v>
      </c>
      <c r="G8" s="378" t="s">
        <v>9870</v>
      </c>
      <c r="H8" s="378" t="s">
        <v>9879</v>
      </c>
      <c r="I8" s="768">
        <v>87</v>
      </c>
      <c r="J8" s="768">
        <v>0</v>
      </c>
      <c r="K8" s="768">
        <v>88</v>
      </c>
      <c r="L8" s="768">
        <v>0</v>
      </c>
      <c r="M8" s="768">
        <v>89</v>
      </c>
      <c r="N8" s="768">
        <v>59</v>
      </c>
    </row>
    <row r="9" spans="1:14" s="104" customFormat="1" ht="45" x14ac:dyDescent="0.2">
      <c r="A9" s="764"/>
      <c r="B9" s="765" t="s">
        <v>9839</v>
      </c>
      <c r="C9" s="378" t="s">
        <v>9830</v>
      </c>
      <c r="D9" s="378" t="s">
        <v>9850</v>
      </c>
      <c r="E9" s="378" t="s">
        <v>9861</v>
      </c>
      <c r="F9" s="378">
        <v>13934</v>
      </c>
      <c r="G9" s="378" t="s">
        <v>9871</v>
      </c>
      <c r="H9" s="378" t="s">
        <v>9880</v>
      </c>
      <c r="I9" s="768">
        <v>12230</v>
      </c>
      <c r="J9" s="768">
        <v>10906</v>
      </c>
      <c r="K9" s="768">
        <v>12776</v>
      </c>
      <c r="L9" s="768">
        <v>11106</v>
      </c>
      <c r="M9" s="768">
        <v>133344</v>
      </c>
      <c r="N9" s="768">
        <v>13934</v>
      </c>
    </row>
    <row r="10" spans="1:14" s="104" customFormat="1" ht="45" x14ac:dyDescent="0.2">
      <c r="A10" s="764"/>
      <c r="B10" s="765" t="s">
        <v>9840</v>
      </c>
      <c r="C10" s="378" t="s">
        <v>9831</v>
      </c>
      <c r="D10" s="378" t="s">
        <v>9851</v>
      </c>
      <c r="E10" s="378" t="s">
        <v>9862</v>
      </c>
      <c r="F10" s="378">
        <v>339.53</v>
      </c>
      <c r="G10" s="378" t="s">
        <v>9872</v>
      </c>
      <c r="H10" s="378" t="s">
        <v>9881</v>
      </c>
      <c r="I10" s="768">
        <v>271.64</v>
      </c>
      <c r="J10" s="768">
        <v>222.46</v>
      </c>
      <c r="K10" s="768">
        <v>294.36</v>
      </c>
      <c r="L10" s="768">
        <v>181.16</v>
      </c>
      <c r="M10" s="768">
        <v>316.88</v>
      </c>
      <c r="N10" s="768">
        <v>339.53</v>
      </c>
    </row>
    <row r="11" spans="1:14" s="104" customFormat="1" ht="45" x14ac:dyDescent="0.2">
      <c r="A11" s="764"/>
      <c r="B11" s="765" t="s">
        <v>9841</v>
      </c>
      <c r="C11" s="378" t="s">
        <v>9832</v>
      </c>
      <c r="D11" s="378" t="s">
        <v>9852</v>
      </c>
      <c r="E11" s="378" t="s">
        <v>9863</v>
      </c>
      <c r="F11" s="378">
        <v>1</v>
      </c>
      <c r="G11" s="378" t="s">
        <v>9873</v>
      </c>
      <c r="H11" s="378" t="s">
        <v>9882</v>
      </c>
      <c r="I11" s="768">
        <v>1</v>
      </c>
      <c r="J11" s="768">
        <v>1</v>
      </c>
      <c r="K11" s="768">
        <v>2</v>
      </c>
      <c r="L11" s="768">
        <v>2</v>
      </c>
      <c r="M11" s="768">
        <v>2</v>
      </c>
      <c r="N11" s="768">
        <v>1</v>
      </c>
    </row>
    <row r="12" spans="1:14" s="104" customFormat="1" ht="33.75" x14ac:dyDescent="0.2">
      <c r="A12" s="764"/>
      <c r="B12" s="765" t="s">
        <v>9842</v>
      </c>
      <c r="C12" s="378" t="s">
        <v>9833</v>
      </c>
      <c r="D12" s="378" t="s">
        <v>9853</v>
      </c>
      <c r="E12" s="378" t="s">
        <v>9864</v>
      </c>
      <c r="F12" s="378">
        <v>4</v>
      </c>
      <c r="G12" s="378" t="s">
        <v>9874</v>
      </c>
      <c r="H12" s="378" t="s">
        <v>9883</v>
      </c>
      <c r="I12" s="768">
        <v>1</v>
      </c>
      <c r="J12" s="768">
        <v>1</v>
      </c>
      <c r="K12" s="768">
        <v>1.5</v>
      </c>
      <c r="L12" s="768">
        <v>1.5</v>
      </c>
      <c r="M12" s="768">
        <v>2</v>
      </c>
      <c r="N12" s="768">
        <v>4</v>
      </c>
    </row>
    <row r="13" spans="1:14" s="104" customFormat="1" ht="56.25" x14ac:dyDescent="0.2">
      <c r="A13" s="764"/>
      <c r="B13" s="765" t="s">
        <v>9843</v>
      </c>
      <c r="C13" s="378" t="s">
        <v>9834</v>
      </c>
      <c r="D13" s="378" t="s">
        <v>9854</v>
      </c>
      <c r="E13" s="378" t="s">
        <v>9865</v>
      </c>
      <c r="F13" s="378">
        <v>5</v>
      </c>
      <c r="G13" s="378" t="s">
        <v>9875</v>
      </c>
      <c r="H13" s="378" t="s">
        <v>9884</v>
      </c>
      <c r="I13" s="768">
        <v>5</v>
      </c>
      <c r="J13" s="768">
        <v>4</v>
      </c>
      <c r="K13" s="768">
        <v>5</v>
      </c>
      <c r="L13" s="768">
        <v>5</v>
      </c>
      <c r="M13" s="768">
        <v>6</v>
      </c>
      <c r="N13" s="768">
        <v>5</v>
      </c>
    </row>
    <row r="14" spans="1:14" s="104" customFormat="1" ht="45" x14ac:dyDescent="0.2">
      <c r="A14" s="764"/>
      <c r="B14" s="765" t="s">
        <v>9844</v>
      </c>
      <c r="C14" s="378" t="s">
        <v>9835</v>
      </c>
      <c r="D14" s="378" t="s">
        <v>9855</v>
      </c>
      <c r="E14" s="378" t="s">
        <v>9866</v>
      </c>
      <c r="F14" s="378">
        <v>34</v>
      </c>
      <c r="G14" s="378" t="s">
        <v>9876</v>
      </c>
      <c r="H14" s="378" t="s">
        <v>9885</v>
      </c>
      <c r="I14" s="768">
        <v>37.5</v>
      </c>
      <c r="J14" s="768">
        <v>38.229999999999997</v>
      </c>
      <c r="K14" s="768">
        <v>36</v>
      </c>
      <c r="L14" s="768">
        <v>38.200000000000003</v>
      </c>
      <c r="M14" s="768">
        <v>34.5</v>
      </c>
      <c r="N14" s="768">
        <v>34</v>
      </c>
    </row>
    <row r="15" spans="1:14" s="104" customFormat="1" ht="33.75" x14ac:dyDescent="0.2">
      <c r="A15" s="764"/>
      <c r="B15" s="765" t="s">
        <v>9845</v>
      </c>
      <c r="C15" s="378" t="s">
        <v>9836</v>
      </c>
      <c r="D15" s="378" t="s">
        <v>9856</v>
      </c>
      <c r="E15" s="378" t="s">
        <v>9867</v>
      </c>
      <c r="F15" s="378">
        <v>2</v>
      </c>
      <c r="G15" s="378" t="s">
        <v>9877</v>
      </c>
      <c r="H15" s="378" t="s">
        <v>9883</v>
      </c>
      <c r="I15" s="768">
        <v>1</v>
      </c>
      <c r="J15" s="768">
        <v>1</v>
      </c>
      <c r="K15" s="768">
        <v>1</v>
      </c>
      <c r="L15" s="768">
        <v>1</v>
      </c>
      <c r="M15" s="768">
        <v>1</v>
      </c>
      <c r="N15" s="768">
        <v>2</v>
      </c>
    </row>
  </sheetData>
  <mergeCells count="13">
    <mergeCell ref="A5:A15"/>
    <mergeCell ref="B5:B6"/>
    <mergeCell ref="C5:C6"/>
    <mergeCell ref="I3:J3"/>
    <mergeCell ref="K3:L3"/>
    <mergeCell ref="C3:C4"/>
    <mergeCell ref="B3:B4"/>
    <mergeCell ref="A3:A4"/>
    <mergeCell ref="D3:D4"/>
    <mergeCell ref="E3:E4"/>
    <mergeCell ref="F3:F4"/>
    <mergeCell ref="G3:G4"/>
    <mergeCell ref="H3:H4"/>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1"/>
  <sheetViews>
    <sheetView zoomScaleNormal="100" workbookViewId="0">
      <selection activeCell="A2" sqref="A2"/>
    </sheetView>
  </sheetViews>
  <sheetFormatPr baseColWidth="10" defaultColWidth="11.28515625" defaultRowHeight="12.75" x14ac:dyDescent="0.2"/>
  <cols>
    <col min="1" max="1" width="63.85546875" customWidth="1"/>
    <col min="2" max="2" width="21.42578125" customWidth="1"/>
    <col min="3" max="3" width="21.85546875" customWidth="1"/>
    <col min="4" max="4" width="24.140625" customWidth="1"/>
    <col min="5" max="5" width="20.140625" customWidth="1"/>
  </cols>
  <sheetData>
    <row r="1" spans="1:5" x14ac:dyDescent="0.2">
      <c r="A1" s="101" t="s">
        <v>420</v>
      </c>
    </row>
    <row r="2" spans="1:5" x14ac:dyDescent="0.2">
      <c r="A2" s="103" t="s">
        <v>495</v>
      </c>
    </row>
    <row r="3" spans="1:5" s="128" customFormat="1" ht="28.35" customHeight="1" x14ac:dyDescent="0.2">
      <c r="A3" s="138" t="s">
        <v>368</v>
      </c>
      <c r="B3" s="139">
        <v>2020</v>
      </c>
      <c r="C3" s="139">
        <v>2021</v>
      </c>
      <c r="D3" s="139">
        <v>2022</v>
      </c>
    </row>
    <row r="4" spans="1:5" s="131" customFormat="1" x14ac:dyDescent="0.2">
      <c r="A4" s="130" t="s">
        <v>365</v>
      </c>
      <c r="B4" s="232">
        <v>194476744</v>
      </c>
      <c r="C4" s="232">
        <v>141221609</v>
      </c>
      <c r="D4" s="232">
        <v>145440225</v>
      </c>
    </row>
    <row r="5" spans="1:5" s="131" customFormat="1" x14ac:dyDescent="0.2">
      <c r="A5" s="130" t="s">
        <v>366</v>
      </c>
      <c r="B5" s="232">
        <v>504308323</v>
      </c>
      <c r="C5" s="232">
        <v>572936852</v>
      </c>
      <c r="D5" s="232">
        <v>555892558</v>
      </c>
    </row>
    <row r="6" spans="1:5" s="131" customFormat="1" x14ac:dyDescent="0.2">
      <c r="A6" s="130" t="s">
        <v>367</v>
      </c>
      <c r="B6" s="232">
        <f>1752155707-B5-B4</f>
        <v>1053370640</v>
      </c>
      <c r="C6" s="232">
        <f>1882405098-C5-C4</f>
        <v>1168246637</v>
      </c>
      <c r="D6" s="232">
        <f>1877293519-D5-D4</f>
        <v>1175960736</v>
      </c>
    </row>
    <row r="7" spans="1:5" s="135" customFormat="1" ht="28.35" customHeight="1" x14ac:dyDescent="0.2">
      <c r="A7" s="136" t="s">
        <v>359</v>
      </c>
      <c r="B7" s="231">
        <f>SUM(B4:B6)</f>
        <v>1752155707</v>
      </c>
      <c r="C7" s="231">
        <f t="shared" ref="C7:D7" si="0">SUM(C4:C6)</f>
        <v>1882405098</v>
      </c>
      <c r="D7" s="231">
        <f t="shared" si="0"/>
        <v>1877293519</v>
      </c>
    </row>
    <row r="9" spans="1:5" s="128" customFormat="1" ht="28.35" customHeight="1" x14ac:dyDescent="0.2">
      <c r="A9" s="138" t="s">
        <v>369</v>
      </c>
      <c r="B9" s="139">
        <v>2020</v>
      </c>
      <c r="C9" s="139" t="s">
        <v>421</v>
      </c>
      <c r="D9" s="139" t="s">
        <v>422</v>
      </c>
    </row>
    <row r="10" spans="1:5" s="131" customFormat="1" x14ac:dyDescent="0.2">
      <c r="A10" s="130" t="s">
        <v>365</v>
      </c>
      <c r="B10" s="232">
        <v>207162130</v>
      </c>
      <c r="C10" s="230">
        <v>151930401</v>
      </c>
      <c r="D10" s="232">
        <v>145440225</v>
      </c>
    </row>
    <row r="11" spans="1:5" s="131" customFormat="1" x14ac:dyDescent="0.2">
      <c r="A11" s="130" t="s">
        <v>366</v>
      </c>
      <c r="B11" s="232">
        <v>728603938</v>
      </c>
      <c r="C11" s="230">
        <v>809363370</v>
      </c>
      <c r="D11" s="232">
        <v>555892558</v>
      </c>
    </row>
    <row r="12" spans="1:5" s="131" customFormat="1" x14ac:dyDescent="0.2">
      <c r="A12" s="130" t="s">
        <v>367</v>
      </c>
      <c r="B12" s="232">
        <f>2190625585-B10-B11</f>
        <v>1254859517</v>
      </c>
      <c r="C12" s="230">
        <f>2416005481-C11-C10</f>
        <v>1454711710</v>
      </c>
      <c r="D12" s="232">
        <f>1877293519-D11-D10</f>
        <v>1175960736</v>
      </c>
      <c r="E12" s="234"/>
    </row>
    <row r="13" spans="1:5" s="135" customFormat="1" ht="28.35" customHeight="1" x14ac:dyDescent="0.2">
      <c r="A13" s="136" t="s">
        <v>360</v>
      </c>
      <c r="B13" s="231">
        <f>SUM(B10:B12)</f>
        <v>2190625585</v>
      </c>
      <c r="C13" s="231">
        <f t="shared" ref="C13:D13" si="1">SUM(C10:C12)</f>
        <v>2416005481</v>
      </c>
      <c r="D13" s="231">
        <f t="shared" si="1"/>
        <v>1877293519</v>
      </c>
      <c r="E13" s="233"/>
    </row>
    <row r="15" spans="1:5" s="128" customFormat="1" ht="28.35" customHeight="1" x14ac:dyDescent="0.2">
      <c r="A15" s="138" t="s">
        <v>370</v>
      </c>
      <c r="B15" s="139">
        <v>2020</v>
      </c>
      <c r="C15" s="139" t="s">
        <v>421</v>
      </c>
      <c r="D15" s="139" t="s">
        <v>422</v>
      </c>
    </row>
    <row r="16" spans="1:5" s="131" customFormat="1" x14ac:dyDescent="0.2">
      <c r="A16" s="130" t="s">
        <v>365</v>
      </c>
      <c r="B16" s="232">
        <v>200684455</v>
      </c>
      <c r="C16" s="230">
        <v>151930401</v>
      </c>
      <c r="D16" s="232">
        <v>145440225</v>
      </c>
    </row>
    <row r="17" spans="1:4" s="131" customFormat="1" x14ac:dyDescent="0.2">
      <c r="A17" s="130" t="s">
        <v>366</v>
      </c>
      <c r="B17" s="232">
        <v>665023903</v>
      </c>
      <c r="C17" s="230">
        <v>809363370</v>
      </c>
      <c r="D17" s="232">
        <v>555892558</v>
      </c>
    </row>
    <row r="18" spans="1:4" s="131" customFormat="1" x14ac:dyDescent="0.2">
      <c r="A18" s="130" t="s">
        <v>367</v>
      </c>
      <c r="B18" s="232">
        <f>2076491427-B17-B16</f>
        <v>1210783069</v>
      </c>
      <c r="C18" s="230">
        <f>2416005481-C17-C16</f>
        <v>1454711710</v>
      </c>
      <c r="D18" s="232">
        <f>1877293519-D17-D16</f>
        <v>1175960736</v>
      </c>
    </row>
    <row r="19" spans="1:4" s="135" customFormat="1" ht="28.35" customHeight="1" x14ac:dyDescent="0.2">
      <c r="A19" s="136" t="s">
        <v>361</v>
      </c>
      <c r="B19" s="231">
        <f>SUM(B16:B18)</f>
        <v>2076491427</v>
      </c>
      <c r="C19" s="231">
        <f t="shared" ref="C19:D19" si="2">SUM(C16:C18)</f>
        <v>2416005481</v>
      </c>
      <c r="D19" s="231">
        <f t="shared" si="2"/>
        <v>1877293519</v>
      </c>
    </row>
    <row r="20" spans="1:4" x14ac:dyDescent="0.2">
      <c r="A20" s="227" t="s">
        <v>423</v>
      </c>
    </row>
    <row r="21" spans="1:4" x14ac:dyDescent="0.2">
      <c r="A21" s="228" t="s">
        <v>424</v>
      </c>
    </row>
  </sheetData>
  <pageMargins left="0.70866141732283472" right="0.51181102362204722" top="0.74803149606299213" bottom="0.74803149606299213" header="0.31496062992125984" footer="0.31496062992125984"/>
  <pageSetup paperSize="9"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4"/>
  <sheetViews>
    <sheetView topLeftCell="A28" zoomScaleNormal="100" workbookViewId="0">
      <selection activeCell="G48" sqref="G48"/>
    </sheetView>
  </sheetViews>
  <sheetFormatPr baseColWidth="10" defaultColWidth="11.28515625" defaultRowHeight="12.75" x14ac:dyDescent="0.2"/>
  <cols>
    <col min="1" max="1" width="52.140625" customWidth="1"/>
    <col min="2" max="2" width="20.5703125" style="236" customWidth="1"/>
    <col min="3" max="3" width="20.42578125" style="236" customWidth="1"/>
    <col min="4" max="4" width="24.42578125" style="236" customWidth="1"/>
    <col min="6" max="6" width="17.85546875" bestFit="1" customWidth="1"/>
    <col min="7" max="7" width="15.140625" bestFit="1" customWidth="1"/>
  </cols>
  <sheetData>
    <row r="1" spans="1:4" x14ac:dyDescent="0.2">
      <c r="A1" s="101" t="s">
        <v>425</v>
      </c>
    </row>
    <row r="2" spans="1:4" x14ac:dyDescent="0.2">
      <c r="A2" s="103" t="s">
        <v>495</v>
      </c>
    </row>
    <row r="3" spans="1:4" s="128" customFormat="1" ht="28.35" customHeight="1" x14ac:dyDescent="0.2">
      <c r="A3" s="138" t="s">
        <v>364</v>
      </c>
      <c r="B3" s="237">
        <v>2020</v>
      </c>
      <c r="C3" s="237">
        <v>2021</v>
      </c>
      <c r="D3" s="237">
        <v>2022</v>
      </c>
    </row>
    <row r="4" spans="1:4" s="133" customFormat="1" x14ac:dyDescent="0.2">
      <c r="A4" s="132" t="s">
        <v>133</v>
      </c>
      <c r="B4" s="231">
        <f>+SUM(B5:B10)</f>
        <v>1415420279</v>
      </c>
      <c r="C4" s="231">
        <f t="shared" ref="C4:D4" si="0">+SUM(C5:C10)</f>
        <v>1553527523</v>
      </c>
      <c r="D4" s="231">
        <f t="shared" si="0"/>
        <v>1523029426</v>
      </c>
    </row>
    <row r="5" spans="1:4" s="131" customFormat="1" x14ac:dyDescent="0.2">
      <c r="A5" s="129" t="s">
        <v>123</v>
      </c>
      <c r="B5" s="232">
        <v>0</v>
      </c>
      <c r="C5" s="232">
        <v>0</v>
      </c>
      <c r="D5" s="232">
        <v>0</v>
      </c>
    </row>
    <row r="6" spans="1:4" s="131" customFormat="1" x14ac:dyDescent="0.2">
      <c r="A6" s="129" t="s">
        <v>124</v>
      </c>
      <c r="B6" s="232">
        <v>1054429739</v>
      </c>
      <c r="C6" s="232">
        <v>1177379430</v>
      </c>
      <c r="D6" s="232">
        <v>1142709161</v>
      </c>
    </row>
    <row r="7" spans="1:4" s="131" customFormat="1" x14ac:dyDescent="0.2">
      <c r="A7" s="129" t="s">
        <v>125</v>
      </c>
      <c r="B7" s="232">
        <v>142582943</v>
      </c>
      <c r="C7" s="232">
        <v>131927849</v>
      </c>
      <c r="D7" s="232">
        <v>124010443</v>
      </c>
    </row>
    <row r="8" spans="1:4" s="131" customFormat="1" x14ac:dyDescent="0.2">
      <c r="A8" s="129" t="s">
        <v>126</v>
      </c>
      <c r="B8" s="232">
        <v>217181483</v>
      </c>
      <c r="C8" s="232">
        <v>242994130</v>
      </c>
      <c r="D8" s="232">
        <v>254831315</v>
      </c>
    </row>
    <row r="9" spans="1:4" s="131" customFormat="1" x14ac:dyDescent="0.2">
      <c r="A9" s="129" t="s">
        <v>153</v>
      </c>
      <c r="B9" s="232">
        <v>0</v>
      </c>
      <c r="C9" s="232">
        <v>0</v>
      </c>
      <c r="D9" s="232">
        <v>237932</v>
      </c>
    </row>
    <row r="10" spans="1:4" s="131" customFormat="1" x14ac:dyDescent="0.2">
      <c r="A10" s="129" t="s">
        <v>154</v>
      </c>
      <c r="B10" s="232">
        <v>1226114</v>
      </c>
      <c r="C10" s="232">
        <v>1226114</v>
      </c>
      <c r="D10" s="232">
        <v>1240575</v>
      </c>
    </row>
    <row r="11" spans="1:4" s="131" customFormat="1" x14ac:dyDescent="0.2">
      <c r="A11" s="132" t="s">
        <v>122</v>
      </c>
      <c r="B11" s="231">
        <f>+SUM(B12:B15)</f>
        <v>315344496</v>
      </c>
      <c r="C11" s="231">
        <f t="shared" ref="C11:D11" si="1">+SUM(C12:C15)</f>
        <v>305037256</v>
      </c>
      <c r="D11" s="231">
        <f t="shared" si="1"/>
        <v>342839132</v>
      </c>
    </row>
    <row r="12" spans="1:4" s="131" customFormat="1" x14ac:dyDescent="0.2">
      <c r="A12" s="129" t="s">
        <v>152</v>
      </c>
      <c r="B12" s="232">
        <v>0</v>
      </c>
      <c r="C12" s="232">
        <v>0</v>
      </c>
      <c r="D12" s="232"/>
    </row>
    <row r="13" spans="1:4" s="131" customFormat="1" x14ac:dyDescent="0.2">
      <c r="A13" s="129" t="s">
        <v>155</v>
      </c>
      <c r="B13" s="232">
        <v>0</v>
      </c>
      <c r="C13" s="232">
        <v>0</v>
      </c>
      <c r="D13" s="232"/>
    </row>
    <row r="14" spans="1:4" s="131" customFormat="1" x14ac:dyDescent="0.2">
      <c r="A14" s="129" t="s">
        <v>130</v>
      </c>
      <c r="B14" s="232">
        <v>315344496</v>
      </c>
      <c r="C14" s="232">
        <v>305037256</v>
      </c>
      <c r="D14" s="232">
        <v>342839132</v>
      </c>
    </row>
    <row r="15" spans="1:4" s="131" customFormat="1" x14ac:dyDescent="0.2">
      <c r="A15" s="129" t="s">
        <v>131</v>
      </c>
      <c r="B15" s="232">
        <v>0</v>
      </c>
      <c r="C15" s="232">
        <v>0</v>
      </c>
      <c r="D15" s="232"/>
    </row>
    <row r="16" spans="1:4" s="131" customFormat="1" x14ac:dyDescent="0.2">
      <c r="A16" s="132" t="s">
        <v>109</v>
      </c>
      <c r="B16" s="231">
        <f>+SUM(B17)</f>
        <v>21390932</v>
      </c>
      <c r="C16" s="231">
        <f t="shared" ref="C16:D16" si="2">+SUM(C17)</f>
        <v>23840319</v>
      </c>
      <c r="D16" s="231">
        <f t="shared" si="2"/>
        <v>11424961</v>
      </c>
    </row>
    <row r="17" spans="1:4" s="131" customFormat="1" x14ac:dyDescent="0.2">
      <c r="A17" s="129" t="s">
        <v>132</v>
      </c>
      <c r="B17" s="232">
        <v>21390932</v>
      </c>
      <c r="C17" s="232">
        <v>23840319</v>
      </c>
      <c r="D17" s="232">
        <v>11424961</v>
      </c>
    </row>
    <row r="18" spans="1:4" s="135" customFormat="1" ht="18" customHeight="1" x14ac:dyDescent="0.2">
      <c r="A18" s="134" t="s">
        <v>359</v>
      </c>
      <c r="B18" s="231">
        <f>+B4+B11+B16</f>
        <v>1752155707</v>
      </c>
      <c r="C18" s="231">
        <f t="shared" ref="C18:D18" si="3">+C4+C11+C16</f>
        <v>1882405098</v>
      </c>
      <c r="D18" s="231">
        <f t="shared" si="3"/>
        <v>1877293519</v>
      </c>
    </row>
    <row r="20" spans="1:4" s="128" customFormat="1" ht="28.35" customHeight="1" x14ac:dyDescent="0.2">
      <c r="A20" s="138" t="s">
        <v>363</v>
      </c>
      <c r="B20" s="237">
        <v>2020</v>
      </c>
      <c r="C20" s="237">
        <v>2021</v>
      </c>
      <c r="D20" s="237">
        <v>2022</v>
      </c>
    </row>
    <row r="21" spans="1:4" s="133" customFormat="1" x14ac:dyDescent="0.2">
      <c r="A21" s="132" t="s">
        <v>133</v>
      </c>
      <c r="B21" s="231">
        <f>+SUM(B22:B27)</f>
        <v>1838021724</v>
      </c>
      <c r="C21" s="231">
        <f t="shared" ref="C21" si="4">+SUM(C22:C27)</f>
        <v>1879468418</v>
      </c>
      <c r="D21" s="231">
        <f t="shared" ref="D21" si="5">+SUM(D22:D27)</f>
        <v>1523029426</v>
      </c>
    </row>
    <row r="22" spans="1:4" s="131" customFormat="1" x14ac:dyDescent="0.2">
      <c r="A22" s="129" t="s">
        <v>123</v>
      </c>
      <c r="B22" s="232">
        <v>0</v>
      </c>
      <c r="C22" s="232">
        <v>0</v>
      </c>
      <c r="D22" s="232">
        <v>0</v>
      </c>
    </row>
    <row r="23" spans="1:4" s="131" customFormat="1" x14ac:dyDescent="0.2">
      <c r="A23" s="129" t="s">
        <v>124</v>
      </c>
      <c r="B23" s="232">
        <v>1171708807</v>
      </c>
      <c r="C23" s="232">
        <v>1277834587</v>
      </c>
      <c r="D23" s="232">
        <v>1142709161</v>
      </c>
    </row>
    <row r="24" spans="1:4" s="131" customFormat="1" x14ac:dyDescent="0.2">
      <c r="A24" s="129" t="s">
        <v>125</v>
      </c>
      <c r="B24" s="232">
        <v>132577039</v>
      </c>
      <c r="C24" s="232">
        <v>156125815</v>
      </c>
      <c r="D24" s="232">
        <v>124010443</v>
      </c>
    </row>
    <row r="25" spans="1:4" s="131" customFormat="1" x14ac:dyDescent="0.2">
      <c r="A25" s="129" t="s">
        <v>126</v>
      </c>
      <c r="B25" s="232">
        <v>427241727</v>
      </c>
      <c r="C25" s="232">
        <v>415973744</v>
      </c>
      <c r="D25" s="232">
        <v>254831315</v>
      </c>
    </row>
    <row r="26" spans="1:4" s="131" customFormat="1" x14ac:dyDescent="0.2">
      <c r="A26" s="129" t="s">
        <v>153</v>
      </c>
      <c r="B26" s="232">
        <v>209846</v>
      </c>
      <c r="C26" s="232">
        <v>337932</v>
      </c>
      <c r="D26" s="232">
        <v>237932</v>
      </c>
    </row>
    <row r="27" spans="1:4" s="131" customFormat="1" x14ac:dyDescent="0.2">
      <c r="A27" s="129" t="s">
        <v>154</v>
      </c>
      <c r="B27" s="232">
        <v>106284305</v>
      </c>
      <c r="C27" s="232">
        <v>29196340</v>
      </c>
      <c r="D27" s="232">
        <v>1240575</v>
      </c>
    </row>
    <row r="28" spans="1:4" s="131" customFormat="1" x14ac:dyDescent="0.2">
      <c r="A28" s="132" t="s">
        <v>122</v>
      </c>
      <c r="B28" s="231">
        <f>+SUM(B29:B32)</f>
        <v>340193707</v>
      </c>
      <c r="C28" s="231">
        <f t="shared" ref="C28" si="6">+SUM(C29:C32)</f>
        <v>521763945</v>
      </c>
      <c r="D28" s="231">
        <f t="shared" ref="D28" si="7">+SUM(D29:D32)</f>
        <v>342839132</v>
      </c>
    </row>
    <row r="29" spans="1:4" s="131" customFormat="1" x14ac:dyDescent="0.2">
      <c r="A29" s="129" t="s">
        <v>152</v>
      </c>
      <c r="B29" s="232">
        <v>2689053</v>
      </c>
      <c r="C29" s="232">
        <v>200000</v>
      </c>
      <c r="D29" s="232"/>
    </row>
    <row r="30" spans="1:4" s="131" customFormat="1" x14ac:dyDescent="0.2">
      <c r="A30" s="129" t="s">
        <v>155</v>
      </c>
      <c r="B30" s="232">
        <v>0</v>
      </c>
      <c r="C30" s="232">
        <v>0</v>
      </c>
      <c r="D30" s="232"/>
    </row>
    <row r="31" spans="1:4" s="131" customFormat="1" x14ac:dyDescent="0.2">
      <c r="A31" s="129" t="s">
        <v>130</v>
      </c>
      <c r="B31" s="232">
        <v>337504654</v>
      </c>
      <c r="C31" s="232">
        <v>521563945</v>
      </c>
      <c r="D31" s="232">
        <v>342839132</v>
      </c>
    </row>
    <row r="32" spans="1:4" s="131" customFormat="1" x14ac:dyDescent="0.2">
      <c r="A32" s="129" t="s">
        <v>131</v>
      </c>
      <c r="B32" s="232">
        <v>0</v>
      </c>
      <c r="C32" s="232">
        <v>0</v>
      </c>
      <c r="D32" s="232"/>
    </row>
    <row r="33" spans="1:7" s="131" customFormat="1" x14ac:dyDescent="0.2">
      <c r="A33" s="132" t="s">
        <v>109</v>
      </c>
      <c r="B33" s="231">
        <f>+SUM(B34)</f>
        <v>12410154</v>
      </c>
      <c r="C33" s="231">
        <f t="shared" ref="C33:D33" si="8">+SUM(C34)</f>
        <v>14773118</v>
      </c>
      <c r="D33" s="231">
        <f t="shared" si="8"/>
        <v>11424961</v>
      </c>
    </row>
    <row r="34" spans="1:7" s="131" customFormat="1" x14ac:dyDescent="0.2">
      <c r="A34" s="129" t="s">
        <v>132</v>
      </c>
      <c r="B34" s="232">
        <v>12410154</v>
      </c>
      <c r="C34" s="232">
        <v>14773118</v>
      </c>
      <c r="D34" s="232">
        <v>11424961</v>
      </c>
    </row>
    <row r="35" spans="1:7" s="135" customFormat="1" ht="18" customHeight="1" x14ac:dyDescent="0.2">
      <c r="A35" s="134" t="s">
        <v>360</v>
      </c>
      <c r="B35" s="231">
        <f>+B21+B28+B33</f>
        <v>2190625585</v>
      </c>
      <c r="C35" s="231">
        <f t="shared" ref="C35:D35" si="9">+C21+C28+C33</f>
        <v>2416005481</v>
      </c>
      <c r="D35" s="231">
        <f t="shared" si="9"/>
        <v>1877293519</v>
      </c>
      <c r="F35" s="233"/>
      <c r="G35" s="233"/>
    </row>
    <row r="37" spans="1:7" s="128" customFormat="1" ht="28.35" customHeight="1" x14ac:dyDescent="0.2">
      <c r="A37" s="138" t="s">
        <v>362</v>
      </c>
      <c r="B37" s="237">
        <v>2020</v>
      </c>
      <c r="C37" s="237">
        <v>2021</v>
      </c>
      <c r="D37" s="237">
        <v>2022</v>
      </c>
    </row>
    <row r="38" spans="1:7" s="133" customFormat="1" x14ac:dyDescent="0.2">
      <c r="A38" s="132" t="s">
        <v>133</v>
      </c>
      <c r="B38" s="231">
        <f>+SUM(B39:B44)</f>
        <v>1804411518</v>
      </c>
      <c r="C38" s="231">
        <f t="shared" ref="C38" si="10">+SUM(C39:C44)</f>
        <v>1879468418</v>
      </c>
      <c r="D38" s="231">
        <f t="shared" ref="D38" si="11">+SUM(D39:D44)</f>
        <v>1523029426</v>
      </c>
    </row>
    <row r="39" spans="1:7" s="131" customFormat="1" x14ac:dyDescent="0.2">
      <c r="A39" s="129" t="s">
        <v>123</v>
      </c>
      <c r="B39" s="232">
        <v>0</v>
      </c>
      <c r="C39" s="232">
        <v>0</v>
      </c>
      <c r="D39" s="232">
        <v>0</v>
      </c>
    </row>
    <row r="40" spans="1:7" s="131" customFormat="1" x14ac:dyDescent="0.2">
      <c r="A40" s="129" t="s">
        <v>124</v>
      </c>
      <c r="B40" s="232">
        <v>1167953493</v>
      </c>
      <c r="C40" s="232">
        <v>1277834587</v>
      </c>
      <c r="D40" s="232">
        <v>1142709161</v>
      </c>
    </row>
    <row r="41" spans="1:7" s="131" customFormat="1" x14ac:dyDescent="0.2">
      <c r="A41" s="129" t="s">
        <v>125</v>
      </c>
      <c r="B41" s="232">
        <v>132487941</v>
      </c>
      <c r="C41" s="232">
        <v>156125815</v>
      </c>
      <c r="D41" s="232">
        <v>124010443</v>
      </c>
    </row>
    <row r="42" spans="1:7" s="131" customFormat="1" x14ac:dyDescent="0.2">
      <c r="A42" s="129" t="s">
        <v>126</v>
      </c>
      <c r="B42" s="232">
        <v>397870110</v>
      </c>
      <c r="C42" s="232">
        <v>415973744</v>
      </c>
      <c r="D42" s="232">
        <v>254831315</v>
      </c>
    </row>
    <row r="43" spans="1:7" s="131" customFormat="1" x14ac:dyDescent="0.2">
      <c r="A43" s="129" t="s">
        <v>153</v>
      </c>
      <c r="B43" s="232">
        <v>209846</v>
      </c>
      <c r="C43" s="232">
        <v>337932</v>
      </c>
      <c r="D43" s="232">
        <v>237932</v>
      </c>
    </row>
    <row r="44" spans="1:7" s="131" customFormat="1" x14ac:dyDescent="0.2">
      <c r="A44" s="129" t="s">
        <v>154</v>
      </c>
      <c r="B44" s="232">
        <v>105890128</v>
      </c>
      <c r="C44" s="232">
        <v>29196340</v>
      </c>
      <c r="D44" s="232">
        <v>1240575</v>
      </c>
    </row>
    <row r="45" spans="1:7" s="131" customFormat="1" x14ac:dyDescent="0.2">
      <c r="A45" s="132" t="s">
        <v>122</v>
      </c>
      <c r="B45" s="231">
        <f>+SUM(B46:B49)</f>
        <v>260121526</v>
      </c>
      <c r="C45" s="231">
        <f t="shared" ref="C45" si="12">+SUM(C46:C49)</f>
        <v>521763945</v>
      </c>
      <c r="D45" s="231">
        <f t="shared" ref="D45" si="13">+SUM(D46:D49)</f>
        <v>342839132</v>
      </c>
    </row>
    <row r="46" spans="1:7" s="131" customFormat="1" x14ac:dyDescent="0.2">
      <c r="A46" s="129" t="s">
        <v>152</v>
      </c>
      <c r="B46" s="232">
        <v>2689053</v>
      </c>
      <c r="C46" s="232">
        <v>200000</v>
      </c>
      <c r="D46" s="232"/>
    </row>
    <row r="47" spans="1:7" s="131" customFormat="1" x14ac:dyDescent="0.2">
      <c r="A47" s="129" t="s">
        <v>155</v>
      </c>
      <c r="B47" s="232">
        <v>0</v>
      </c>
      <c r="C47" s="232">
        <v>0</v>
      </c>
      <c r="D47" s="232"/>
    </row>
    <row r="48" spans="1:7" s="131" customFormat="1" x14ac:dyDescent="0.2">
      <c r="A48" s="129" t="s">
        <v>130</v>
      </c>
      <c r="B48" s="232">
        <v>257432473</v>
      </c>
      <c r="C48" s="232">
        <v>521563945</v>
      </c>
      <c r="D48" s="232">
        <v>342839132</v>
      </c>
    </row>
    <row r="49" spans="1:4" s="131" customFormat="1" x14ac:dyDescent="0.2">
      <c r="A49" s="129" t="s">
        <v>131</v>
      </c>
      <c r="B49" s="232">
        <v>0</v>
      </c>
      <c r="C49" s="232">
        <v>0</v>
      </c>
      <c r="D49" s="232"/>
    </row>
    <row r="50" spans="1:4" s="131" customFormat="1" x14ac:dyDescent="0.2">
      <c r="A50" s="132" t="s">
        <v>109</v>
      </c>
      <c r="B50" s="231">
        <f>+SUM(B51)</f>
        <v>11958384</v>
      </c>
      <c r="C50" s="231">
        <f t="shared" ref="C50:D50" si="14">+SUM(C51)</f>
        <v>14773118</v>
      </c>
      <c r="D50" s="231">
        <f t="shared" si="14"/>
        <v>11424961</v>
      </c>
    </row>
    <row r="51" spans="1:4" s="131" customFormat="1" x14ac:dyDescent="0.2">
      <c r="A51" s="129" t="s">
        <v>132</v>
      </c>
      <c r="B51" s="232">
        <v>11958384</v>
      </c>
      <c r="C51" s="232">
        <v>14773118</v>
      </c>
      <c r="D51" s="232">
        <v>11424961</v>
      </c>
    </row>
    <row r="52" spans="1:4" s="135" customFormat="1" ht="18" customHeight="1" x14ac:dyDescent="0.2">
      <c r="A52" s="226" t="s">
        <v>361</v>
      </c>
      <c r="B52" s="231">
        <f>+B38+B45+B50</f>
        <v>2076491428</v>
      </c>
      <c r="C52" s="231">
        <f>+C38+C45+C50</f>
        <v>2416005481</v>
      </c>
      <c r="D52" s="231">
        <f t="shared" ref="D52" si="15">+D38+D45+D50</f>
        <v>1877293519</v>
      </c>
    </row>
    <row r="53" spans="1:4" x14ac:dyDescent="0.2">
      <c r="A53" s="227"/>
    </row>
    <row r="54" spans="1:4" x14ac:dyDescent="0.2">
      <c r="A54" s="228"/>
    </row>
  </sheetData>
  <pageMargins left="0.70866141732283472" right="0.51181102362204722" top="0.74803149606299213" bottom="0.74803149606299213" header="0.31496062992125984" footer="0.31496062992125984"/>
  <pageSetup paperSize="9"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tint="-0.249977111117893"/>
  </sheetPr>
  <dimension ref="A1:W37"/>
  <sheetViews>
    <sheetView zoomScaleNormal="100" zoomScaleSheetLayoutView="100" workbookViewId="0">
      <selection activeCell="R4" sqref="R4"/>
    </sheetView>
  </sheetViews>
  <sheetFormatPr baseColWidth="10" defaultColWidth="11.28515625" defaultRowHeight="11.25" x14ac:dyDescent="0.2"/>
  <cols>
    <col min="1" max="1" width="16.42578125" style="109" customWidth="1"/>
    <col min="2" max="2" width="35.85546875" style="109" customWidth="1"/>
    <col min="3" max="3" width="5" style="109" customWidth="1"/>
    <col min="4" max="4" width="17.28515625" style="109" customWidth="1"/>
    <col min="5" max="9" width="15.7109375" style="109" customWidth="1"/>
    <col min="10" max="10" width="3.140625" style="109" customWidth="1"/>
    <col min="11" max="11" width="3" style="109" bestFit="1" customWidth="1"/>
    <col min="12" max="12" width="17.7109375" style="109" customWidth="1"/>
    <col min="13" max="13" width="11.7109375" style="109" customWidth="1"/>
    <col min="14" max="14" width="16.7109375" style="109" customWidth="1"/>
    <col min="15" max="15" width="13.5703125" style="109" customWidth="1"/>
    <col min="16" max="16" width="14.85546875" style="109" customWidth="1"/>
    <col min="17" max="17" width="15.42578125" style="109" customWidth="1"/>
    <col min="18" max="18" width="11.7109375" style="109" customWidth="1"/>
    <col min="19" max="16384" width="11.28515625" style="109"/>
  </cols>
  <sheetData>
    <row r="1" spans="1:23" s="108" customFormat="1" x14ac:dyDescent="0.2">
      <c r="A1" s="101" t="s">
        <v>426</v>
      </c>
      <c r="B1" s="101"/>
      <c r="C1" s="166"/>
      <c r="D1" s="166"/>
      <c r="E1" s="166"/>
      <c r="F1" s="166"/>
      <c r="G1" s="166"/>
      <c r="H1" s="167"/>
      <c r="I1" s="167"/>
      <c r="J1" s="167"/>
      <c r="K1" s="167"/>
      <c r="L1" s="167"/>
      <c r="M1" s="167"/>
      <c r="N1" s="167"/>
      <c r="O1" s="167"/>
      <c r="P1" s="167"/>
      <c r="Q1" s="167"/>
      <c r="R1" s="167"/>
    </row>
    <row r="2" spans="1:23" s="108" customFormat="1" ht="12" thickBot="1" x14ac:dyDescent="0.25">
      <c r="A2" s="103" t="s">
        <v>495</v>
      </c>
      <c r="B2" s="103"/>
      <c r="C2" s="103"/>
      <c r="D2" s="103"/>
      <c r="E2" s="103"/>
      <c r="F2" s="103"/>
      <c r="G2" s="103"/>
      <c r="H2" s="103"/>
      <c r="I2" s="103"/>
      <c r="J2" s="103"/>
      <c r="K2" s="103"/>
      <c r="L2" s="103"/>
      <c r="M2" s="103"/>
      <c r="N2" s="103"/>
      <c r="O2" s="103"/>
      <c r="P2" s="103"/>
      <c r="Q2" s="103"/>
      <c r="R2" s="103"/>
      <c r="S2" s="107"/>
      <c r="T2" s="107"/>
      <c r="U2" s="107"/>
      <c r="V2" s="107"/>
      <c r="W2" s="107"/>
    </row>
    <row r="3" spans="1:23" s="113" customFormat="1" ht="28.35" customHeight="1" thickBot="1" x14ac:dyDescent="0.25">
      <c r="A3" s="670" t="s">
        <v>327</v>
      </c>
      <c r="B3" s="670" t="s">
        <v>312</v>
      </c>
      <c r="C3" s="672" t="s">
        <v>133</v>
      </c>
      <c r="D3" s="673"/>
      <c r="E3" s="673"/>
      <c r="F3" s="673"/>
      <c r="G3" s="673"/>
      <c r="H3" s="673"/>
      <c r="I3" s="674"/>
      <c r="J3" s="672" t="s">
        <v>122</v>
      </c>
      <c r="K3" s="673"/>
      <c r="L3" s="673"/>
      <c r="M3" s="673"/>
      <c r="N3" s="674"/>
      <c r="O3" s="672" t="s">
        <v>109</v>
      </c>
      <c r="P3" s="674"/>
      <c r="Q3" s="672" t="s">
        <v>0</v>
      </c>
      <c r="R3" s="674"/>
    </row>
    <row r="4" spans="1:23" s="114" customFormat="1" ht="109.5" customHeight="1" x14ac:dyDescent="0.2">
      <c r="A4" s="671"/>
      <c r="B4" s="671"/>
      <c r="C4" s="241" t="s">
        <v>123</v>
      </c>
      <c r="D4" s="242" t="s">
        <v>124</v>
      </c>
      <c r="E4" s="242" t="s">
        <v>125</v>
      </c>
      <c r="F4" s="242" t="s">
        <v>126</v>
      </c>
      <c r="G4" s="242" t="s">
        <v>127</v>
      </c>
      <c r="H4" s="242" t="s">
        <v>128</v>
      </c>
      <c r="I4" s="243" t="s">
        <v>119</v>
      </c>
      <c r="J4" s="241" t="s">
        <v>111</v>
      </c>
      <c r="K4" s="242" t="s">
        <v>129</v>
      </c>
      <c r="L4" s="242" t="s">
        <v>130</v>
      </c>
      <c r="M4" s="242" t="s">
        <v>131</v>
      </c>
      <c r="N4" s="243" t="s">
        <v>120</v>
      </c>
      <c r="O4" s="241" t="s">
        <v>132</v>
      </c>
      <c r="P4" s="243" t="s">
        <v>121</v>
      </c>
      <c r="Q4" s="244" t="s">
        <v>156</v>
      </c>
      <c r="R4" s="245" t="s">
        <v>107</v>
      </c>
    </row>
    <row r="5" spans="1:23" x14ac:dyDescent="0.2">
      <c r="A5" s="669" t="s">
        <v>525</v>
      </c>
      <c r="B5" s="246" t="s">
        <v>496</v>
      </c>
      <c r="C5" s="248"/>
      <c r="D5" s="247">
        <v>7922167</v>
      </c>
      <c r="E5" s="247">
        <v>3984237</v>
      </c>
      <c r="F5" s="247">
        <v>14213007</v>
      </c>
      <c r="G5" s="247">
        <v>237932</v>
      </c>
      <c r="H5" s="247">
        <v>125527</v>
      </c>
      <c r="I5" s="239">
        <f>+SUM(D5:H5)</f>
        <v>26482870</v>
      </c>
      <c r="J5" s="239"/>
      <c r="K5" s="239"/>
      <c r="L5" s="247">
        <v>340976912</v>
      </c>
      <c r="M5" s="239"/>
      <c r="N5" s="239">
        <f>+SUM(J5:M5)</f>
        <v>340976912</v>
      </c>
      <c r="O5" s="240">
        <v>11424961</v>
      </c>
      <c r="P5" s="239">
        <f>+O5</f>
        <v>11424961</v>
      </c>
      <c r="Q5" s="239">
        <f>+I5+N5+P5</f>
        <v>378884743</v>
      </c>
      <c r="R5" s="239"/>
    </row>
    <row r="6" spans="1:23" x14ac:dyDescent="0.2">
      <c r="A6" s="669"/>
      <c r="B6" s="246" t="s">
        <v>497</v>
      </c>
      <c r="C6" s="248"/>
      <c r="D6" s="247">
        <v>883754</v>
      </c>
      <c r="E6" s="247">
        <v>156962</v>
      </c>
      <c r="F6" s="247">
        <v>779661</v>
      </c>
      <c r="G6" s="239"/>
      <c r="H6" s="239"/>
      <c r="I6" s="239">
        <f t="shared" ref="I6:I33" si="0">+SUM(D6:H6)</f>
        <v>1820377</v>
      </c>
      <c r="J6" s="239"/>
      <c r="K6" s="239"/>
      <c r="L6" s="239"/>
      <c r="M6" s="239"/>
      <c r="N6" s="239">
        <f t="shared" ref="N6:N34" si="1">+SUM(J6:M6)</f>
        <v>0</v>
      </c>
      <c r="O6" s="240"/>
      <c r="P6" s="239">
        <f t="shared" ref="P6:P34" si="2">+O6</f>
        <v>0</v>
      </c>
      <c r="Q6" s="239">
        <f t="shared" ref="Q6:Q33" si="3">+I6+N6+P6</f>
        <v>1820377</v>
      </c>
      <c r="R6" s="239"/>
    </row>
    <row r="7" spans="1:23" x14ac:dyDescent="0.2">
      <c r="A7" s="669"/>
      <c r="B7" s="246" t="s">
        <v>498</v>
      </c>
      <c r="C7" s="249"/>
      <c r="D7" s="247">
        <v>2977559</v>
      </c>
      <c r="E7" s="247">
        <v>6923859</v>
      </c>
      <c r="F7" s="247">
        <v>2573490</v>
      </c>
      <c r="G7" s="240"/>
      <c r="H7" s="247">
        <v>5000</v>
      </c>
      <c r="I7" s="239">
        <f t="shared" si="0"/>
        <v>12479908</v>
      </c>
      <c r="J7" s="240"/>
      <c r="K7" s="240"/>
      <c r="L7" s="240"/>
      <c r="M7" s="240"/>
      <c r="N7" s="239">
        <f t="shared" si="1"/>
        <v>0</v>
      </c>
      <c r="O7" s="240"/>
      <c r="P7" s="239">
        <f t="shared" si="2"/>
        <v>0</v>
      </c>
      <c r="Q7" s="239">
        <f t="shared" si="3"/>
        <v>12479908</v>
      </c>
      <c r="R7" s="240"/>
    </row>
    <row r="8" spans="1:23" x14ac:dyDescent="0.2">
      <c r="A8" s="669"/>
      <c r="B8" s="246" t="s">
        <v>499</v>
      </c>
      <c r="C8" s="249"/>
      <c r="D8" s="247">
        <v>3414653</v>
      </c>
      <c r="E8" s="247">
        <v>1363575</v>
      </c>
      <c r="F8" s="247">
        <v>30487652</v>
      </c>
      <c r="G8" s="240"/>
      <c r="H8" s="247">
        <v>24605</v>
      </c>
      <c r="I8" s="239">
        <f t="shared" si="0"/>
        <v>35290485</v>
      </c>
      <c r="J8" s="240"/>
      <c r="K8" s="240"/>
      <c r="L8" s="240"/>
      <c r="M8" s="240"/>
      <c r="N8" s="239">
        <f t="shared" si="1"/>
        <v>0</v>
      </c>
      <c r="O8" s="240"/>
      <c r="P8" s="239">
        <f t="shared" si="2"/>
        <v>0</v>
      </c>
      <c r="Q8" s="239">
        <f t="shared" si="3"/>
        <v>35290485</v>
      </c>
      <c r="R8" s="240"/>
    </row>
    <row r="9" spans="1:23" x14ac:dyDescent="0.2">
      <c r="A9" s="669"/>
      <c r="B9" s="246" t="s">
        <v>500</v>
      </c>
      <c r="C9" s="248"/>
      <c r="D9" s="247">
        <v>51117793</v>
      </c>
      <c r="E9" s="247">
        <v>5365341</v>
      </c>
      <c r="F9" s="247">
        <v>5356693</v>
      </c>
      <c r="G9" s="239"/>
      <c r="H9" s="247"/>
      <c r="I9" s="239">
        <f t="shared" si="0"/>
        <v>61839827</v>
      </c>
      <c r="J9" s="239"/>
      <c r="K9" s="239"/>
      <c r="L9" s="247">
        <v>102720</v>
      </c>
      <c r="M9" s="239"/>
      <c r="N9" s="239">
        <f t="shared" si="1"/>
        <v>102720</v>
      </c>
      <c r="O9" s="240"/>
      <c r="P9" s="239">
        <f t="shared" si="2"/>
        <v>0</v>
      </c>
      <c r="Q9" s="239">
        <f t="shared" si="3"/>
        <v>61942547</v>
      </c>
      <c r="R9" s="239"/>
    </row>
    <row r="10" spans="1:23" x14ac:dyDescent="0.2">
      <c r="A10" s="669"/>
      <c r="B10" s="246" t="s">
        <v>501</v>
      </c>
      <c r="C10" s="249"/>
      <c r="D10" s="247">
        <v>67497865</v>
      </c>
      <c r="E10" s="247">
        <v>6725072</v>
      </c>
      <c r="F10" s="247">
        <v>1715583</v>
      </c>
      <c r="G10" s="240"/>
      <c r="H10" s="240"/>
      <c r="I10" s="239">
        <f t="shared" si="0"/>
        <v>75938520</v>
      </c>
      <c r="J10" s="240"/>
      <c r="K10" s="240"/>
      <c r="L10" s="240"/>
      <c r="M10" s="240"/>
      <c r="N10" s="239">
        <f t="shared" si="1"/>
        <v>0</v>
      </c>
      <c r="O10" s="240"/>
      <c r="P10" s="239">
        <f t="shared" si="2"/>
        <v>0</v>
      </c>
      <c r="Q10" s="239">
        <f t="shared" si="3"/>
        <v>75938520</v>
      </c>
      <c r="R10" s="240"/>
    </row>
    <row r="11" spans="1:23" x14ac:dyDescent="0.2">
      <c r="A11" s="669"/>
      <c r="B11" s="246" t="s">
        <v>502</v>
      </c>
      <c r="C11" s="249"/>
      <c r="D11" s="247">
        <v>86087528</v>
      </c>
      <c r="E11" s="247">
        <v>1652499</v>
      </c>
      <c r="F11" s="247">
        <v>2551630</v>
      </c>
      <c r="G11" s="240"/>
      <c r="H11" s="240"/>
      <c r="I11" s="239">
        <f t="shared" si="0"/>
        <v>90291657</v>
      </c>
      <c r="J11" s="240"/>
      <c r="K11" s="240"/>
      <c r="L11" s="240"/>
      <c r="M11" s="240"/>
      <c r="N11" s="239">
        <f t="shared" si="1"/>
        <v>0</v>
      </c>
      <c r="O11" s="240"/>
      <c r="P11" s="239">
        <f t="shared" si="2"/>
        <v>0</v>
      </c>
      <c r="Q11" s="239">
        <f t="shared" si="3"/>
        <v>90291657</v>
      </c>
      <c r="R11" s="240"/>
    </row>
    <row r="12" spans="1:23" s="137" customFormat="1" ht="22.5" x14ac:dyDescent="0.2">
      <c r="A12" s="669"/>
      <c r="B12" s="246" t="s">
        <v>503</v>
      </c>
      <c r="C12" s="249"/>
      <c r="D12" s="247">
        <v>63051636</v>
      </c>
      <c r="E12" s="247">
        <v>2981742</v>
      </c>
      <c r="F12" s="247">
        <v>1327917</v>
      </c>
      <c r="G12" s="240"/>
      <c r="H12" s="240"/>
      <c r="I12" s="239">
        <f t="shared" si="0"/>
        <v>67361295</v>
      </c>
      <c r="J12" s="240"/>
      <c r="K12" s="240"/>
      <c r="L12" s="240"/>
      <c r="M12" s="240"/>
      <c r="N12" s="239">
        <f t="shared" si="1"/>
        <v>0</v>
      </c>
      <c r="O12" s="240"/>
      <c r="P12" s="239">
        <f t="shared" si="2"/>
        <v>0</v>
      </c>
      <c r="Q12" s="239">
        <f t="shared" si="3"/>
        <v>67361295</v>
      </c>
      <c r="R12" s="240"/>
    </row>
    <row r="13" spans="1:23" s="137" customFormat="1" ht="22.5" x14ac:dyDescent="0.2">
      <c r="A13" s="669"/>
      <c r="B13" s="246" t="s">
        <v>504</v>
      </c>
      <c r="C13" s="249"/>
      <c r="D13" s="247">
        <v>242486590</v>
      </c>
      <c r="E13" s="247">
        <v>64414203</v>
      </c>
      <c r="F13" s="247">
        <v>5189014</v>
      </c>
      <c r="G13" s="240"/>
      <c r="H13" s="240"/>
      <c r="I13" s="239">
        <f t="shared" si="0"/>
        <v>312089807</v>
      </c>
      <c r="J13" s="240"/>
      <c r="K13" s="240"/>
      <c r="L13" s="240"/>
      <c r="M13" s="240"/>
      <c r="N13" s="239">
        <f t="shared" si="1"/>
        <v>0</v>
      </c>
      <c r="O13" s="240"/>
      <c r="P13" s="239">
        <f t="shared" si="2"/>
        <v>0</v>
      </c>
      <c r="Q13" s="239">
        <f t="shared" si="3"/>
        <v>312089807</v>
      </c>
      <c r="R13" s="240"/>
    </row>
    <row r="14" spans="1:23" s="137" customFormat="1" ht="22.5" x14ac:dyDescent="0.2">
      <c r="A14" s="669"/>
      <c r="B14" s="246" t="s">
        <v>505</v>
      </c>
      <c r="C14" s="249"/>
      <c r="D14" s="247">
        <v>45032125</v>
      </c>
      <c r="E14" s="247">
        <v>3227848</v>
      </c>
      <c r="F14" s="247">
        <v>940035</v>
      </c>
      <c r="G14" s="240"/>
      <c r="H14" s="240"/>
      <c r="I14" s="239">
        <f t="shared" si="0"/>
        <v>49200008</v>
      </c>
      <c r="J14" s="240"/>
      <c r="K14" s="240"/>
      <c r="L14" s="240"/>
      <c r="M14" s="240"/>
      <c r="N14" s="239">
        <f t="shared" si="1"/>
        <v>0</v>
      </c>
      <c r="O14" s="240"/>
      <c r="P14" s="239">
        <f t="shared" si="2"/>
        <v>0</v>
      </c>
      <c r="Q14" s="239">
        <f t="shared" si="3"/>
        <v>49200008</v>
      </c>
      <c r="R14" s="240"/>
    </row>
    <row r="15" spans="1:23" s="137" customFormat="1" ht="22.5" x14ac:dyDescent="0.2">
      <c r="A15" s="669"/>
      <c r="B15" s="246" t="s">
        <v>506</v>
      </c>
      <c r="C15" s="249"/>
      <c r="D15" s="247">
        <v>43495961</v>
      </c>
      <c r="E15" s="247">
        <v>1050823</v>
      </c>
      <c r="F15" s="247">
        <v>792874</v>
      </c>
      <c r="G15" s="240"/>
      <c r="H15" s="240"/>
      <c r="I15" s="239">
        <f t="shared" si="0"/>
        <v>45339658</v>
      </c>
      <c r="J15" s="240"/>
      <c r="K15" s="240"/>
      <c r="L15" s="240"/>
      <c r="M15" s="240"/>
      <c r="N15" s="239">
        <f t="shared" si="1"/>
        <v>0</v>
      </c>
      <c r="O15" s="240"/>
      <c r="P15" s="239">
        <f t="shared" si="2"/>
        <v>0</v>
      </c>
      <c r="Q15" s="239">
        <f t="shared" si="3"/>
        <v>45339658</v>
      </c>
      <c r="R15" s="240"/>
    </row>
    <row r="16" spans="1:23" s="137" customFormat="1" ht="22.5" x14ac:dyDescent="0.2">
      <c r="A16" s="669"/>
      <c r="B16" s="246" t="s">
        <v>507</v>
      </c>
      <c r="C16" s="249"/>
      <c r="D16" s="247">
        <v>69873953</v>
      </c>
      <c r="E16" s="247">
        <v>11197729</v>
      </c>
      <c r="F16" s="247">
        <v>1248649</v>
      </c>
      <c r="G16" s="240"/>
      <c r="H16" s="240"/>
      <c r="I16" s="239">
        <f t="shared" si="0"/>
        <v>82320331</v>
      </c>
      <c r="J16" s="240"/>
      <c r="K16" s="240"/>
      <c r="L16" s="240"/>
      <c r="M16" s="240"/>
      <c r="N16" s="239">
        <f t="shared" si="1"/>
        <v>0</v>
      </c>
      <c r="O16" s="240"/>
      <c r="P16" s="239">
        <f t="shared" si="2"/>
        <v>0</v>
      </c>
      <c r="Q16" s="239">
        <f t="shared" si="3"/>
        <v>82320331</v>
      </c>
      <c r="R16" s="240"/>
    </row>
    <row r="17" spans="1:18" s="137" customFormat="1" ht="22.5" x14ac:dyDescent="0.2">
      <c r="A17" s="669"/>
      <c r="B17" s="246" t="s">
        <v>508</v>
      </c>
      <c r="C17" s="249"/>
      <c r="D17" s="247">
        <v>33394222</v>
      </c>
      <c r="E17" s="247">
        <v>2229139</v>
      </c>
      <c r="F17" s="247">
        <v>695326</v>
      </c>
      <c r="G17" s="240"/>
      <c r="H17" s="240"/>
      <c r="I17" s="239">
        <f t="shared" si="0"/>
        <v>36318687</v>
      </c>
      <c r="J17" s="240"/>
      <c r="K17" s="240"/>
      <c r="L17" s="240"/>
      <c r="M17" s="240"/>
      <c r="N17" s="239">
        <f t="shared" si="1"/>
        <v>0</v>
      </c>
      <c r="O17" s="240"/>
      <c r="P17" s="239">
        <f t="shared" si="2"/>
        <v>0</v>
      </c>
      <c r="Q17" s="239">
        <f t="shared" si="3"/>
        <v>36318687</v>
      </c>
      <c r="R17" s="240"/>
    </row>
    <row r="18" spans="1:18" s="137" customFormat="1" ht="22.5" x14ac:dyDescent="0.2">
      <c r="A18" s="669"/>
      <c r="B18" s="246" t="s">
        <v>509</v>
      </c>
      <c r="C18" s="249"/>
      <c r="D18" s="247">
        <v>24519949</v>
      </c>
      <c r="E18" s="247">
        <v>1051007</v>
      </c>
      <c r="F18" s="247">
        <v>580587</v>
      </c>
      <c r="G18" s="240"/>
      <c r="H18" s="240"/>
      <c r="I18" s="239">
        <f t="shared" si="0"/>
        <v>26151543</v>
      </c>
      <c r="J18" s="240"/>
      <c r="K18" s="240"/>
      <c r="L18" s="240"/>
      <c r="M18" s="240"/>
      <c r="N18" s="239">
        <f t="shared" si="1"/>
        <v>0</v>
      </c>
      <c r="O18" s="240"/>
      <c r="P18" s="239">
        <f t="shared" si="2"/>
        <v>0</v>
      </c>
      <c r="Q18" s="239">
        <f t="shared" si="3"/>
        <v>26151543</v>
      </c>
      <c r="R18" s="240"/>
    </row>
    <row r="19" spans="1:18" s="137" customFormat="1" ht="22.5" x14ac:dyDescent="0.2">
      <c r="A19" s="669"/>
      <c r="B19" s="246" t="s">
        <v>510</v>
      </c>
      <c r="C19" s="249"/>
      <c r="D19" s="247">
        <v>43128600</v>
      </c>
      <c r="E19" s="247">
        <v>112187</v>
      </c>
      <c r="F19" s="247">
        <v>1037792</v>
      </c>
      <c r="G19" s="240"/>
      <c r="H19" s="240"/>
      <c r="I19" s="239">
        <f t="shared" si="0"/>
        <v>44278579</v>
      </c>
      <c r="J19" s="240"/>
      <c r="K19" s="240"/>
      <c r="L19" s="240"/>
      <c r="M19" s="240"/>
      <c r="N19" s="239">
        <f t="shared" si="1"/>
        <v>0</v>
      </c>
      <c r="O19" s="240"/>
      <c r="P19" s="239">
        <f t="shared" si="2"/>
        <v>0</v>
      </c>
      <c r="Q19" s="239">
        <f t="shared" si="3"/>
        <v>44278579</v>
      </c>
      <c r="R19" s="240"/>
    </row>
    <row r="20" spans="1:18" s="137" customFormat="1" ht="22.5" x14ac:dyDescent="0.2">
      <c r="A20" s="669"/>
      <c r="B20" s="246" t="s">
        <v>511</v>
      </c>
      <c r="C20" s="249"/>
      <c r="D20" s="247">
        <v>43375097</v>
      </c>
      <c r="E20" s="247">
        <v>152316</v>
      </c>
      <c r="F20" s="247">
        <v>2438048</v>
      </c>
      <c r="G20" s="240"/>
      <c r="H20" s="240"/>
      <c r="I20" s="239">
        <f t="shared" si="0"/>
        <v>45965461</v>
      </c>
      <c r="J20" s="240"/>
      <c r="K20" s="240"/>
      <c r="L20" s="240"/>
      <c r="M20" s="240"/>
      <c r="N20" s="239">
        <f t="shared" si="1"/>
        <v>0</v>
      </c>
      <c r="O20" s="240"/>
      <c r="P20" s="239">
        <f t="shared" si="2"/>
        <v>0</v>
      </c>
      <c r="Q20" s="239">
        <f t="shared" si="3"/>
        <v>45965461</v>
      </c>
      <c r="R20" s="240"/>
    </row>
    <row r="21" spans="1:18" s="137" customFormat="1" ht="22.5" x14ac:dyDescent="0.2">
      <c r="A21" s="669"/>
      <c r="B21" s="246" t="s">
        <v>512</v>
      </c>
      <c r="C21" s="249"/>
      <c r="D21" s="247">
        <v>26234173</v>
      </c>
      <c r="E21" s="247">
        <v>27000</v>
      </c>
      <c r="F21" s="247">
        <v>801885</v>
      </c>
      <c r="G21" s="240"/>
      <c r="H21" s="240"/>
      <c r="I21" s="239">
        <f t="shared" si="0"/>
        <v>27063058</v>
      </c>
      <c r="J21" s="240"/>
      <c r="K21" s="240"/>
      <c r="L21" s="240"/>
      <c r="M21" s="240"/>
      <c r="N21" s="239">
        <f t="shared" si="1"/>
        <v>0</v>
      </c>
      <c r="O21" s="240"/>
      <c r="P21" s="239">
        <f t="shared" si="2"/>
        <v>0</v>
      </c>
      <c r="Q21" s="239">
        <f t="shared" si="3"/>
        <v>27063058</v>
      </c>
      <c r="R21" s="240"/>
    </row>
    <row r="22" spans="1:18" s="137" customFormat="1" ht="22.5" x14ac:dyDescent="0.2">
      <c r="A22" s="669"/>
      <c r="B22" s="246" t="s">
        <v>513</v>
      </c>
      <c r="C22" s="249"/>
      <c r="D22" s="247">
        <v>12994743</v>
      </c>
      <c r="E22" s="247">
        <v>7020262</v>
      </c>
      <c r="F22" s="247">
        <v>52309073</v>
      </c>
      <c r="G22" s="240"/>
      <c r="H22" s="240"/>
      <c r="I22" s="239">
        <f t="shared" si="0"/>
        <v>72324078</v>
      </c>
      <c r="J22" s="240"/>
      <c r="K22" s="240"/>
      <c r="L22" s="247">
        <v>1759500</v>
      </c>
      <c r="M22" s="240"/>
      <c r="N22" s="239">
        <f t="shared" si="1"/>
        <v>1759500</v>
      </c>
      <c r="O22" s="240"/>
      <c r="P22" s="239">
        <f t="shared" si="2"/>
        <v>0</v>
      </c>
      <c r="Q22" s="239">
        <f t="shared" si="3"/>
        <v>74083578</v>
      </c>
      <c r="R22" s="240"/>
    </row>
    <row r="23" spans="1:18" s="137" customFormat="1" ht="22.5" x14ac:dyDescent="0.2">
      <c r="A23" s="669"/>
      <c r="B23" s="246" t="s">
        <v>514</v>
      </c>
      <c r="C23" s="249"/>
      <c r="D23" s="247">
        <v>35531585</v>
      </c>
      <c r="E23" s="247">
        <v>10000</v>
      </c>
      <c r="F23" s="247">
        <v>25771809</v>
      </c>
      <c r="G23" s="240"/>
      <c r="H23" s="240"/>
      <c r="I23" s="239">
        <f t="shared" si="0"/>
        <v>61313394</v>
      </c>
      <c r="J23" s="240"/>
      <c r="K23" s="240"/>
      <c r="L23" s="240"/>
      <c r="M23" s="240"/>
      <c r="N23" s="239">
        <f t="shared" si="1"/>
        <v>0</v>
      </c>
      <c r="O23" s="240"/>
      <c r="P23" s="239">
        <f t="shared" si="2"/>
        <v>0</v>
      </c>
      <c r="Q23" s="239">
        <f t="shared" si="3"/>
        <v>61313394</v>
      </c>
      <c r="R23" s="240"/>
    </row>
    <row r="24" spans="1:18" s="137" customFormat="1" x14ac:dyDescent="0.2">
      <c r="A24" s="669"/>
      <c r="B24" s="246" t="s">
        <v>515</v>
      </c>
      <c r="C24" s="249"/>
      <c r="D24" s="247">
        <v>29712762</v>
      </c>
      <c r="E24" s="247">
        <v>10000</v>
      </c>
      <c r="F24" s="247">
        <v>9404197</v>
      </c>
      <c r="G24" s="240"/>
      <c r="H24" s="240"/>
      <c r="I24" s="239">
        <f t="shared" si="0"/>
        <v>39126959</v>
      </c>
      <c r="J24" s="240"/>
      <c r="K24" s="240"/>
      <c r="L24" s="240"/>
      <c r="M24" s="240"/>
      <c r="N24" s="239">
        <f t="shared" si="1"/>
        <v>0</v>
      </c>
      <c r="O24" s="240"/>
      <c r="P24" s="239">
        <f t="shared" si="2"/>
        <v>0</v>
      </c>
      <c r="Q24" s="239">
        <f t="shared" si="3"/>
        <v>39126959</v>
      </c>
      <c r="R24" s="240"/>
    </row>
    <row r="25" spans="1:18" s="137" customFormat="1" x14ac:dyDescent="0.2">
      <c r="A25" s="669"/>
      <c r="B25" s="246" t="s">
        <v>516</v>
      </c>
      <c r="C25" s="249"/>
      <c r="D25" s="247">
        <v>37888766</v>
      </c>
      <c r="E25" s="247">
        <v>1297789</v>
      </c>
      <c r="F25" s="247">
        <v>9281932</v>
      </c>
      <c r="G25" s="240"/>
      <c r="H25" s="247">
        <v>381215</v>
      </c>
      <c r="I25" s="239">
        <f t="shared" si="0"/>
        <v>48849702</v>
      </c>
      <c r="J25" s="240"/>
      <c r="K25" s="240"/>
      <c r="L25" s="240"/>
      <c r="M25" s="240"/>
      <c r="N25" s="239">
        <f t="shared" si="1"/>
        <v>0</v>
      </c>
      <c r="O25" s="240"/>
      <c r="P25" s="239">
        <f t="shared" si="2"/>
        <v>0</v>
      </c>
      <c r="Q25" s="239">
        <f t="shared" si="3"/>
        <v>48849702</v>
      </c>
      <c r="R25" s="240"/>
    </row>
    <row r="26" spans="1:18" s="137" customFormat="1" x14ac:dyDescent="0.2">
      <c r="A26" s="669"/>
      <c r="B26" s="246" t="s">
        <v>517</v>
      </c>
      <c r="C26" s="249"/>
      <c r="D26" s="247">
        <v>29134457</v>
      </c>
      <c r="E26" s="247">
        <v>2266234</v>
      </c>
      <c r="F26" s="247">
        <v>7781406</v>
      </c>
      <c r="G26" s="240"/>
      <c r="H26" s="240"/>
      <c r="I26" s="239">
        <f t="shared" si="0"/>
        <v>39182097</v>
      </c>
      <c r="J26" s="240"/>
      <c r="K26" s="240"/>
      <c r="L26" s="240"/>
      <c r="M26" s="240"/>
      <c r="N26" s="239">
        <f t="shared" si="1"/>
        <v>0</v>
      </c>
      <c r="O26" s="240"/>
      <c r="P26" s="239">
        <f t="shared" si="2"/>
        <v>0</v>
      </c>
      <c r="Q26" s="239">
        <f t="shared" si="3"/>
        <v>39182097</v>
      </c>
      <c r="R26" s="240"/>
    </row>
    <row r="27" spans="1:18" s="137" customFormat="1" x14ac:dyDescent="0.2">
      <c r="A27" s="669"/>
      <c r="B27" s="246" t="s">
        <v>518</v>
      </c>
      <c r="C27" s="249"/>
      <c r="D27" s="247">
        <v>26209923</v>
      </c>
      <c r="E27" s="247">
        <v>525536</v>
      </c>
      <c r="F27" s="247">
        <v>20584793</v>
      </c>
      <c r="G27" s="240"/>
      <c r="H27" s="240"/>
      <c r="I27" s="239">
        <f t="shared" si="0"/>
        <v>47320252</v>
      </c>
      <c r="J27" s="240"/>
      <c r="K27" s="240"/>
      <c r="L27" s="240"/>
      <c r="M27" s="240"/>
      <c r="N27" s="239">
        <f t="shared" si="1"/>
        <v>0</v>
      </c>
      <c r="O27" s="240"/>
      <c r="P27" s="239">
        <f t="shared" si="2"/>
        <v>0</v>
      </c>
      <c r="Q27" s="239">
        <f t="shared" si="3"/>
        <v>47320252</v>
      </c>
      <c r="R27" s="240"/>
    </row>
    <row r="28" spans="1:18" s="137" customFormat="1" x14ac:dyDescent="0.2">
      <c r="A28" s="669"/>
      <c r="B28" s="246" t="s">
        <v>519</v>
      </c>
      <c r="C28" s="249"/>
      <c r="D28" s="247">
        <v>28010077</v>
      </c>
      <c r="E28" s="247">
        <v>225082</v>
      </c>
      <c r="F28" s="247">
        <v>21460491</v>
      </c>
      <c r="G28" s="240"/>
      <c r="H28" s="240"/>
      <c r="I28" s="239">
        <f t="shared" si="0"/>
        <v>49695650</v>
      </c>
      <c r="J28" s="240"/>
      <c r="K28" s="240"/>
      <c r="L28" s="240"/>
      <c r="M28" s="240"/>
      <c r="N28" s="239">
        <f t="shared" si="1"/>
        <v>0</v>
      </c>
      <c r="O28" s="240"/>
      <c r="P28" s="239">
        <f t="shared" si="2"/>
        <v>0</v>
      </c>
      <c r="Q28" s="239">
        <f t="shared" si="3"/>
        <v>49695650</v>
      </c>
      <c r="R28" s="240"/>
    </row>
    <row r="29" spans="1:18" s="137" customFormat="1" x14ac:dyDescent="0.2">
      <c r="A29" s="669"/>
      <c r="B29" s="246" t="s">
        <v>520</v>
      </c>
      <c r="C29" s="249"/>
      <c r="D29" s="247">
        <v>10997572</v>
      </c>
      <c r="E29" s="247">
        <v>10001</v>
      </c>
      <c r="F29" s="247">
        <v>4254225</v>
      </c>
      <c r="G29" s="240"/>
      <c r="H29" s="240"/>
      <c r="I29" s="239">
        <f t="shared" si="0"/>
        <v>15261798</v>
      </c>
      <c r="J29" s="240"/>
      <c r="K29" s="240"/>
      <c r="L29" s="240"/>
      <c r="M29" s="240"/>
      <c r="N29" s="239">
        <f t="shared" si="1"/>
        <v>0</v>
      </c>
      <c r="O29" s="240"/>
      <c r="P29" s="239">
        <f t="shared" si="2"/>
        <v>0</v>
      </c>
      <c r="Q29" s="239">
        <f t="shared" si="3"/>
        <v>15261798</v>
      </c>
      <c r="R29" s="240"/>
    </row>
    <row r="30" spans="1:18" s="137" customFormat="1" ht="22.5" x14ac:dyDescent="0.2">
      <c r="A30" s="669"/>
      <c r="B30" s="246" t="s">
        <v>521</v>
      </c>
      <c r="C30" s="249"/>
      <c r="D30" s="247">
        <v>50481814</v>
      </c>
      <c r="E30" s="247">
        <v>10000</v>
      </c>
      <c r="F30" s="247">
        <v>15116764</v>
      </c>
      <c r="G30" s="240"/>
      <c r="H30" s="247">
        <v>629709</v>
      </c>
      <c r="I30" s="239">
        <f t="shared" si="0"/>
        <v>66238287</v>
      </c>
      <c r="J30" s="240"/>
      <c r="K30" s="240"/>
      <c r="L30" s="240"/>
      <c r="M30" s="240"/>
      <c r="N30" s="239">
        <f t="shared" si="1"/>
        <v>0</v>
      </c>
      <c r="O30" s="240"/>
      <c r="P30" s="239">
        <f t="shared" si="2"/>
        <v>0</v>
      </c>
      <c r="Q30" s="239">
        <f t="shared" si="3"/>
        <v>66238287</v>
      </c>
      <c r="R30" s="240"/>
    </row>
    <row r="31" spans="1:18" s="137" customFormat="1" ht="22.5" x14ac:dyDescent="0.2">
      <c r="A31" s="669"/>
      <c r="B31" s="246" t="s">
        <v>522</v>
      </c>
      <c r="C31" s="249"/>
      <c r="D31" s="247">
        <v>8305062</v>
      </c>
      <c r="E31" s="247">
        <v>10000</v>
      </c>
      <c r="F31" s="247">
        <v>5742619</v>
      </c>
      <c r="G31" s="240"/>
      <c r="H31" s="240"/>
      <c r="I31" s="239">
        <f t="shared" si="0"/>
        <v>14057681</v>
      </c>
      <c r="J31" s="240"/>
      <c r="K31" s="240"/>
      <c r="L31" s="240"/>
      <c r="M31" s="240"/>
      <c r="N31" s="239">
        <f t="shared" si="1"/>
        <v>0</v>
      </c>
      <c r="O31" s="240"/>
      <c r="P31" s="239">
        <f t="shared" si="2"/>
        <v>0</v>
      </c>
      <c r="Q31" s="239">
        <f t="shared" si="3"/>
        <v>14057681</v>
      </c>
      <c r="R31" s="240"/>
    </row>
    <row r="32" spans="1:18" s="137" customFormat="1" ht="22.5" x14ac:dyDescent="0.2">
      <c r="A32" s="669"/>
      <c r="B32" s="246" t="s">
        <v>523</v>
      </c>
      <c r="C32" s="249"/>
      <c r="D32" s="247">
        <v>8360711</v>
      </c>
      <c r="E32" s="247">
        <v>10000</v>
      </c>
      <c r="F32" s="247">
        <v>5508806</v>
      </c>
      <c r="G32" s="240"/>
      <c r="H32" s="240"/>
      <c r="I32" s="239">
        <f t="shared" si="0"/>
        <v>13879517</v>
      </c>
      <c r="J32" s="240"/>
      <c r="K32" s="240"/>
      <c r="L32" s="240"/>
      <c r="M32" s="240"/>
      <c r="N32" s="239">
        <f t="shared" si="1"/>
        <v>0</v>
      </c>
      <c r="O32" s="240"/>
      <c r="P32" s="239">
        <f t="shared" si="2"/>
        <v>0</v>
      </c>
      <c r="Q32" s="239">
        <f t="shared" si="3"/>
        <v>13879517</v>
      </c>
      <c r="R32" s="240"/>
    </row>
    <row r="33" spans="1:18" s="137" customFormat="1" ht="22.5" x14ac:dyDescent="0.2">
      <c r="A33" s="669"/>
      <c r="B33" s="246" t="s">
        <v>524</v>
      </c>
      <c r="C33" s="249"/>
      <c r="D33" s="247">
        <v>10588064</v>
      </c>
      <c r="E33" s="240"/>
      <c r="F33" s="247">
        <v>4885357</v>
      </c>
      <c r="G33" s="240"/>
      <c r="H33" s="247">
        <v>74519</v>
      </c>
      <c r="I33" s="239">
        <f t="shared" si="0"/>
        <v>15547940</v>
      </c>
      <c r="J33" s="240"/>
      <c r="K33" s="240"/>
      <c r="L33" s="240"/>
      <c r="M33" s="240"/>
      <c r="N33" s="239">
        <f t="shared" si="1"/>
        <v>0</v>
      </c>
      <c r="O33" s="240"/>
      <c r="P33" s="239">
        <f t="shared" si="2"/>
        <v>0</v>
      </c>
      <c r="Q33" s="239">
        <f t="shared" si="3"/>
        <v>15547940</v>
      </c>
      <c r="R33" s="240"/>
    </row>
    <row r="34" spans="1:18" s="105" customFormat="1" x14ac:dyDescent="0.2">
      <c r="A34" s="250" t="s">
        <v>100</v>
      </c>
      <c r="B34" s="250" t="s">
        <v>100</v>
      </c>
      <c r="C34" s="251"/>
      <c r="D34" s="251">
        <f>SUM(D5:D33)</f>
        <v>1142709161</v>
      </c>
      <c r="E34" s="251">
        <f t="shared" ref="E34:I34" si="4">SUM(E5:E33)</f>
        <v>124010443</v>
      </c>
      <c r="F34" s="251">
        <f t="shared" si="4"/>
        <v>254831315</v>
      </c>
      <c r="G34" s="251">
        <f t="shared" si="4"/>
        <v>237932</v>
      </c>
      <c r="H34" s="251">
        <f>SUM(H5:H33)</f>
        <v>1240575</v>
      </c>
      <c r="I34" s="251">
        <f t="shared" si="4"/>
        <v>1523029426</v>
      </c>
      <c r="J34" s="251"/>
      <c r="K34" s="251"/>
      <c r="L34" s="251">
        <f>SUM(L5:L33)</f>
        <v>342839132</v>
      </c>
      <c r="M34" s="251"/>
      <c r="N34" s="251">
        <f t="shared" si="1"/>
        <v>342839132</v>
      </c>
      <c r="O34" s="251">
        <f>SUM(O5:O33)</f>
        <v>11424961</v>
      </c>
      <c r="P34" s="251">
        <f t="shared" si="2"/>
        <v>11424961</v>
      </c>
      <c r="Q34" s="251">
        <f>+I34+N34+P34</f>
        <v>1877293519</v>
      </c>
      <c r="R34" s="251"/>
    </row>
    <row r="35" spans="1:18" x14ac:dyDescent="0.2">
      <c r="A35" s="115"/>
      <c r="B35" s="115"/>
      <c r="C35" s="116"/>
      <c r="D35" s="117"/>
      <c r="E35" s="118"/>
      <c r="F35" s="118"/>
      <c r="G35" s="118"/>
      <c r="H35" s="118"/>
      <c r="I35" s="118"/>
      <c r="J35" s="118"/>
      <c r="K35" s="118"/>
      <c r="L35" s="118"/>
      <c r="M35" s="118"/>
      <c r="N35" s="118"/>
      <c r="O35" s="118"/>
      <c r="P35" s="118"/>
      <c r="Q35" s="118"/>
      <c r="R35" s="118"/>
    </row>
    <row r="37" spans="1:18" x14ac:dyDescent="0.2">
      <c r="Q37" s="238"/>
    </row>
  </sheetData>
  <mergeCells count="7">
    <mergeCell ref="A5:A33"/>
    <mergeCell ref="A3:A4"/>
    <mergeCell ref="J3:N3"/>
    <mergeCell ref="O3:P3"/>
    <mergeCell ref="Q3:R3"/>
    <mergeCell ref="C3:I3"/>
    <mergeCell ref="B3:B4"/>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249977111117893"/>
  </sheetPr>
  <dimension ref="A1:F118"/>
  <sheetViews>
    <sheetView topLeftCell="A79" zoomScaleNormal="100" workbookViewId="0">
      <selection activeCell="F67" sqref="F67:F69"/>
    </sheetView>
  </sheetViews>
  <sheetFormatPr baseColWidth="10" defaultColWidth="11.28515625" defaultRowHeight="12.75" x14ac:dyDescent="0.2"/>
  <cols>
    <col min="1" max="1" width="64" customWidth="1"/>
    <col min="2" max="4" width="18.85546875" style="236" customWidth="1"/>
    <col min="6" max="6" width="17.85546875" bestFit="1" customWidth="1"/>
  </cols>
  <sheetData>
    <row r="1" spans="1:4" x14ac:dyDescent="0.2">
      <c r="A1" s="101" t="s">
        <v>427</v>
      </c>
    </row>
    <row r="2" spans="1:4" x14ac:dyDescent="0.2">
      <c r="A2" s="103" t="s">
        <v>374</v>
      </c>
    </row>
    <row r="3" spans="1:4" s="128" customFormat="1" ht="28.35" customHeight="1" x14ac:dyDescent="0.2">
      <c r="A3" s="138" t="s">
        <v>371</v>
      </c>
      <c r="B3" s="237">
        <v>2020</v>
      </c>
      <c r="C3" s="237">
        <v>2021</v>
      </c>
      <c r="D3" s="237">
        <v>2022</v>
      </c>
    </row>
    <row r="4" spans="1:4" x14ac:dyDescent="0.2">
      <c r="A4" s="253" t="s">
        <v>554</v>
      </c>
      <c r="B4" s="252">
        <v>49714138</v>
      </c>
      <c r="C4" s="252">
        <v>58295443</v>
      </c>
      <c r="D4" s="252">
        <v>17602243</v>
      </c>
    </row>
    <row r="5" spans="1:4" s="131" customFormat="1" x14ac:dyDescent="0.2">
      <c r="A5" s="253" t="s">
        <v>555</v>
      </c>
      <c r="B5" s="232">
        <v>54214233</v>
      </c>
      <c r="C5" s="232">
        <v>88881209</v>
      </c>
      <c r="D5" s="232">
        <v>63486602</v>
      </c>
    </row>
    <row r="6" spans="1:4" s="131" customFormat="1" x14ac:dyDescent="0.2">
      <c r="A6" s="253" t="s">
        <v>556</v>
      </c>
      <c r="B6" s="232">
        <v>12710647</v>
      </c>
      <c r="C6" s="232">
        <v>12489749</v>
      </c>
      <c r="D6" s="232">
        <v>12551935</v>
      </c>
    </row>
    <row r="7" spans="1:4" s="131" customFormat="1" x14ac:dyDescent="0.2">
      <c r="A7" s="253" t="s">
        <v>557</v>
      </c>
      <c r="B7" s="232">
        <v>9771177</v>
      </c>
      <c r="C7" s="232">
        <v>11956878</v>
      </c>
      <c r="D7" s="232">
        <v>9859465</v>
      </c>
    </row>
    <row r="8" spans="1:4" s="131" customFormat="1" x14ac:dyDescent="0.2">
      <c r="A8" s="253" t="s">
        <v>558</v>
      </c>
      <c r="B8" s="232">
        <v>11129542</v>
      </c>
      <c r="C8" s="232">
        <v>11314268</v>
      </c>
      <c r="D8" s="232">
        <v>12051407</v>
      </c>
    </row>
    <row r="9" spans="1:4" s="131" customFormat="1" x14ac:dyDescent="0.2">
      <c r="A9" s="253" t="s">
        <v>559</v>
      </c>
      <c r="B9" s="232">
        <v>5719246</v>
      </c>
      <c r="C9" s="232">
        <v>8106405</v>
      </c>
      <c r="D9" s="232">
        <v>4811725</v>
      </c>
    </row>
    <row r="10" spans="1:4" s="131" customFormat="1" x14ac:dyDescent="0.2">
      <c r="A10" s="253" t="s">
        <v>533</v>
      </c>
      <c r="B10" s="232"/>
      <c r="C10" s="232">
        <v>0</v>
      </c>
      <c r="D10" s="232"/>
    </row>
    <row r="11" spans="1:4" s="131" customFormat="1" ht="22.5" x14ac:dyDescent="0.2">
      <c r="A11" s="253" t="s">
        <v>534</v>
      </c>
      <c r="B11" s="232"/>
      <c r="C11" s="232">
        <v>258094</v>
      </c>
      <c r="D11" s="232">
        <v>126340</v>
      </c>
    </row>
    <row r="12" spans="1:4" s="131" customFormat="1" x14ac:dyDescent="0.2">
      <c r="A12" s="253" t="s">
        <v>526</v>
      </c>
      <c r="B12" s="232">
        <v>384424</v>
      </c>
      <c r="C12" s="232">
        <v>1079298</v>
      </c>
      <c r="D12" s="232">
        <v>767495</v>
      </c>
    </row>
    <row r="13" spans="1:4" s="131" customFormat="1" ht="22.5" x14ac:dyDescent="0.2">
      <c r="A13" s="253" t="s">
        <v>535</v>
      </c>
      <c r="B13" s="232">
        <v>1090522</v>
      </c>
      <c r="C13" s="232">
        <v>0</v>
      </c>
      <c r="D13" s="232"/>
    </row>
    <row r="14" spans="1:4" s="131" customFormat="1" ht="16.5" customHeight="1" x14ac:dyDescent="0.2">
      <c r="A14" s="253" t="s">
        <v>527</v>
      </c>
      <c r="B14" s="232"/>
      <c r="C14" s="232">
        <v>4921415</v>
      </c>
      <c r="D14" s="232">
        <v>6520697</v>
      </c>
    </row>
    <row r="15" spans="1:4" s="131" customFormat="1" ht="15" customHeight="1" x14ac:dyDescent="0.2">
      <c r="A15" s="253" t="s">
        <v>536</v>
      </c>
      <c r="B15" s="232">
        <v>6043884</v>
      </c>
      <c r="C15" s="232"/>
      <c r="D15" s="232"/>
    </row>
    <row r="16" spans="1:4" s="131" customFormat="1" x14ac:dyDescent="0.2">
      <c r="A16" s="253" t="s">
        <v>528</v>
      </c>
      <c r="B16" s="232"/>
      <c r="C16" s="232"/>
      <c r="D16" s="232"/>
    </row>
    <row r="17" spans="1:4" s="131" customFormat="1" x14ac:dyDescent="0.2">
      <c r="A17" s="253" t="s">
        <v>537</v>
      </c>
      <c r="B17" s="232"/>
      <c r="C17" s="232">
        <v>11197690</v>
      </c>
      <c r="D17" s="232">
        <v>1000</v>
      </c>
    </row>
    <row r="18" spans="1:4" s="131" customFormat="1" x14ac:dyDescent="0.2">
      <c r="A18" s="253" t="s">
        <v>538</v>
      </c>
      <c r="B18" s="232">
        <v>11288047</v>
      </c>
      <c r="C18" s="232">
        <v>370000</v>
      </c>
      <c r="D18" s="232">
        <v>329000</v>
      </c>
    </row>
    <row r="19" spans="1:4" s="131" customFormat="1" ht="14.25" customHeight="1" x14ac:dyDescent="0.2">
      <c r="A19" s="253" t="s">
        <v>539</v>
      </c>
      <c r="B19" s="232">
        <v>370000</v>
      </c>
      <c r="C19" s="232">
        <v>806448514</v>
      </c>
      <c r="D19" s="232">
        <v>806937845</v>
      </c>
    </row>
    <row r="20" spans="1:4" s="131" customFormat="1" ht="14.25" customHeight="1" x14ac:dyDescent="0.2">
      <c r="A20" s="253" t="s">
        <v>560</v>
      </c>
      <c r="B20" s="232"/>
      <c r="C20" s="232"/>
      <c r="D20" s="232">
        <v>23000</v>
      </c>
    </row>
    <row r="21" spans="1:4" s="131" customFormat="1" x14ac:dyDescent="0.2">
      <c r="A21" s="253" t="s">
        <v>540</v>
      </c>
      <c r="B21" s="232">
        <v>701118204</v>
      </c>
      <c r="C21" s="232">
        <v>0</v>
      </c>
      <c r="D21" s="232"/>
    </row>
    <row r="22" spans="1:4" s="131" customFormat="1" x14ac:dyDescent="0.2">
      <c r="A22" s="253" t="s">
        <v>529</v>
      </c>
      <c r="B22" s="232"/>
      <c r="C22" s="232">
        <v>3131674</v>
      </c>
      <c r="D22" s="232">
        <v>2952428</v>
      </c>
    </row>
    <row r="23" spans="1:4" s="131" customFormat="1" ht="22.5" x14ac:dyDescent="0.2">
      <c r="A23" s="253" t="s">
        <v>541</v>
      </c>
      <c r="B23" s="232">
        <v>2807192</v>
      </c>
      <c r="C23" s="232">
        <v>6848763</v>
      </c>
      <c r="D23" s="232">
        <v>5939757</v>
      </c>
    </row>
    <row r="24" spans="1:4" s="131" customFormat="1" ht="22.5" x14ac:dyDescent="0.2">
      <c r="A24" s="253" t="s">
        <v>542</v>
      </c>
      <c r="B24" s="232">
        <v>5594978</v>
      </c>
      <c r="C24" s="232">
        <v>5632863</v>
      </c>
      <c r="D24" s="232">
        <v>5449496</v>
      </c>
    </row>
    <row r="25" spans="1:4" s="131" customFormat="1" x14ac:dyDescent="0.2">
      <c r="A25" s="253" t="s">
        <v>543</v>
      </c>
      <c r="B25" s="232">
        <v>5602828</v>
      </c>
      <c r="C25" s="232"/>
      <c r="D25" s="232"/>
    </row>
    <row r="26" spans="1:4" s="131" customFormat="1" x14ac:dyDescent="0.2">
      <c r="A26" s="253" t="s">
        <v>544</v>
      </c>
      <c r="B26" s="232"/>
      <c r="C26" s="232">
        <v>518555</v>
      </c>
      <c r="D26" s="232">
        <v>462679</v>
      </c>
    </row>
    <row r="27" spans="1:4" s="131" customFormat="1" x14ac:dyDescent="0.2">
      <c r="A27" s="253" t="s">
        <v>545</v>
      </c>
      <c r="B27" s="232">
        <v>548836</v>
      </c>
      <c r="C27" s="232">
        <v>0</v>
      </c>
      <c r="D27" s="232"/>
    </row>
    <row r="28" spans="1:4" s="131" customFormat="1" x14ac:dyDescent="0.2">
      <c r="A28" s="253" t="s">
        <v>546</v>
      </c>
      <c r="B28" s="232"/>
      <c r="C28" s="232">
        <v>351937</v>
      </c>
      <c r="D28" s="232">
        <v>186244</v>
      </c>
    </row>
    <row r="29" spans="1:4" s="131" customFormat="1" ht="22.5" x14ac:dyDescent="0.2">
      <c r="A29" s="253" t="s">
        <v>530</v>
      </c>
      <c r="B29" s="232">
        <v>270678</v>
      </c>
      <c r="C29" s="232">
        <v>1671466</v>
      </c>
      <c r="D29" s="232">
        <v>1752334</v>
      </c>
    </row>
    <row r="30" spans="1:4" s="131" customFormat="1" ht="22.5" x14ac:dyDescent="0.2">
      <c r="A30" s="253" t="s">
        <v>547</v>
      </c>
      <c r="B30" s="232">
        <v>1572325</v>
      </c>
      <c r="C30" s="232">
        <v>50150</v>
      </c>
      <c r="D30" s="232">
        <v>58450</v>
      </c>
    </row>
    <row r="31" spans="1:4" s="131" customFormat="1" x14ac:dyDescent="0.2">
      <c r="A31" s="253" t="s">
        <v>531</v>
      </c>
      <c r="B31" s="232">
        <v>50150</v>
      </c>
      <c r="C31" s="232">
        <v>9625643</v>
      </c>
      <c r="D31" s="232">
        <v>9184783</v>
      </c>
    </row>
    <row r="32" spans="1:4" s="131" customFormat="1" ht="15.75" customHeight="1" x14ac:dyDescent="0.2">
      <c r="A32" s="253" t="s">
        <v>548</v>
      </c>
      <c r="B32" s="232">
        <v>8083916</v>
      </c>
      <c r="C32" s="232">
        <v>87989787</v>
      </c>
      <c r="D32" s="232">
        <v>141713798</v>
      </c>
    </row>
    <row r="33" spans="1:4" s="131" customFormat="1" x14ac:dyDescent="0.2">
      <c r="A33" s="253" t="s">
        <v>549</v>
      </c>
      <c r="B33" s="232">
        <v>162419151</v>
      </c>
      <c r="C33" s="232"/>
      <c r="D33" s="232"/>
    </row>
    <row r="34" spans="1:4" s="131" customFormat="1" ht="22.5" x14ac:dyDescent="0.2">
      <c r="A34" s="253" t="s">
        <v>550</v>
      </c>
      <c r="B34" s="232"/>
      <c r="C34" s="232">
        <v>2512662</v>
      </c>
      <c r="D34" s="232"/>
    </row>
    <row r="35" spans="1:4" s="131" customFormat="1" x14ac:dyDescent="0.2">
      <c r="A35" s="253" t="s">
        <v>551</v>
      </c>
      <c r="B35" s="232">
        <v>2190111</v>
      </c>
      <c r="C35" s="232"/>
      <c r="D35" s="232"/>
    </row>
    <row r="36" spans="1:4" s="131" customFormat="1" x14ac:dyDescent="0.2">
      <c r="A36" s="253" t="s">
        <v>552</v>
      </c>
      <c r="B36" s="232"/>
      <c r="C36" s="232">
        <v>31731616</v>
      </c>
      <c r="D36" s="232">
        <v>30206184</v>
      </c>
    </row>
    <row r="37" spans="1:4" s="131" customFormat="1" ht="22.5" x14ac:dyDescent="0.2">
      <c r="A37" s="253" t="s">
        <v>553</v>
      </c>
      <c r="B37" s="232">
        <v>676411</v>
      </c>
      <c r="C37" s="232">
        <v>1444980</v>
      </c>
      <c r="D37" s="232"/>
    </row>
    <row r="38" spans="1:4" s="131" customFormat="1" x14ac:dyDescent="0.2">
      <c r="A38" s="253" t="s">
        <v>561</v>
      </c>
      <c r="B38" s="232"/>
      <c r="C38" s="232"/>
      <c r="D38" s="232">
        <v>42443793</v>
      </c>
    </row>
    <row r="39" spans="1:4" s="131" customFormat="1" ht="15.75" customHeight="1" x14ac:dyDescent="0.2">
      <c r="A39" s="253" t="s">
        <v>532</v>
      </c>
      <c r="B39" s="232"/>
      <c r="C39" s="232">
        <v>1417578</v>
      </c>
      <c r="D39" s="232">
        <v>542036</v>
      </c>
    </row>
    <row r="40" spans="1:4" s="135" customFormat="1" ht="22.5" customHeight="1" x14ac:dyDescent="0.2">
      <c r="A40" s="136" t="s">
        <v>359</v>
      </c>
      <c r="B40" s="231">
        <f>SUM(B4:B39)</f>
        <v>1053370640</v>
      </c>
      <c r="C40" s="231">
        <f>SUM(C4:C39)</f>
        <v>1168246637</v>
      </c>
      <c r="D40" s="231">
        <f>SUM(D4:D39)</f>
        <v>1175960736</v>
      </c>
    </row>
    <row r="42" spans="1:4" s="128" customFormat="1" ht="28.35" customHeight="1" x14ac:dyDescent="0.2">
      <c r="A42" s="138" t="s">
        <v>372</v>
      </c>
      <c r="B42" s="237">
        <v>2020</v>
      </c>
      <c r="C42" s="237" t="s">
        <v>421</v>
      </c>
      <c r="D42" s="237" t="s">
        <v>422</v>
      </c>
    </row>
    <row r="43" spans="1:4" x14ac:dyDescent="0.2">
      <c r="A43" s="253" t="s">
        <v>554</v>
      </c>
      <c r="B43" s="252">
        <v>83815781</v>
      </c>
      <c r="C43" s="252">
        <v>89455159</v>
      </c>
      <c r="D43" s="252">
        <v>17602243</v>
      </c>
    </row>
    <row r="44" spans="1:4" x14ac:dyDescent="0.2">
      <c r="A44" s="253" t="s">
        <v>555</v>
      </c>
      <c r="B44" s="252">
        <v>59337100</v>
      </c>
      <c r="C44" s="252">
        <v>75942948</v>
      </c>
      <c r="D44" s="252">
        <v>63486602</v>
      </c>
    </row>
    <row r="45" spans="1:4" x14ac:dyDescent="0.2">
      <c r="A45" s="253" t="s">
        <v>556</v>
      </c>
      <c r="B45" s="252">
        <v>14331164</v>
      </c>
      <c r="C45" s="252">
        <v>15603465</v>
      </c>
      <c r="D45" s="252">
        <v>12551935</v>
      </c>
    </row>
    <row r="46" spans="1:4" x14ac:dyDescent="0.2">
      <c r="A46" s="253" t="s">
        <v>557</v>
      </c>
      <c r="B46" s="252">
        <v>10865964</v>
      </c>
      <c r="C46" s="252">
        <v>12147052</v>
      </c>
      <c r="D46" s="252">
        <v>9859465</v>
      </c>
    </row>
    <row r="47" spans="1:4" x14ac:dyDescent="0.2">
      <c r="A47" s="253" t="s">
        <v>558</v>
      </c>
      <c r="B47" s="252">
        <v>17145856</v>
      </c>
      <c r="C47" s="252">
        <v>18747830</v>
      </c>
      <c r="D47" s="252">
        <v>12051407</v>
      </c>
    </row>
    <row r="48" spans="1:4" x14ac:dyDescent="0.2">
      <c r="A48" s="253" t="s">
        <v>559</v>
      </c>
      <c r="B48" s="252">
        <v>11675364</v>
      </c>
      <c r="C48" s="252">
        <v>9110058</v>
      </c>
      <c r="D48" s="252">
        <v>4811725</v>
      </c>
    </row>
    <row r="49" spans="1:6" x14ac:dyDescent="0.2">
      <c r="A49" s="253" t="s">
        <v>533</v>
      </c>
      <c r="B49" s="252">
        <v>23490</v>
      </c>
      <c r="C49" s="252">
        <v>27657</v>
      </c>
      <c r="D49" s="252"/>
    </row>
    <row r="50" spans="1:6" ht="22.5" x14ac:dyDescent="0.2">
      <c r="A50" s="253" t="s">
        <v>534</v>
      </c>
      <c r="B50" s="252">
        <v>40000</v>
      </c>
      <c r="C50" s="252">
        <v>258094</v>
      </c>
      <c r="D50" s="252">
        <v>126340</v>
      </c>
    </row>
    <row r="51" spans="1:6" x14ac:dyDescent="0.2">
      <c r="A51" s="253" t="s">
        <v>526</v>
      </c>
      <c r="B51" s="252">
        <v>384391</v>
      </c>
      <c r="C51" s="252">
        <v>1079298</v>
      </c>
      <c r="D51" s="252">
        <v>767495</v>
      </c>
    </row>
    <row r="52" spans="1:6" ht="22.5" x14ac:dyDescent="0.2">
      <c r="A52" s="253" t="s">
        <v>535</v>
      </c>
      <c r="B52" s="252">
        <v>1017596</v>
      </c>
      <c r="C52" s="252">
        <v>1786917</v>
      </c>
      <c r="D52" s="252"/>
    </row>
    <row r="53" spans="1:6" ht="22.5" x14ac:dyDescent="0.2">
      <c r="A53" s="253" t="s">
        <v>527</v>
      </c>
      <c r="B53" s="252">
        <v>2579946</v>
      </c>
      <c r="C53" s="252">
        <v>5808954</v>
      </c>
      <c r="D53" s="252">
        <v>6520697</v>
      </c>
    </row>
    <row r="54" spans="1:6" ht="22.5" x14ac:dyDescent="0.2">
      <c r="A54" s="253" t="s">
        <v>536</v>
      </c>
      <c r="B54" s="252">
        <v>6954371</v>
      </c>
      <c r="C54" s="252"/>
      <c r="D54" s="252"/>
    </row>
    <row r="55" spans="1:6" x14ac:dyDescent="0.2">
      <c r="A55" s="253" t="s">
        <v>528</v>
      </c>
      <c r="B55" s="252">
        <v>60000</v>
      </c>
      <c r="C55" s="252"/>
      <c r="D55" s="252"/>
    </row>
    <row r="56" spans="1:6" x14ac:dyDescent="0.2">
      <c r="A56" s="253" t="s">
        <v>537</v>
      </c>
      <c r="B56" s="252">
        <v>2037793</v>
      </c>
      <c r="C56" s="252">
        <v>52334696</v>
      </c>
      <c r="D56" s="252">
        <v>1000</v>
      </c>
    </row>
    <row r="57" spans="1:6" x14ac:dyDescent="0.2">
      <c r="A57" s="253" t="s">
        <v>538</v>
      </c>
      <c r="B57" s="252">
        <v>15827296</v>
      </c>
      <c r="C57" s="252">
        <v>4139273</v>
      </c>
      <c r="D57" s="252">
        <v>329000</v>
      </c>
    </row>
    <row r="58" spans="1:6" ht="22.5" x14ac:dyDescent="0.2">
      <c r="A58" s="253" t="s">
        <v>539</v>
      </c>
      <c r="B58" s="252">
        <v>1328418</v>
      </c>
      <c r="C58" s="252">
        <v>914537317</v>
      </c>
      <c r="D58" s="252">
        <v>806937845</v>
      </c>
      <c r="F58" s="235"/>
    </row>
    <row r="59" spans="1:6" x14ac:dyDescent="0.2">
      <c r="A59" s="253" t="s">
        <v>540</v>
      </c>
      <c r="B59" s="252">
        <v>793407434</v>
      </c>
      <c r="C59" s="252">
        <v>203589</v>
      </c>
      <c r="D59" s="252"/>
    </row>
    <row r="60" spans="1:6" x14ac:dyDescent="0.2">
      <c r="A60" s="253" t="s">
        <v>529</v>
      </c>
      <c r="B60" s="252">
        <v>1224345</v>
      </c>
      <c r="C60" s="252">
        <v>4615813</v>
      </c>
      <c r="D60" s="252">
        <v>2952428</v>
      </c>
    </row>
    <row r="61" spans="1:6" ht="22.5" x14ac:dyDescent="0.2">
      <c r="A61" s="253" t="s">
        <v>541</v>
      </c>
      <c r="B61" s="252">
        <v>6639818</v>
      </c>
      <c r="C61" s="252">
        <v>7345096</v>
      </c>
      <c r="D61" s="252">
        <v>5939757</v>
      </c>
    </row>
    <row r="62" spans="1:6" ht="22.5" x14ac:dyDescent="0.2">
      <c r="A62" s="253" t="s">
        <v>542</v>
      </c>
      <c r="B62" s="252">
        <v>6139714</v>
      </c>
      <c r="C62" s="252">
        <v>6953962</v>
      </c>
      <c r="D62" s="252">
        <v>5449496</v>
      </c>
    </row>
    <row r="63" spans="1:6" x14ac:dyDescent="0.2">
      <c r="A63" s="253" t="s">
        <v>543</v>
      </c>
      <c r="B63" s="252">
        <v>6298598</v>
      </c>
      <c r="C63" s="252"/>
      <c r="D63" s="252"/>
    </row>
    <row r="64" spans="1:6" x14ac:dyDescent="0.2">
      <c r="A64" s="253" t="s">
        <v>544</v>
      </c>
      <c r="B64" s="252">
        <v>181209</v>
      </c>
      <c r="C64" s="252">
        <v>518555</v>
      </c>
      <c r="D64" s="252">
        <v>462679</v>
      </c>
    </row>
    <row r="65" spans="1:6" x14ac:dyDescent="0.2">
      <c r="A65" s="253" t="s">
        <v>545</v>
      </c>
      <c r="B65" s="252">
        <v>1549136</v>
      </c>
      <c r="C65" s="252">
        <v>378927</v>
      </c>
      <c r="D65" s="252"/>
    </row>
    <row r="66" spans="1:6" x14ac:dyDescent="0.2">
      <c r="A66" s="253" t="s">
        <v>546</v>
      </c>
      <c r="B66" s="252">
        <v>293664</v>
      </c>
      <c r="C66" s="252">
        <v>498520</v>
      </c>
      <c r="D66" s="252">
        <v>186244</v>
      </c>
    </row>
    <row r="67" spans="1:6" ht="22.5" x14ac:dyDescent="0.2">
      <c r="A67" s="253" t="s">
        <v>530</v>
      </c>
      <c r="B67" s="252">
        <v>478167</v>
      </c>
      <c r="C67" s="252">
        <v>1673512</v>
      </c>
      <c r="D67" s="252">
        <v>1752334</v>
      </c>
      <c r="F67" s="235"/>
    </row>
    <row r="68" spans="1:6" ht="22.5" x14ac:dyDescent="0.2">
      <c r="A68" s="253" t="s">
        <v>547</v>
      </c>
      <c r="B68" s="252">
        <v>1707599</v>
      </c>
      <c r="C68" s="252">
        <v>658122</v>
      </c>
      <c r="D68" s="252">
        <v>58450</v>
      </c>
    </row>
    <row r="69" spans="1:6" x14ac:dyDescent="0.2">
      <c r="A69" s="253" t="s">
        <v>531</v>
      </c>
      <c r="B69" s="252">
        <v>1426585</v>
      </c>
      <c r="C69" s="252">
        <v>14854103</v>
      </c>
      <c r="D69" s="252">
        <v>9184783</v>
      </c>
      <c r="F69" s="235"/>
    </row>
    <row r="70" spans="1:6" ht="22.5" x14ac:dyDescent="0.2">
      <c r="A70" s="253" t="s">
        <v>548</v>
      </c>
      <c r="B70" s="252">
        <v>13353149</v>
      </c>
      <c r="C70" s="252">
        <v>175652255</v>
      </c>
      <c r="D70" s="252">
        <v>141713798</v>
      </c>
    </row>
    <row r="71" spans="1:6" x14ac:dyDescent="0.2">
      <c r="A71" s="253" t="s">
        <v>549</v>
      </c>
      <c r="B71" s="252">
        <v>157051367</v>
      </c>
      <c r="C71" s="252"/>
      <c r="D71" s="252"/>
    </row>
    <row r="72" spans="1:6" ht="22.5" x14ac:dyDescent="0.2">
      <c r="A72" s="253" t="s">
        <v>550</v>
      </c>
      <c r="B72" s="252">
        <v>12000</v>
      </c>
      <c r="C72" s="252">
        <v>2512662</v>
      </c>
      <c r="D72" s="252"/>
    </row>
    <row r="73" spans="1:6" x14ac:dyDescent="0.2">
      <c r="A73" s="253" t="s">
        <v>551</v>
      </c>
      <c r="B73" s="252">
        <v>3206366</v>
      </c>
      <c r="C73" s="252"/>
      <c r="D73" s="252"/>
    </row>
    <row r="74" spans="1:6" x14ac:dyDescent="0.2">
      <c r="A74" s="253" t="s">
        <v>552</v>
      </c>
      <c r="B74" s="252">
        <v>1199475</v>
      </c>
      <c r="C74" s="252">
        <v>31995507</v>
      </c>
      <c r="D74" s="252">
        <v>30206184</v>
      </c>
    </row>
    <row r="75" spans="1:6" ht="22.5" x14ac:dyDescent="0.2">
      <c r="A75" s="253" t="s">
        <v>553</v>
      </c>
      <c r="B75" s="252">
        <v>29034517</v>
      </c>
      <c r="C75" s="252">
        <v>3368867</v>
      </c>
      <c r="D75" s="252"/>
    </row>
    <row r="76" spans="1:6" x14ac:dyDescent="0.2">
      <c r="A76" s="253" t="s">
        <v>561</v>
      </c>
      <c r="B76" s="252"/>
      <c r="C76" s="252"/>
      <c r="D76" s="232">
        <v>42443793</v>
      </c>
    </row>
    <row r="77" spans="1:6" ht="22.5" x14ac:dyDescent="0.2">
      <c r="A77" s="253" t="s">
        <v>532</v>
      </c>
      <c r="B77" s="252">
        <v>4231844</v>
      </c>
      <c r="C77" s="252">
        <v>2503502</v>
      </c>
      <c r="D77" s="232">
        <v>542036</v>
      </c>
    </row>
    <row r="78" spans="1:6" s="135" customFormat="1" ht="22.5" customHeight="1" x14ac:dyDescent="0.2">
      <c r="A78" s="136" t="s">
        <v>359</v>
      </c>
      <c r="B78" s="231">
        <f>SUM(B43:B77)</f>
        <v>1254859517</v>
      </c>
      <c r="C78" s="231">
        <f t="shared" ref="C78:D78" si="0">SUM(C43:C77)</f>
        <v>1454711710</v>
      </c>
      <c r="D78" s="231">
        <f t="shared" si="0"/>
        <v>1175937736</v>
      </c>
    </row>
    <row r="80" spans="1:6" s="128" customFormat="1" ht="28.35" customHeight="1" x14ac:dyDescent="0.2">
      <c r="A80" s="138" t="s">
        <v>373</v>
      </c>
      <c r="B80" s="237">
        <v>2020</v>
      </c>
      <c r="C80" s="237" t="s">
        <v>421</v>
      </c>
      <c r="D80" s="237" t="s">
        <v>422</v>
      </c>
    </row>
    <row r="81" spans="1:4" x14ac:dyDescent="0.2">
      <c r="A81" s="253" t="s">
        <v>554</v>
      </c>
      <c r="B81" s="252">
        <v>72261833</v>
      </c>
      <c r="C81" s="252">
        <v>89455159</v>
      </c>
      <c r="D81" s="252">
        <v>17602243</v>
      </c>
    </row>
    <row r="82" spans="1:4" x14ac:dyDescent="0.2">
      <c r="A82" s="253" t="s">
        <v>555</v>
      </c>
      <c r="B82" s="252">
        <v>58069304</v>
      </c>
      <c r="C82" s="252">
        <v>75942948</v>
      </c>
      <c r="D82" s="252">
        <v>63486602</v>
      </c>
    </row>
    <row r="83" spans="1:4" x14ac:dyDescent="0.2">
      <c r="A83" s="253" t="s">
        <v>556</v>
      </c>
      <c r="B83" s="252">
        <v>14292164</v>
      </c>
      <c r="C83" s="252">
        <v>15603465</v>
      </c>
      <c r="D83" s="252">
        <v>12551935</v>
      </c>
    </row>
    <row r="84" spans="1:4" x14ac:dyDescent="0.2">
      <c r="A84" s="253" t="s">
        <v>557</v>
      </c>
      <c r="B84" s="252">
        <v>10844328</v>
      </c>
      <c r="C84" s="252">
        <v>12147052</v>
      </c>
      <c r="D84" s="252">
        <v>9859465</v>
      </c>
    </row>
    <row r="85" spans="1:4" x14ac:dyDescent="0.2">
      <c r="A85" s="253" t="s">
        <v>558</v>
      </c>
      <c r="B85" s="252">
        <v>16977030</v>
      </c>
      <c r="C85" s="252">
        <v>18747830</v>
      </c>
      <c r="D85" s="252">
        <v>12051407</v>
      </c>
    </row>
    <row r="86" spans="1:4" x14ac:dyDescent="0.2">
      <c r="A86" s="253" t="s">
        <v>559</v>
      </c>
      <c r="B86" s="252">
        <v>11572837</v>
      </c>
      <c r="C86" s="252">
        <v>9110058</v>
      </c>
      <c r="D86" s="252">
        <v>4811725</v>
      </c>
    </row>
    <row r="87" spans="1:4" x14ac:dyDescent="0.2">
      <c r="A87" s="253" t="s">
        <v>533</v>
      </c>
      <c r="B87" s="252">
        <v>23425</v>
      </c>
      <c r="C87" s="252">
        <v>27657</v>
      </c>
      <c r="D87" s="252"/>
    </row>
    <row r="88" spans="1:4" ht="22.5" x14ac:dyDescent="0.2">
      <c r="A88" s="253" t="s">
        <v>534</v>
      </c>
      <c r="B88" s="252">
        <v>40000</v>
      </c>
      <c r="C88" s="252">
        <v>258094</v>
      </c>
      <c r="D88" s="252">
        <v>126340</v>
      </c>
    </row>
    <row r="89" spans="1:4" x14ac:dyDescent="0.2">
      <c r="A89" s="253" t="s">
        <v>526</v>
      </c>
      <c r="B89" s="252">
        <v>262676</v>
      </c>
      <c r="C89" s="252">
        <v>1079298</v>
      </c>
      <c r="D89" s="252">
        <v>767495</v>
      </c>
    </row>
    <row r="90" spans="1:4" ht="22.5" x14ac:dyDescent="0.2">
      <c r="A90" s="253" t="s">
        <v>535</v>
      </c>
      <c r="B90" s="252">
        <v>1006076</v>
      </c>
      <c r="C90" s="252">
        <v>1786917</v>
      </c>
      <c r="D90" s="252"/>
    </row>
    <row r="91" spans="1:4" ht="22.5" x14ac:dyDescent="0.2">
      <c r="A91" s="253" t="s">
        <v>527</v>
      </c>
      <c r="B91" s="252">
        <v>910996</v>
      </c>
      <c r="C91" s="252">
        <v>5808954</v>
      </c>
      <c r="D91" s="252">
        <v>6520697</v>
      </c>
    </row>
    <row r="92" spans="1:4" ht="22.5" x14ac:dyDescent="0.2">
      <c r="A92" s="253" t="s">
        <v>536</v>
      </c>
      <c r="B92" s="252">
        <v>6867602</v>
      </c>
      <c r="C92" s="252"/>
      <c r="D92" s="252"/>
    </row>
    <row r="93" spans="1:4" x14ac:dyDescent="0.2">
      <c r="A93" s="253" t="s">
        <v>528</v>
      </c>
      <c r="B93" s="252">
        <v>59000</v>
      </c>
      <c r="C93" s="252"/>
      <c r="D93" s="252"/>
    </row>
    <row r="94" spans="1:4" x14ac:dyDescent="0.2">
      <c r="A94" s="253" t="s">
        <v>537</v>
      </c>
      <c r="B94" s="252">
        <v>2016498</v>
      </c>
      <c r="C94" s="252">
        <v>52334696</v>
      </c>
      <c r="D94" s="252">
        <v>1000</v>
      </c>
    </row>
    <row r="95" spans="1:4" x14ac:dyDescent="0.2">
      <c r="A95" s="253" t="s">
        <v>538</v>
      </c>
      <c r="B95" s="252">
        <v>10959060</v>
      </c>
      <c r="C95" s="252">
        <v>4139273</v>
      </c>
      <c r="D95" s="252">
        <v>329000</v>
      </c>
    </row>
    <row r="96" spans="1:4" ht="22.5" x14ac:dyDescent="0.2">
      <c r="A96" s="253" t="s">
        <v>539</v>
      </c>
      <c r="B96" s="252">
        <v>910441</v>
      </c>
      <c r="C96" s="252">
        <v>914537317</v>
      </c>
      <c r="D96" s="252">
        <v>806937845</v>
      </c>
    </row>
    <row r="97" spans="1:4" x14ac:dyDescent="0.2">
      <c r="A97" s="253" t="s">
        <v>540</v>
      </c>
      <c r="B97" s="252">
        <v>789651602</v>
      </c>
      <c r="C97" s="252">
        <v>203589</v>
      </c>
      <c r="D97" s="252"/>
    </row>
    <row r="98" spans="1:4" x14ac:dyDescent="0.2">
      <c r="A98" s="253" t="s">
        <v>529</v>
      </c>
      <c r="B98" s="252">
        <v>1006677</v>
      </c>
      <c r="C98" s="252">
        <v>4615813</v>
      </c>
      <c r="D98" s="252">
        <v>2952428</v>
      </c>
    </row>
    <row r="99" spans="1:4" ht="22.5" x14ac:dyDescent="0.2">
      <c r="A99" s="253" t="s">
        <v>541</v>
      </c>
      <c r="B99" s="252">
        <v>6574972</v>
      </c>
      <c r="C99" s="252">
        <v>7345096</v>
      </c>
      <c r="D99" s="252">
        <v>5939757</v>
      </c>
    </row>
    <row r="100" spans="1:4" ht="22.5" x14ac:dyDescent="0.2">
      <c r="A100" s="253" t="s">
        <v>542</v>
      </c>
      <c r="B100" s="252">
        <v>6104659</v>
      </c>
      <c r="C100" s="252">
        <v>6953962</v>
      </c>
      <c r="D100" s="252">
        <v>5449496</v>
      </c>
    </row>
    <row r="101" spans="1:4" x14ac:dyDescent="0.2">
      <c r="A101" s="253" t="s">
        <v>543</v>
      </c>
      <c r="B101" s="252">
        <v>6272222</v>
      </c>
      <c r="C101" s="252"/>
      <c r="D101" s="252"/>
    </row>
    <row r="102" spans="1:4" x14ac:dyDescent="0.2">
      <c r="A102" s="253" t="s">
        <v>544</v>
      </c>
      <c r="B102" s="252">
        <v>169543</v>
      </c>
      <c r="C102" s="252">
        <v>518555</v>
      </c>
      <c r="D102" s="252">
        <v>462679</v>
      </c>
    </row>
    <row r="103" spans="1:4" x14ac:dyDescent="0.2">
      <c r="A103" s="253" t="s">
        <v>545</v>
      </c>
      <c r="B103" s="252">
        <v>1543523</v>
      </c>
      <c r="C103" s="252">
        <v>378927</v>
      </c>
      <c r="D103" s="252"/>
    </row>
    <row r="104" spans="1:4" x14ac:dyDescent="0.2">
      <c r="A104" s="253" t="s">
        <v>546</v>
      </c>
      <c r="B104" s="252">
        <v>118895</v>
      </c>
      <c r="C104" s="252">
        <v>498520</v>
      </c>
      <c r="D104" s="252">
        <v>186244</v>
      </c>
    </row>
    <row r="105" spans="1:4" ht="22.5" x14ac:dyDescent="0.2">
      <c r="A105" s="253" t="s">
        <v>530</v>
      </c>
      <c r="B105" s="252">
        <v>468811</v>
      </c>
      <c r="C105" s="252">
        <v>1673512</v>
      </c>
      <c r="D105" s="252">
        <v>1752334</v>
      </c>
    </row>
    <row r="106" spans="1:4" ht="22.5" x14ac:dyDescent="0.2">
      <c r="A106" s="253" t="s">
        <v>547</v>
      </c>
      <c r="B106" s="252">
        <v>1700512</v>
      </c>
      <c r="C106" s="252">
        <v>658122</v>
      </c>
      <c r="D106" s="252">
        <v>58450</v>
      </c>
    </row>
    <row r="107" spans="1:4" x14ac:dyDescent="0.2">
      <c r="A107" s="253" t="s">
        <v>531</v>
      </c>
      <c r="B107" s="252">
        <v>819408</v>
      </c>
      <c r="C107" s="252">
        <v>14854103</v>
      </c>
      <c r="D107" s="252">
        <v>9184783</v>
      </c>
    </row>
    <row r="108" spans="1:4" ht="22.5" x14ac:dyDescent="0.2">
      <c r="A108" s="253" t="s">
        <v>548</v>
      </c>
      <c r="B108" s="252">
        <v>13100658</v>
      </c>
      <c r="C108" s="252">
        <v>175652255</v>
      </c>
      <c r="D108" s="252">
        <v>141713798</v>
      </c>
    </row>
    <row r="109" spans="1:4" x14ac:dyDescent="0.2">
      <c r="A109" s="253" t="s">
        <v>549</v>
      </c>
      <c r="B109" s="252">
        <v>138957386</v>
      </c>
      <c r="C109" s="252"/>
      <c r="D109" s="252"/>
    </row>
    <row r="110" spans="1:4" s="131" customFormat="1" ht="22.5" x14ac:dyDescent="0.2">
      <c r="A110" s="253" t="s">
        <v>550</v>
      </c>
      <c r="B110" s="232">
        <v>12000</v>
      </c>
      <c r="C110" s="232">
        <v>2512662</v>
      </c>
      <c r="D110" s="252"/>
    </row>
    <row r="111" spans="1:4" s="131" customFormat="1" x14ac:dyDescent="0.2">
      <c r="A111" s="253" t="s">
        <v>551</v>
      </c>
      <c r="B111" s="232">
        <v>3206250</v>
      </c>
      <c r="C111" s="232"/>
      <c r="D111" s="252"/>
    </row>
    <row r="112" spans="1:4" s="131" customFormat="1" x14ac:dyDescent="0.2">
      <c r="A112" s="253" t="s">
        <v>552</v>
      </c>
      <c r="B112" s="232">
        <v>1195506</v>
      </c>
      <c r="C112" s="232">
        <v>31995507</v>
      </c>
      <c r="D112" s="252">
        <v>30206184</v>
      </c>
    </row>
    <row r="113" spans="1:4" s="131" customFormat="1" ht="22.5" x14ac:dyDescent="0.2">
      <c r="A113" s="253" t="s">
        <v>553</v>
      </c>
      <c r="B113" s="232">
        <v>28990145</v>
      </c>
      <c r="C113" s="232">
        <v>3368867</v>
      </c>
      <c r="D113" s="252"/>
    </row>
    <row r="114" spans="1:4" s="131" customFormat="1" x14ac:dyDescent="0.2">
      <c r="A114" s="253" t="s">
        <v>561</v>
      </c>
      <c r="B114" s="232"/>
      <c r="C114" s="232"/>
      <c r="D114" s="232">
        <v>42443793</v>
      </c>
    </row>
    <row r="115" spans="1:4" s="131" customFormat="1" ht="22.5" x14ac:dyDescent="0.2">
      <c r="A115" s="253" t="s">
        <v>532</v>
      </c>
      <c r="B115" s="232">
        <v>3817029</v>
      </c>
      <c r="C115" s="232">
        <v>2503502</v>
      </c>
      <c r="D115" s="232">
        <v>542036</v>
      </c>
    </row>
    <row r="116" spans="1:4" s="135" customFormat="1" ht="22.5" customHeight="1" x14ac:dyDescent="0.2">
      <c r="A116" s="136" t="s">
        <v>359</v>
      </c>
      <c r="B116" s="231">
        <f>SUM(B81:B115)</f>
        <v>1210783068</v>
      </c>
      <c r="C116" s="231">
        <f t="shared" ref="C116:D116" si="1">SUM(C81:C115)</f>
        <v>1454711710</v>
      </c>
      <c r="D116" s="231">
        <f t="shared" si="1"/>
        <v>1175937736</v>
      </c>
    </row>
    <row r="117" spans="1:4" x14ac:dyDescent="0.2">
      <c r="A117" s="227" t="s">
        <v>423</v>
      </c>
    </row>
    <row r="118" spans="1:4" x14ac:dyDescent="0.2">
      <c r="A118" s="228" t="s">
        <v>424</v>
      </c>
    </row>
  </sheetData>
  <pageMargins left="0.46875" right="0.51181102362204722" top="0.74803149606299213" bottom="0.74803149606299213" header="0.31496062992125984" footer="0.31496062992125984"/>
  <pageSetup paperSize="9" orientation="portrait" r:id="rId1"/>
  <headerFooter>
    <oddHeader>&amp;C&amp;"Arial,Negrita"&amp;18PROYECTO DE PRESUPUESTO 2022</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249977111117893"/>
  </sheetPr>
  <dimension ref="A1:N51"/>
  <sheetViews>
    <sheetView topLeftCell="A25" zoomScaleNormal="100" zoomScaleSheetLayoutView="70" zoomScalePageLayoutView="90" workbookViewId="0">
      <selection activeCell="M36" sqref="M36"/>
    </sheetView>
  </sheetViews>
  <sheetFormatPr baseColWidth="10" defaultColWidth="11.28515625" defaultRowHeight="11.25" x14ac:dyDescent="0.2"/>
  <cols>
    <col min="1" max="1" width="30.7109375" style="109" customWidth="1"/>
    <col min="2" max="3" width="9.5703125" style="109" bestFit="1" customWidth="1"/>
    <col min="4" max="4" width="10.140625" style="137" bestFit="1" customWidth="1"/>
    <col min="5" max="5" width="3" style="137" bestFit="1" customWidth="1"/>
    <col min="6" max="6" width="9.5703125" style="109" bestFit="1" customWidth="1"/>
    <col min="7" max="7" width="10.85546875" style="109" bestFit="1" customWidth="1"/>
    <col min="8" max="8" width="9.28515625" style="109" bestFit="1" customWidth="1"/>
    <col min="9" max="14" width="8.7109375" style="109" customWidth="1"/>
    <col min="15" max="16384" width="11.28515625" style="109"/>
  </cols>
  <sheetData>
    <row r="1" spans="1:14" s="105" customFormat="1" ht="14.25" customHeight="1" x14ac:dyDescent="0.2">
      <c r="A1" s="168" t="s">
        <v>428</v>
      </c>
      <c r="B1" s="169"/>
      <c r="C1" s="169"/>
      <c r="D1" s="169"/>
      <c r="E1" s="169"/>
      <c r="F1" s="169"/>
      <c r="G1" s="169"/>
      <c r="H1" s="169"/>
      <c r="I1" s="169"/>
      <c r="J1" s="169"/>
      <c r="K1" s="169"/>
      <c r="L1" s="169"/>
      <c r="M1" s="169"/>
      <c r="N1" s="169"/>
    </row>
    <row r="2" spans="1:14" s="108" customFormat="1" ht="12" thickBot="1" x14ac:dyDescent="0.25">
      <c r="A2" s="103" t="s">
        <v>495</v>
      </c>
      <c r="B2" s="103"/>
      <c r="C2" s="103"/>
      <c r="D2" s="103"/>
      <c r="E2" s="103"/>
      <c r="F2" s="103"/>
      <c r="G2" s="103"/>
      <c r="H2" s="103"/>
      <c r="I2" s="103"/>
      <c r="J2" s="103"/>
      <c r="K2" s="103"/>
      <c r="L2" s="103"/>
      <c r="M2" s="103"/>
      <c r="N2" s="103"/>
    </row>
    <row r="3" spans="1:14" s="110" customFormat="1" ht="12.75" customHeight="1" thickBot="1" x14ac:dyDescent="0.25">
      <c r="A3" s="680" t="s">
        <v>221</v>
      </c>
      <c r="B3" s="678" t="s">
        <v>254</v>
      </c>
      <c r="C3" s="679"/>
      <c r="D3" s="679"/>
      <c r="E3" s="679"/>
      <c r="F3" s="675" t="s">
        <v>255</v>
      </c>
      <c r="G3" s="676"/>
      <c r="H3" s="677"/>
      <c r="I3" s="675" t="s">
        <v>253</v>
      </c>
      <c r="J3" s="676"/>
      <c r="K3" s="676"/>
      <c r="L3" s="676"/>
      <c r="M3" s="676"/>
      <c r="N3" s="677"/>
    </row>
    <row r="4" spans="1:14" s="121" customFormat="1" ht="84.95" customHeight="1" thickBot="1" x14ac:dyDescent="0.25">
      <c r="A4" s="681"/>
      <c r="B4" s="170">
        <v>2020</v>
      </c>
      <c r="C4" s="171">
        <v>2021</v>
      </c>
      <c r="D4" s="171" t="s">
        <v>415</v>
      </c>
      <c r="E4" s="173" t="s">
        <v>429</v>
      </c>
      <c r="F4" s="170">
        <v>2020</v>
      </c>
      <c r="G4" s="171">
        <v>2021</v>
      </c>
      <c r="H4" s="171" t="s">
        <v>415</v>
      </c>
      <c r="I4" s="170">
        <v>2020</v>
      </c>
      <c r="J4" s="171" t="s">
        <v>421</v>
      </c>
      <c r="K4" s="171" t="s">
        <v>415</v>
      </c>
      <c r="L4" s="172" t="s">
        <v>430</v>
      </c>
      <c r="M4" s="172" t="s">
        <v>429</v>
      </c>
      <c r="N4" s="173" t="s">
        <v>431</v>
      </c>
    </row>
    <row r="5" spans="1:14" x14ac:dyDescent="0.2">
      <c r="A5" s="174"/>
      <c r="B5" s="175"/>
      <c r="C5" s="176"/>
      <c r="D5" s="176"/>
      <c r="E5" s="177"/>
      <c r="F5" s="175"/>
      <c r="G5" s="176"/>
      <c r="H5" s="178"/>
      <c r="I5" s="175"/>
      <c r="J5" s="176"/>
      <c r="K5" s="178"/>
      <c r="L5" s="177"/>
      <c r="M5" s="177"/>
      <c r="N5" s="178"/>
    </row>
    <row r="6" spans="1:14" ht="22.5" x14ac:dyDescent="0.2">
      <c r="A6" s="179" t="s">
        <v>252</v>
      </c>
      <c r="B6" s="180"/>
      <c r="C6" s="181"/>
      <c r="D6" s="181"/>
      <c r="E6" s="182"/>
      <c r="F6" s="180"/>
      <c r="G6" s="181"/>
      <c r="H6" s="183"/>
      <c r="I6" s="180"/>
      <c r="J6" s="181"/>
      <c r="K6" s="183"/>
      <c r="L6" s="182"/>
      <c r="M6" s="182"/>
      <c r="N6" s="183"/>
    </row>
    <row r="7" spans="1:14" x14ac:dyDescent="0.2">
      <c r="A7" s="184" t="s">
        <v>222</v>
      </c>
      <c r="B7" s="185"/>
      <c r="C7" s="186"/>
      <c r="D7" s="186"/>
      <c r="E7" s="187"/>
      <c r="F7" s="185"/>
      <c r="G7" s="186"/>
      <c r="H7" s="188"/>
      <c r="I7" s="185"/>
      <c r="J7" s="186"/>
      <c r="K7" s="188"/>
      <c r="L7" s="187"/>
      <c r="M7" s="187"/>
      <c r="N7" s="188"/>
    </row>
    <row r="8" spans="1:14" s="110" customFormat="1" x14ac:dyDescent="0.2">
      <c r="A8" s="189"/>
      <c r="B8" s="185"/>
      <c r="C8" s="186"/>
      <c r="D8" s="186"/>
      <c r="E8" s="187"/>
      <c r="F8" s="185"/>
      <c r="G8" s="186"/>
      <c r="H8" s="188"/>
      <c r="I8" s="185"/>
      <c r="J8" s="186"/>
      <c r="K8" s="188"/>
      <c r="L8" s="187"/>
      <c r="M8" s="187"/>
      <c r="N8" s="188"/>
    </row>
    <row r="9" spans="1:14" x14ac:dyDescent="0.2">
      <c r="A9" s="179" t="s">
        <v>227</v>
      </c>
      <c r="B9" s="185"/>
      <c r="C9" s="186"/>
      <c r="D9" s="186"/>
      <c r="E9" s="187"/>
      <c r="F9" s="185"/>
      <c r="G9" s="186"/>
      <c r="H9" s="188"/>
      <c r="I9" s="185"/>
      <c r="J9" s="186"/>
      <c r="K9" s="188"/>
      <c r="L9" s="187"/>
      <c r="M9" s="187"/>
      <c r="N9" s="188"/>
    </row>
    <row r="10" spans="1:14" x14ac:dyDescent="0.2">
      <c r="A10" s="190" t="s">
        <v>223</v>
      </c>
      <c r="B10" s="185"/>
      <c r="C10" s="186"/>
      <c r="D10" s="186"/>
      <c r="E10" s="187"/>
      <c r="F10" s="185"/>
      <c r="G10" s="186"/>
      <c r="H10" s="188"/>
      <c r="I10" s="185"/>
      <c r="J10" s="186"/>
      <c r="K10" s="188"/>
      <c r="L10" s="187"/>
      <c r="M10" s="187"/>
      <c r="N10" s="188"/>
    </row>
    <row r="11" spans="1:14" x14ac:dyDescent="0.2">
      <c r="A11" s="190" t="s">
        <v>224</v>
      </c>
      <c r="B11" s="185"/>
      <c r="C11" s="186"/>
      <c r="D11" s="186"/>
      <c r="E11" s="187"/>
      <c r="F11" s="185"/>
      <c r="G11" s="186"/>
      <c r="H11" s="188"/>
      <c r="I11" s="185"/>
      <c r="J11" s="186"/>
      <c r="K11" s="188"/>
      <c r="L11" s="187"/>
      <c r="M11" s="187"/>
      <c r="N11" s="188"/>
    </row>
    <row r="12" spans="1:14" x14ac:dyDescent="0.2">
      <c r="A12" s="190" t="s">
        <v>225</v>
      </c>
      <c r="B12" s="185"/>
      <c r="C12" s="186"/>
      <c r="D12" s="186"/>
      <c r="E12" s="187"/>
      <c r="F12" s="185"/>
      <c r="G12" s="186"/>
      <c r="H12" s="188"/>
      <c r="I12" s="185"/>
      <c r="J12" s="186"/>
      <c r="K12" s="188"/>
      <c r="L12" s="187"/>
      <c r="M12" s="187"/>
      <c r="N12" s="188"/>
    </row>
    <row r="13" spans="1:14" x14ac:dyDescent="0.2">
      <c r="A13" s="190" t="s">
        <v>226</v>
      </c>
      <c r="B13" s="185">
        <v>54214233</v>
      </c>
      <c r="C13" s="186">
        <v>88881209</v>
      </c>
      <c r="D13" s="186">
        <f>+B13-C13</f>
        <v>-34666976</v>
      </c>
      <c r="E13" s="187"/>
      <c r="F13" s="185">
        <v>59337100</v>
      </c>
      <c r="G13" s="186">
        <v>72326012</v>
      </c>
      <c r="H13" s="188">
        <f>+F13-G13</f>
        <v>-12988912</v>
      </c>
      <c r="I13" s="185">
        <v>1200</v>
      </c>
      <c r="J13" s="186">
        <v>1381</v>
      </c>
      <c r="K13" s="188">
        <f>+I13-J13</f>
        <v>-181</v>
      </c>
      <c r="L13" s="187">
        <v>1400</v>
      </c>
      <c r="M13" s="187">
        <v>1500</v>
      </c>
      <c r="N13" s="188">
        <f>+L13-M13</f>
        <v>-100</v>
      </c>
    </row>
    <row r="14" spans="1:14" x14ac:dyDescent="0.2">
      <c r="A14" s="190"/>
      <c r="B14" s="180"/>
      <c r="C14" s="181"/>
      <c r="D14" s="181"/>
      <c r="E14" s="182"/>
      <c r="F14" s="180"/>
      <c r="G14" s="181"/>
      <c r="H14" s="183"/>
      <c r="I14" s="180"/>
      <c r="J14" s="181"/>
      <c r="K14" s="183"/>
      <c r="L14" s="182"/>
      <c r="M14" s="182"/>
      <c r="N14" s="183"/>
    </row>
    <row r="15" spans="1:14" x14ac:dyDescent="0.2">
      <c r="A15" s="179" t="s">
        <v>246</v>
      </c>
      <c r="B15" s="185"/>
      <c r="C15" s="186"/>
      <c r="D15" s="186"/>
      <c r="E15" s="187"/>
      <c r="F15" s="185"/>
      <c r="G15" s="186"/>
      <c r="H15" s="188"/>
      <c r="I15" s="185"/>
      <c r="J15" s="186"/>
      <c r="K15" s="188"/>
      <c r="L15" s="187"/>
      <c r="M15" s="187"/>
      <c r="N15" s="188"/>
    </row>
    <row r="16" spans="1:14" x14ac:dyDescent="0.2">
      <c r="A16" s="190" t="s">
        <v>228</v>
      </c>
      <c r="B16" s="185">
        <v>49714138</v>
      </c>
      <c r="C16" s="186">
        <v>58295443</v>
      </c>
      <c r="D16" s="186">
        <f>+B16-C16</f>
        <v>-8581305</v>
      </c>
      <c r="E16" s="187"/>
      <c r="F16" s="185">
        <v>83815781</v>
      </c>
      <c r="G16" s="186">
        <v>79604256</v>
      </c>
      <c r="H16" s="188">
        <f>+F16-G16</f>
        <v>4211525</v>
      </c>
      <c r="I16" s="185">
        <v>300</v>
      </c>
      <c r="J16" s="186">
        <v>127</v>
      </c>
      <c r="K16" s="188">
        <f>+I16-J16</f>
        <v>173</v>
      </c>
      <c r="L16" s="187">
        <v>80</v>
      </c>
      <c r="M16" s="187">
        <v>60</v>
      </c>
      <c r="N16" s="188">
        <f>+L16-M16</f>
        <v>20</v>
      </c>
    </row>
    <row r="17" spans="1:14" x14ac:dyDescent="0.2">
      <c r="A17" s="190" t="s">
        <v>229</v>
      </c>
      <c r="B17" s="185"/>
      <c r="C17" s="186"/>
      <c r="D17" s="186"/>
      <c r="E17" s="187"/>
      <c r="F17" s="185"/>
      <c r="G17" s="186"/>
      <c r="H17" s="188"/>
      <c r="I17" s="185"/>
      <c r="J17" s="186"/>
      <c r="K17" s="188"/>
      <c r="L17" s="187"/>
      <c r="M17" s="187"/>
      <c r="N17" s="188"/>
    </row>
    <row r="18" spans="1:14" x14ac:dyDescent="0.2">
      <c r="A18" s="190" t="s">
        <v>230</v>
      </c>
      <c r="B18" s="185"/>
      <c r="C18" s="186"/>
      <c r="D18" s="186"/>
      <c r="E18" s="187"/>
      <c r="F18" s="185"/>
      <c r="G18" s="186"/>
      <c r="H18" s="188"/>
      <c r="I18" s="185"/>
      <c r="J18" s="186"/>
      <c r="K18" s="188"/>
      <c r="L18" s="187"/>
      <c r="M18" s="187"/>
      <c r="N18" s="188"/>
    </row>
    <row r="19" spans="1:14" x14ac:dyDescent="0.2">
      <c r="A19" s="190" t="s">
        <v>231</v>
      </c>
      <c r="B19" s="185"/>
      <c r="C19" s="186"/>
      <c r="D19" s="186"/>
      <c r="E19" s="187"/>
      <c r="F19" s="185"/>
      <c r="G19" s="186"/>
      <c r="H19" s="188"/>
      <c r="I19" s="185"/>
      <c r="J19" s="186"/>
      <c r="K19" s="188"/>
      <c r="L19" s="187"/>
      <c r="M19" s="187"/>
      <c r="N19" s="188"/>
    </row>
    <row r="20" spans="1:14" ht="22.5" x14ac:dyDescent="0.2">
      <c r="A20" s="190" t="s">
        <v>232</v>
      </c>
      <c r="B20" s="185"/>
      <c r="C20" s="186"/>
      <c r="D20" s="186"/>
      <c r="E20" s="187"/>
      <c r="F20" s="185"/>
      <c r="G20" s="186"/>
      <c r="H20" s="188"/>
      <c r="I20" s="185"/>
      <c r="J20" s="186"/>
      <c r="K20" s="188"/>
      <c r="L20" s="187"/>
      <c r="M20" s="187"/>
      <c r="N20" s="188"/>
    </row>
    <row r="21" spans="1:14" x14ac:dyDescent="0.2">
      <c r="A21" s="191"/>
      <c r="B21" s="185"/>
      <c r="C21" s="186"/>
      <c r="D21" s="186"/>
      <c r="E21" s="187"/>
      <c r="F21" s="185"/>
      <c r="G21" s="186"/>
      <c r="H21" s="188"/>
      <c r="I21" s="185"/>
      <c r="J21" s="186"/>
      <c r="K21" s="188"/>
      <c r="L21" s="187"/>
      <c r="M21" s="187"/>
      <c r="N21" s="188"/>
    </row>
    <row r="22" spans="1:14" x14ac:dyDescent="0.2">
      <c r="A22" s="192" t="s">
        <v>247</v>
      </c>
      <c r="B22" s="185"/>
      <c r="C22" s="186"/>
      <c r="D22" s="186"/>
      <c r="E22" s="187"/>
      <c r="F22" s="185"/>
      <c r="G22" s="186"/>
      <c r="H22" s="188"/>
      <c r="I22" s="185"/>
      <c r="J22" s="186"/>
      <c r="K22" s="188"/>
      <c r="L22" s="187"/>
      <c r="M22" s="187"/>
      <c r="N22" s="188"/>
    </row>
    <row r="23" spans="1:14" x14ac:dyDescent="0.2">
      <c r="A23" s="190" t="s">
        <v>233</v>
      </c>
      <c r="B23" s="185"/>
      <c r="C23" s="186"/>
      <c r="D23" s="186"/>
      <c r="E23" s="187"/>
      <c r="F23" s="185"/>
      <c r="G23" s="186"/>
      <c r="H23" s="188"/>
      <c r="I23" s="185"/>
      <c r="J23" s="186"/>
      <c r="K23" s="188"/>
      <c r="L23" s="187"/>
      <c r="M23" s="187"/>
      <c r="N23" s="188"/>
    </row>
    <row r="24" spans="1:14" x14ac:dyDescent="0.2">
      <c r="A24" s="190" t="s">
        <v>234</v>
      </c>
      <c r="B24" s="185">
        <v>101142593</v>
      </c>
      <c r="C24" s="186">
        <v>121193771</v>
      </c>
      <c r="D24" s="186">
        <f>+B24-C24</f>
        <v>-20051178</v>
      </c>
      <c r="E24" s="187"/>
      <c r="F24" s="185">
        <v>126274846</v>
      </c>
      <c r="G24" s="186">
        <v>133104320</v>
      </c>
      <c r="H24" s="188">
        <f>+F24-G24</f>
        <v>-6829474</v>
      </c>
      <c r="I24" s="185">
        <v>74255</v>
      </c>
      <c r="J24" s="186">
        <v>91224</v>
      </c>
      <c r="K24" s="188">
        <f>+I24-J24</f>
        <v>-16969</v>
      </c>
      <c r="L24" s="187">
        <v>95426</v>
      </c>
      <c r="M24" s="187">
        <v>96000</v>
      </c>
      <c r="N24" s="188">
        <f>+L24-M24</f>
        <v>-574</v>
      </c>
    </row>
    <row r="25" spans="1:14" x14ac:dyDescent="0.2">
      <c r="A25" s="190" t="s">
        <v>235</v>
      </c>
      <c r="B25" s="185"/>
      <c r="C25" s="186"/>
      <c r="D25" s="186"/>
      <c r="E25" s="187"/>
      <c r="F25" s="185"/>
      <c r="G25" s="186"/>
      <c r="H25" s="188"/>
      <c r="I25" s="185"/>
      <c r="J25" s="186"/>
      <c r="K25" s="188"/>
      <c r="L25" s="187"/>
      <c r="M25" s="187"/>
      <c r="N25" s="188"/>
    </row>
    <row r="26" spans="1:14" x14ac:dyDescent="0.2">
      <c r="A26" s="190"/>
      <c r="B26" s="185"/>
      <c r="C26" s="186"/>
      <c r="D26" s="186"/>
      <c r="E26" s="187"/>
      <c r="F26" s="185"/>
      <c r="G26" s="186"/>
      <c r="H26" s="188"/>
      <c r="I26" s="185"/>
      <c r="J26" s="186"/>
      <c r="K26" s="188"/>
      <c r="L26" s="187"/>
      <c r="M26" s="187"/>
      <c r="N26" s="188"/>
    </row>
    <row r="27" spans="1:14" x14ac:dyDescent="0.2">
      <c r="A27" s="192" t="s">
        <v>248</v>
      </c>
      <c r="B27" s="185"/>
      <c r="C27" s="186"/>
      <c r="D27" s="186"/>
      <c r="E27" s="187"/>
      <c r="F27" s="185"/>
      <c r="G27" s="186"/>
      <c r="H27" s="188"/>
      <c r="I27" s="185"/>
      <c r="J27" s="186"/>
      <c r="K27" s="188"/>
      <c r="L27" s="187"/>
      <c r="M27" s="187"/>
      <c r="N27" s="188"/>
    </row>
    <row r="28" spans="1:14" x14ac:dyDescent="0.2">
      <c r="A28" s="190" t="s">
        <v>236</v>
      </c>
      <c r="B28" s="185"/>
      <c r="C28" s="186"/>
      <c r="D28" s="186"/>
      <c r="E28" s="187"/>
      <c r="F28" s="185"/>
      <c r="G28" s="186"/>
      <c r="H28" s="188"/>
      <c r="I28" s="185"/>
      <c r="J28" s="186"/>
      <c r="K28" s="188"/>
      <c r="L28" s="187"/>
      <c r="M28" s="187"/>
      <c r="N28" s="188"/>
    </row>
    <row r="29" spans="1:14" x14ac:dyDescent="0.2">
      <c r="A29" s="190" t="s">
        <v>234</v>
      </c>
      <c r="B29" s="185">
        <v>293564179</v>
      </c>
      <c r="C29" s="186">
        <v>341564925</v>
      </c>
      <c r="D29" s="186">
        <f>+B29-C29</f>
        <v>-48000746</v>
      </c>
      <c r="E29" s="187"/>
      <c r="F29" s="185">
        <v>331545456</v>
      </c>
      <c r="G29" s="186">
        <v>365161374</v>
      </c>
      <c r="H29" s="188">
        <f>+F29-G29</f>
        <v>-33615918</v>
      </c>
      <c r="I29" s="185">
        <v>182002</v>
      </c>
      <c r="J29" s="186">
        <v>240223</v>
      </c>
      <c r="K29" s="188">
        <f>+I29-J29</f>
        <v>-58221</v>
      </c>
      <c r="L29" s="187">
        <v>248100</v>
      </c>
      <c r="M29" s="187">
        <v>264125</v>
      </c>
      <c r="N29" s="188">
        <f>+L29-M29</f>
        <v>-16025</v>
      </c>
    </row>
    <row r="30" spans="1:14" x14ac:dyDescent="0.2">
      <c r="A30" s="190"/>
      <c r="B30" s="185"/>
      <c r="C30" s="186"/>
      <c r="D30" s="186"/>
      <c r="E30" s="187"/>
      <c r="F30" s="185"/>
      <c r="G30" s="186"/>
      <c r="H30" s="188"/>
      <c r="I30" s="185"/>
      <c r="J30" s="186"/>
      <c r="K30" s="188"/>
      <c r="L30" s="187"/>
      <c r="M30" s="187"/>
      <c r="N30" s="188"/>
    </row>
    <row r="31" spans="1:14" x14ac:dyDescent="0.2">
      <c r="A31" s="192" t="s">
        <v>249</v>
      </c>
      <c r="B31" s="185"/>
      <c r="C31" s="186"/>
      <c r="D31" s="186"/>
      <c r="E31" s="187"/>
      <c r="F31" s="185"/>
      <c r="G31" s="186"/>
      <c r="H31" s="188"/>
      <c r="I31" s="185"/>
      <c r="J31" s="186"/>
      <c r="K31" s="188"/>
      <c r="L31" s="187"/>
      <c r="M31" s="187"/>
      <c r="N31" s="188"/>
    </row>
    <row r="32" spans="1:14" x14ac:dyDescent="0.2">
      <c r="A32" s="190" t="s">
        <v>237</v>
      </c>
      <c r="B32" s="185"/>
      <c r="C32" s="186"/>
      <c r="D32" s="186"/>
      <c r="E32" s="187"/>
      <c r="F32" s="185"/>
      <c r="G32" s="186"/>
      <c r="H32" s="188"/>
      <c r="I32" s="185"/>
      <c r="J32" s="186"/>
      <c r="K32" s="188"/>
      <c r="L32" s="187"/>
      <c r="M32" s="187"/>
      <c r="N32" s="188"/>
    </row>
    <row r="33" spans="1:14" x14ac:dyDescent="0.2">
      <c r="A33" s="190" t="s">
        <v>235</v>
      </c>
      <c r="B33" s="185"/>
      <c r="C33" s="186"/>
      <c r="D33" s="186"/>
      <c r="E33" s="187"/>
      <c r="F33" s="185"/>
      <c r="G33" s="186"/>
      <c r="H33" s="188"/>
      <c r="I33" s="185"/>
      <c r="J33" s="186"/>
      <c r="K33" s="188"/>
      <c r="L33" s="187"/>
      <c r="M33" s="187"/>
      <c r="N33" s="188"/>
    </row>
    <row r="34" spans="1:14" x14ac:dyDescent="0.2">
      <c r="A34" s="190" t="s">
        <v>238</v>
      </c>
      <c r="B34" s="185">
        <v>286448735</v>
      </c>
      <c r="C34" s="186">
        <v>332240333</v>
      </c>
      <c r="D34" s="186">
        <f>+B34-C34</f>
        <v>-45791598</v>
      </c>
      <c r="E34" s="187"/>
      <c r="F34" s="185">
        <v>331056528</v>
      </c>
      <c r="G34" s="186">
        <v>363464367</v>
      </c>
      <c r="H34" s="188">
        <f>+F34-G34</f>
        <v>-32407839</v>
      </c>
      <c r="I34" s="185">
        <v>155219</v>
      </c>
      <c r="J34" s="186">
        <v>197896</v>
      </c>
      <c r="K34" s="188">
        <f>+I34-J34</f>
        <v>-42677</v>
      </c>
      <c r="L34" s="187">
        <v>210564</v>
      </c>
      <c r="M34" s="187">
        <v>265789</v>
      </c>
      <c r="N34" s="188">
        <f>+L34-M34</f>
        <v>-55225</v>
      </c>
    </row>
    <row r="35" spans="1:14" x14ac:dyDescent="0.2">
      <c r="A35" s="190" t="s">
        <v>239</v>
      </c>
      <c r="B35" s="185"/>
      <c r="C35" s="186"/>
      <c r="D35" s="186"/>
      <c r="E35" s="187"/>
      <c r="F35" s="185"/>
      <c r="G35" s="186"/>
      <c r="H35" s="188"/>
      <c r="I35" s="185"/>
      <c r="J35" s="186"/>
      <c r="K35" s="188"/>
      <c r="L35" s="187"/>
      <c r="M35" s="187"/>
      <c r="N35" s="188"/>
    </row>
    <row r="36" spans="1:14" x14ac:dyDescent="0.2">
      <c r="A36" s="190"/>
      <c r="B36" s="185"/>
      <c r="C36" s="186"/>
      <c r="D36" s="186"/>
      <c r="E36" s="187"/>
      <c r="F36" s="185"/>
      <c r="G36" s="186"/>
      <c r="H36" s="188"/>
      <c r="I36" s="185"/>
      <c r="J36" s="186"/>
      <c r="K36" s="188"/>
      <c r="L36" s="187"/>
      <c r="M36" s="187"/>
      <c r="N36" s="188"/>
    </row>
    <row r="37" spans="1:14" x14ac:dyDescent="0.2">
      <c r="A37" s="192" t="s">
        <v>250</v>
      </c>
      <c r="B37" s="185"/>
      <c r="C37" s="186"/>
      <c r="D37" s="186"/>
      <c r="E37" s="187"/>
      <c r="F37" s="185"/>
      <c r="G37" s="186"/>
      <c r="H37" s="188"/>
      <c r="I37" s="185"/>
      <c r="J37" s="186"/>
      <c r="K37" s="188"/>
      <c r="L37" s="187"/>
      <c r="M37" s="187"/>
      <c r="N37" s="188"/>
    </row>
    <row r="38" spans="1:14" x14ac:dyDescent="0.2">
      <c r="A38" s="190" t="s">
        <v>240</v>
      </c>
      <c r="B38" s="185"/>
      <c r="C38" s="186"/>
      <c r="D38" s="186"/>
      <c r="E38" s="187"/>
      <c r="F38" s="185"/>
      <c r="G38" s="186"/>
      <c r="H38" s="188"/>
      <c r="I38" s="185"/>
      <c r="J38" s="186"/>
      <c r="K38" s="188"/>
      <c r="L38" s="187"/>
      <c r="M38" s="187"/>
      <c r="N38" s="188"/>
    </row>
    <row r="39" spans="1:14" x14ac:dyDescent="0.2">
      <c r="A39" s="190" t="s">
        <v>241</v>
      </c>
      <c r="B39" s="185"/>
      <c r="C39" s="186"/>
      <c r="D39" s="186"/>
      <c r="E39" s="187"/>
      <c r="F39" s="185"/>
      <c r="G39" s="186"/>
      <c r="H39" s="188"/>
      <c r="I39" s="185"/>
      <c r="J39" s="186"/>
      <c r="K39" s="188"/>
      <c r="L39" s="187"/>
      <c r="M39" s="187"/>
      <c r="N39" s="188"/>
    </row>
    <row r="40" spans="1:14" ht="22.5" x14ac:dyDescent="0.2">
      <c r="A40" s="190" t="s">
        <v>242</v>
      </c>
      <c r="B40" s="185"/>
      <c r="C40" s="186"/>
      <c r="D40" s="186"/>
      <c r="E40" s="187"/>
      <c r="F40" s="185"/>
      <c r="G40" s="186"/>
      <c r="H40" s="188"/>
      <c r="I40" s="185"/>
      <c r="J40" s="186"/>
      <c r="K40" s="188"/>
      <c r="L40" s="187"/>
      <c r="M40" s="187"/>
      <c r="N40" s="188"/>
    </row>
    <row r="41" spans="1:14" ht="22.5" x14ac:dyDescent="0.2">
      <c r="A41" s="190" t="s">
        <v>243</v>
      </c>
      <c r="B41" s="185"/>
      <c r="C41" s="186"/>
      <c r="D41" s="186"/>
      <c r="E41" s="187"/>
      <c r="F41" s="185"/>
      <c r="G41" s="186"/>
      <c r="H41" s="188"/>
      <c r="I41" s="185"/>
      <c r="J41" s="186"/>
      <c r="K41" s="188"/>
      <c r="L41" s="187"/>
      <c r="M41" s="187"/>
      <c r="N41" s="188"/>
    </row>
    <row r="42" spans="1:14" x14ac:dyDescent="0.2">
      <c r="A42" s="190"/>
      <c r="B42" s="185"/>
      <c r="C42" s="186"/>
      <c r="D42" s="186"/>
      <c r="E42" s="187"/>
      <c r="F42" s="185"/>
      <c r="G42" s="186"/>
      <c r="H42" s="188"/>
      <c r="I42" s="185"/>
      <c r="J42" s="186"/>
      <c r="K42" s="188"/>
      <c r="L42" s="187"/>
      <c r="M42" s="187"/>
      <c r="N42" s="188"/>
    </row>
    <row r="43" spans="1:14" x14ac:dyDescent="0.2">
      <c r="A43" s="192" t="s">
        <v>251</v>
      </c>
      <c r="B43" s="185"/>
      <c r="C43" s="186"/>
      <c r="D43" s="186"/>
      <c r="E43" s="187"/>
      <c r="F43" s="185"/>
      <c r="G43" s="186"/>
      <c r="H43" s="188"/>
      <c r="I43" s="185"/>
      <c r="J43" s="186"/>
      <c r="K43" s="188"/>
      <c r="L43" s="187"/>
      <c r="M43" s="187"/>
      <c r="N43" s="188"/>
    </row>
    <row r="44" spans="1:14" x14ac:dyDescent="0.2">
      <c r="A44" s="190" t="s">
        <v>244</v>
      </c>
      <c r="B44" s="185"/>
      <c r="C44" s="186"/>
      <c r="D44" s="186"/>
      <c r="E44" s="187"/>
      <c r="F44" s="185"/>
      <c r="G44" s="186"/>
      <c r="H44" s="188"/>
      <c r="I44" s="185"/>
      <c r="J44" s="186"/>
      <c r="K44" s="188"/>
      <c r="L44" s="187"/>
      <c r="M44" s="187"/>
      <c r="N44" s="188"/>
    </row>
    <row r="45" spans="1:14" s="110" customFormat="1" ht="22.5" x14ac:dyDescent="0.2">
      <c r="A45" s="190" t="s">
        <v>245</v>
      </c>
      <c r="B45" s="185"/>
      <c r="C45" s="186"/>
      <c r="D45" s="186"/>
      <c r="E45" s="187"/>
      <c r="F45" s="185"/>
      <c r="G45" s="186"/>
      <c r="H45" s="188"/>
      <c r="I45" s="185"/>
      <c r="J45" s="186"/>
      <c r="K45" s="188"/>
      <c r="L45" s="187"/>
      <c r="M45" s="187"/>
      <c r="N45" s="188"/>
    </row>
    <row r="46" spans="1:14" ht="12" thickBot="1" x14ac:dyDescent="0.25">
      <c r="A46" s="193"/>
      <c r="B46" s="185"/>
      <c r="C46" s="186"/>
      <c r="D46" s="186"/>
      <c r="E46" s="187"/>
      <c r="F46" s="185"/>
      <c r="G46" s="186"/>
      <c r="H46" s="188"/>
      <c r="I46" s="185"/>
      <c r="J46" s="186"/>
      <c r="K46" s="188"/>
      <c r="L46" s="187"/>
      <c r="M46" s="187"/>
      <c r="N46" s="188"/>
    </row>
    <row r="47" spans="1:14" s="108" customFormat="1" x14ac:dyDescent="0.2">
      <c r="A47" s="194"/>
      <c r="B47" s="206">
        <f>+B13+B16+B24+B29+B34</f>
        <v>785083878</v>
      </c>
      <c r="C47" s="206">
        <f t="shared" ref="C47:H47" si="0">+C13+C16+C24+C29+C34</f>
        <v>942175681</v>
      </c>
      <c r="D47" s="206">
        <f t="shared" si="0"/>
        <v>-157091803</v>
      </c>
      <c r="E47" s="206"/>
      <c r="F47" s="206">
        <f t="shared" si="0"/>
        <v>932029711</v>
      </c>
      <c r="G47" s="206">
        <f t="shared" si="0"/>
        <v>1013660329</v>
      </c>
      <c r="H47" s="206">
        <f t="shared" si="0"/>
        <v>-81630618</v>
      </c>
      <c r="I47" s="206"/>
      <c r="J47" s="207"/>
      <c r="K47" s="208"/>
      <c r="L47" s="209"/>
      <c r="M47" s="209"/>
      <c r="N47" s="210"/>
    </row>
    <row r="48" spans="1:14" s="108" customFormat="1" ht="12" thickBot="1" x14ac:dyDescent="0.25">
      <c r="A48" s="195" t="s">
        <v>0</v>
      </c>
      <c r="B48" s="196"/>
      <c r="C48" s="197"/>
      <c r="D48" s="212"/>
      <c r="E48" s="199"/>
      <c r="F48" s="196"/>
      <c r="G48" s="198"/>
      <c r="H48" s="199"/>
      <c r="I48" s="196"/>
      <c r="J48" s="197"/>
      <c r="K48" s="205"/>
      <c r="L48" s="198"/>
      <c r="M48" s="198"/>
      <c r="N48" s="199"/>
    </row>
    <row r="49" spans="1:14" s="108" customFormat="1" ht="12.75" thickTop="1" thickBot="1" x14ac:dyDescent="0.25">
      <c r="A49" s="200" t="s">
        <v>20</v>
      </c>
      <c r="B49" s="201"/>
      <c r="C49" s="202"/>
      <c r="D49" s="213"/>
      <c r="E49" s="204"/>
      <c r="F49" s="201"/>
      <c r="G49" s="203"/>
      <c r="H49" s="204"/>
      <c r="I49" s="201"/>
      <c r="J49" s="202"/>
      <c r="K49" s="211"/>
      <c r="L49" s="203"/>
      <c r="M49" s="203"/>
      <c r="N49" s="204"/>
    </row>
    <row r="50" spans="1:14" x14ac:dyDescent="0.2">
      <c r="A50" s="54" t="s">
        <v>458</v>
      </c>
      <c r="B50" s="54"/>
      <c r="C50" s="54"/>
      <c r="D50" s="54"/>
      <c r="E50" s="54"/>
      <c r="F50" s="54"/>
      <c r="G50" s="54"/>
      <c r="H50" s="54"/>
      <c r="I50" s="54"/>
      <c r="J50" s="54"/>
      <c r="K50" s="54"/>
      <c r="L50" s="54"/>
      <c r="M50" s="54"/>
      <c r="N50" s="54"/>
    </row>
    <row r="51" spans="1:14" x14ac:dyDescent="0.2">
      <c r="A51" s="54" t="s">
        <v>488</v>
      </c>
      <c r="B51" s="54"/>
      <c r="C51" s="54"/>
      <c r="D51" s="54"/>
      <c r="E51" s="54"/>
      <c r="F51" s="54"/>
      <c r="G51" s="54"/>
      <c r="H51" s="54"/>
      <c r="I51" s="54"/>
      <c r="J51" s="54"/>
      <c r="K51" s="54"/>
      <c r="L51" s="54"/>
      <c r="M51" s="54"/>
      <c r="N51" s="54"/>
    </row>
  </sheetData>
  <mergeCells count="4">
    <mergeCell ref="I3:N3"/>
    <mergeCell ref="B3:E3"/>
    <mergeCell ref="F3:H3"/>
    <mergeCell ref="A3:A4"/>
  </mergeCells>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249977111117893"/>
  </sheetPr>
  <dimension ref="A1:V25"/>
  <sheetViews>
    <sheetView zoomScaleNormal="100" zoomScaleSheetLayoutView="90" workbookViewId="0">
      <selection activeCell="P13" sqref="P13"/>
    </sheetView>
  </sheetViews>
  <sheetFormatPr baseColWidth="10" defaultColWidth="11.28515625" defaultRowHeight="11.25" x14ac:dyDescent="0.2"/>
  <cols>
    <col min="1" max="1" width="25.5703125" style="109" customWidth="1"/>
    <col min="2" max="2" width="7" style="109" customWidth="1"/>
    <col min="3" max="3" width="15.7109375" style="109" customWidth="1"/>
    <col min="4" max="5" width="16.28515625" style="109" bestFit="1" customWidth="1"/>
    <col min="6" max="17" width="15.7109375" style="109" customWidth="1"/>
    <col min="18" max="16384" width="11.28515625" style="109"/>
  </cols>
  <sheetData>
    <row r="1" spans="1:22" s="108" customFormat="1" x14ac:dyDescent="0.2">
      <c r="A1" s="106" t="s">
        <v>432</v>
      </c>
      <c r="B1" s="112"/>
      <c r="C1" s="112"/>
      <c r="D1" s="112"/>
      <c r="E1" s="112"/>
    </row>
    <row r="2" spans="1:22" s="108" customFormat="1" ht="12" thickBot="1" x14ac:dyDescent="0.25">
      <c r="A2" s="103" t="s">
        <v>495</v>
      </c>
      <c r="B2" s="107"/>
      <c r="C2" s="107"/>
      <c r="D2" s="107"/>
      <c r="E2" s="107"/>
      <c r="F2" s="107"/>
      <c r="G2" s="107"/>
      <c r="H2" s="107"/>
      <c r="I2" s="107"/>
      <c r="J2" s="107"/>
      <c r="K2" s="107"/>
      <c r="L2" s="107"/>
      <c r="M2" s="107"/>
      <c r="N2" s="107"/>
      <c r="O2" s="107"/>
      <c r="P2" s="107"/>
      <c r="Q2" s="107"/>
      <c r="R2" s="107"/>
      <c r="S2" s="107"/>
      <c r="T2" s="107"/>
      <c r="U2" s="107"/>
      <c r="V2" s="107"/>
    </row>
    <row r="3" spans="1:22" ht="12" thickBot="1" x14ac:dyDescent="0.25">
      <c r="A3" s="686" t="s">
        <v>1</v>
      </c>
      <c r="B3" s="684" t="s">
        <v>433</v>
      </c>
      <c r="C3" s="685"/>
      <c r="D3" s="685"/>
      <c r="E3" s="685"/>
      <c r="F3" s="685"/>
      <c r="G3" s="685"/>
      <c r="H3" s="683"/>
      <c r="I3" s="682" t="s">
        <v>434</v>
      </c>
      <c r="J3" s="685"/>
      <c r="K3" s="685"/>
      <c r="L3" s="685"/>
      <c r="M3" s="683"/>
      <c r="N3" s="682" t="s">
        <v>435</v>
      </c>
      <c r="O3" s="683"/>
      <c r="P3" s="682" t="s">
        <v>0</v>
      </c>
      <c r="Q3" s="683"/>
    </row>
    <row r="4" spans="1:22" s="123" customFormat="1" ht="80.25" customHeight="1" thickBot="1" x14ac:dyDescent="0.25">
      <c r="A4" s="687"/>
      <c r="B4" s="143" t="s">
        <v>313</v>
      </c>
      <c r="C4" s="144" t="s">
        <v>314</v>
      </c>
      <c r="D4" s="143" t="s">
        <v>315</v>
      </c>
      <c r="E4" s="143" t="s">
        <v>316</v>
      </c>
      <c r="F4" s="143" t="s">
        <v>317</v>
      </c>
      <c r="G4" s="142" t="s">
        <v>318</v>
      </c>
      <c r="H4" s="142" t="s">
        <v>319</v>
      </c>
      <c r="I4" s="143" t="s">
        <v>320</v>
      </c>
      <c r="J4" s="142" t="s">
        <v>318</v>
      </c>
      <c r="K4" s="142" t="s">
        <v>321</v>
      </c>
      <c r="L4" s="142" t="s">
        <v>322</v>
      </c>
      <c r="M4" s="142" t="s">
        <v>323</v>
      </c>
      <c r="N4" s="142" t="s">
        <v>324</v>
      </c>
      <c r="O4" s="144" t="s">
        <v>325</v>
      </c>
      <c r="P4" s="143" t="s">
        <v>19</v>
      </c>
      <c r="Q4" s="142" t="s">
        <v>21</v>
      </c>
    </row>
    <row r="5" spans="1:22" x14ac:dyDescent="0.2">
      <c r="A5" s="124"/>
      <c r="B5" s="119"/>
      <c r="C5" s="302"/>
      <c r="D5" s="302"/>
      <c r="E5" s="302"/>
      <c r="F5" s="302"/>
      <c r="G5" s="302"/>
      <c r="H5" s="302"/>
      <c r="I5" s="302"/>
      <c r="J5" s="302"/>
      <c r="K5" s="302"/>
      <c r="L5" s="302"/>
      <c r="M5" s="302"/>
      <c r="N5" s="302"/>
      <c r="O5" s="302"/>
      <c r="P5" s="302"/>
      <c r="Q5" s="302"/>
    </row>
    <row r="6" spans="1:22" x14ac:dyDescent="0.2">
      <c r="A6" s="124" t="s">
        <v>46</v>
      </c>
      <c r="B6" s="300">
        <v>0</v>
      </c>
      <c r="C6" s="303">
        <v>1142505360</v>
      </c>
      <c r="D6" s="304">
        <v>124010443</v>
      </c>
      <c r="E6" s="304">
        <v>209246622</v>
      </c>
      <c r="F6" s="304">
        <v>237932</v>
      </c>
      <c r="G6" s="304">
        <v>1215970</v>
      </c>
      <c r="H6" s="304">
        <f>+SUM(C6:G6)</f>
        <v>1477216327</v>
      </c>
      <c r="I6" s="304"/>
      <c r="J6" s="304"/>
      <c r="K6" s="304">
        <v>80250099</v>
      </c>
      <c r="L6" s="304"/>
      <c r="M6" s="304">
        <f>+SUM(I6:L6)</f>
        <v>80250099</v>
      </c>
      <c r="N6" s="304">
        <v>0</v>
      </c>
      <c r="O6" s="304"/>
      <c r="P6" s="304">
        <f>+H6+M6+O6</f>
        <v>1557466426</v>
      </c>
      <c r="Q6" s="304"/>
    </row>
    <row r="7" spans="1:22" x14ac:dyDescent="0.2">
      <c r="A7" s="124"/>
      <c r="B7" s="119"/>
      <c r="C7" s="301"/>
      <c r="D7" s="301"/>
      <c r="E7" s="301"/>
      <c r="F7" s="301"/>
      <c r="G7" s="301"/>
      <c r="H7" s="301"/>
      <c r="I7" s="301"/>
      <c r="J7" s="301"/>
      <c r="K7" s="301"/>
      <c r="L7" s="301"/>
      <c r="M7" s="304"/>
      <c r="N7" s="301"/>
      <c r="O7" s="301"/>
      <c r="P7" s="301"/>
      <c r="Q7" s="301"/>
    </row>
    <row r="8" spans="1:22" x14ac:dyDescent="0.2">
      <c r="A8" s="124" t="s">
        <v>47</v>
      </c>
      <c r="B8" s="119">
        <v>0</v>
      </c>
      <c r="C8" s="303">
        <v>203801</v>
      </c>
      <c r="D8" s="301"/>
      <c r="E8" s="301">
        <v>17612415</v>
      </c>
      <c r="F8" s="301"/>
      <c r="G8" s="301">
        <v>24605</v>
      </c>
      <c r="H8" s="301">
        <f t="shared" ref="H8:H15" si="0">+SUM(C8:G8)</f>
        <v>17840821</v>
      </c>
      <c r="I8" s="301"/>
      <c r="J8" s="301"/>
      <c r="K8" s="301"/>
      <c r="L8" s="301"/>
      <c r="M8" s="304"/>
      <c r="N8" s="301"/>
      <c r="O8" s="301"/>
      <c r="P8" s="301">
        <f t="shared" ref="P8:P15" si="1">+H8+M8+O8</f>
        <v>17840821</v>
      </c>
      <c r="Q8" s="301"/>
    </row>
    <row r="9" spans="1:22" x14ac:dyDescent="0.2">
      <c r="A9" s="124"/>
      <c r="B9" s="119"/>
      <c r="C9" s="301"/>
      <c r="D9" s="301"/>
      <c r="E9" s="301"/>
      <c r="F9" s="301"/>
      <c r="G9" s="301"/>
      <c r="H9" s="301"/>
      <c r="I9" s="301"/>
      <c r="J9" s="301"/>
      <c r="K9" s="301"/>
      <c r="L9" s="301"/>
      <c r="M9" s="304"/>
      <c r="N9" s="301"/>
      <c r="O9" s="301"/>
      <c r="P9" s="301"/>
      <c r="Q9" s="301"/>
    </row>
    <row r="10" spans="1:22" x14ac:dyDescent="0.2">
      <c r="A10" s="124" t="s">
        <v>48</v>
      </c>
      <c r="B10" s="119"/>
      <c r="C10" s="301"/>
      <c r="D10" s="301"/>
      <c r="E10" s="301">
        <v>26835447</v>
      </c>
      <c r="F10" s="301"/>
      <c r="G10" s="301"/>
      <c r="H10" s="301">
        <f t="shared" si="0"/>
        <v>26835447</v>
      </c>
      <c r="I10" s="301"/>
      <c r="J10" s="301"/>
      <c r="K10" s="301"/>
      <c r="L10" s="301"/>
      <c r="M10" s="304"/>
      <c r="N10" s="301"/>
      <c r="O10" s="301"/>
      <c r="P10" s="301">
        <f t="shared" si="1"/>
        <v>26835447</v>
      </c>
      <c r="Q10" s="301"/>
    </row>
    <row r="11" spans="1:22" x14ac:dyDescent="0.2">
      <c r="A11" s="124" t="s">
        <v>108</v>
      </c>
      <c r="B11" s="119"/>
      <c r="C11" s="301"/>
      <c r="D11" s="301"/>
      <c r="E11" s="301"/>
      <c r="F11" s="301"/>
      <c r="G11" s="301"/>
      <c r="H11" s="301"/>
      <c r="I11" s="301"/>
      <c r="J11" s="301"/>
      <c r="K11" s="301"/>
      <c r="L11" s="301"/>
      <c r="M11" s="304"/>
      <c r="N11" s="301"/>
      <c r="O11" s="301"/>
      <c r="P11" s="301"/>
      <c r="Q11" s="301"/>
    </row>
    <row r="12" spans="1:22" x14ac:dyDescent="0.2">
      <c r="A12" s="122"/>
      <c r="B12" s="119"/>
      <c r="C12" s="301"/>
      <c r="D12" s="301"/>
      <c r="E12" s="301"/>
      <c r="F12" s="301"/>
      <c r="G12" s="301"/>
      <c r="H12" s="301"/>
      <c r="I12" s="301"/>
      <c r="J12" s="301"/>
      <c r="K12" s="301"/>
      <c r="L12" s="301"/>
      <c r="M12" s="304"/>
      <c r="N12" s="301"/>
      <c r="O12" s="301"/>
      <c r="P12" s="301"/>
      <c r="Q12" s="301"/>
    </row>
    <row r="13" spans="1:22" x14ac:dyDescent="0.2">
      <c r="A13" s="124" t="s">
        <v>49</v>
      </c>
      <c r="B13" s="119"/>
      <c r="C13" s="301"/>
      <c r="D13" s="301"/>
      <c r="E13" s="301">
        <v>100000</v>
      </c>
      <c r="F13" s="301"/>
      <c r="G13" s="301"/>
      <c r="H13" s="301">
        <f t="shared" si="0"/>
        <v>100000</v>
      </c>
      <c r="I13" s="301"/>
      <c r="J13" s="301"/>
      <c r="K13" s="301"/>
      <c r="L13" s="301"/>
      <c r="M13" s="304"/>
      <c r="N13" s="301"/>
      <c r="O13" s="301"/>
      <c r="P13" s="301">
        <f t="shared" si="1"/>
        <v>100000</v>
      </c>
      <c r="Q13" s="301"/>
    </row>
    <row r="14" spans="1:22" x14ac:dyDescent="0.2">
      <c r="A14" s="124"/>
      <c r="B14" s="119"/>
      <c r="C14" s="301"/>
      <c r="D14" s="301"/>
      <c r="E14" s="301"/>
      <c r="F14" s="301"/>
      <c r="G14" s="301"/>
      <c r="H14" s="301"/>
      <c r="I14" s="301"/>
      <c r="J14" s="301"/>
      <c r="K14" s="301"/>
      <c r="L14" s="301"/>
      <c r="M14" s="304"/>
      <c r="N14" s="301"/>
      <c r="O14" s="301"/>
      <c r="P14" s="301"/>
      <c r="Q14" s="301"/>
    </row>
    <row r="15" spans="1:22" x14ac:dyDescent="0.2">
      <c r="A15" s="124" t="s">
        <v>50</v>
      </c>
      <c r="B15" s="119"/>
      <c r="C15" s="301">
        <f>+C17+C19+C20+C21+C22</f>
        <v>0</v>
      </c>
      <c r="D15" s="301">
        <f t="shared" ref="D15:N15" si="2">+D17+D19+D20+D21+D22</f>
        <v>0</v>
      </c>
      <c r="E15" s="301">
        <f>+E17+E19+E20+E21+E22</f>
        <v>1036831</v>
      </c>
      <c r="F15" s="301">
        <f t="shared" si="2"/>
        <v>0</v>
      </c>
      <c r="G15" s="301">
        <f t="shared" si="2"/>
        <v>0</v>
      </c>
      <c r="H15" s="301">
        <f t="shared" si="0"/>
        <v>1036831</v>
      </c>
      <c r="I15" s="301">
        <f t="shared" si="2"/>
        <v>0</v>
      </c>
      <c r="J15" s="301">
        <f t="shared" si="2"/>
        <v>0</v>
      </c>
      <c r="K15" s="301">
        <f t="shared" si="2"/>
        <v>262589033</v>
      </c>
      <c r="L15" s="301">
        <f t="shared" si="2"/>
        <v>0</v>
      </c>
      <c r="M15" s="304">
        <f t="shared" ref="M15" si="3">+SUM(I15:L15)</f>
        <v>262589033</v>
      </c>
      <c r="N15" s="301">
        <f t="shared" si="2"/>
        <v>11424961</v>
      </c>
      <c r="O15" s="301">
        <f>+SUM(N15)</f>
        <v>11424961</v>
      </c>
      <c r="P15" s="301">
        <f t="shared" si="1"/>
        <v>275050825</v>
      </c>
      <c r="Q15" s="301"/>
    </row>
    <row r="16" spans="1:22" x14ac:dyDescent="0.2">
      <c r="A16" s="124"/>
      <c r="B16" s="119"/>
      <c r="C16" s="301"/>
      <c r="D16" s="301"/>
      <c r="E16" s="301"/>
      <c r="F16" s="301"/>
      <c r="G16" s="301"/>
      <c r="H16" s="301"/>
      <c r="I16" s="301"/>
      <c r="J16" s="301"/>
      <c r="K16" s="301"/>
      <c r="L16" s="301"/>
      <c r="M16" s="304"/>
      <c r="N16" s="301"/>
      <c r="O16" s="301"/>
      <c r="P16" s="301"/>
      <c r="Q16" s="301"/>
    </row>
    <row r="17" spans="1:17" x14ac:dyDescent="0.2">
      <c r="A17" s="124" t="s">
        <v>54</v>
      </c>
      <c r="B17" s="119"/>
      <c r="C17" s="301"/>
      <c r="D17" s="301"/>
      <c r="E17" s="301">
        <v>1036831</v>
      </c>
      <c r="F17" s="301"/>
      <c r="G17" s="301"/>
      <c r="H17" s="301"/>
      <c r="I17" s="301"/>
      <c r="J17" s="301"/>
      <c r="K17" s="301">
        <v>262589033</v>
      </c>
      <c r="L17" s="301"/>
      <c r="M17" s="304"/>
      <c r="N17" s="301">
        <v>11424961</v>
      </c>
      <c r="O17" s="301"/>
      <c r="P17" s="301"/>
      <c r="Q17" s="301"/>
    </row>
    <row r="18" spans="1:17" x14ac:dyDescent="0.2">
      <c r="A18" s="124" t="s">
        <v>55</v>
      </c>
      <c r="B18" s="119"/>
      <c r="C18" s="301"/>
      <c r="D18" s="301"/>
      <c r="E18" s="301"/>
      <c r="F18" s="301"/>
      <c r="G18" s="301"/>
      <c r="H18" s="301"/>
      <c r="I18" s="301"/>
      <c r="J18" s="301"/>
      <c r="K18" s="301"/>
      <c r="L18" s="301"/>
      <c r="M18" s="304"/>
      <c r="N18" s="301"/>
      <c r="O18" s="301"/>
      <c r="P18" s="301"/>
      <c r="Q18" s="301"/>
    </row>
    <row r="19" spans="1:17" x14ac:dyDescent="0.2">
      <c r="A19" s="124" t="s">
        <v>51</v>
      </c>
      <c r="B19" s="119"/>
      <c r="C19" s="301"/>
      <c r="D19" s="301"/>
      <c r="E19" s="301"/>
      <c r="F19" s="301"/>
      <c r="G19" s="301"/>
      <c r="H19" s="301"/>
      <c r="I19" s="301"/>
      <c r="J19" s="301"/>
      <c r="K19" s="301"/>
      <c r="L19" s="301"/>
      <c r="M19" s="304"/>
      <c r="N19" s="301"/>
      <c r="O19" s="301"/>
      <c r="P19" s="301"/>
      <c r="Q19" s="301"/>
    </row>
    <row r="20" spans="1:17" x14ac:dyDescent="0.2">
      <c r="A20" s="124" t="s">
        <v>52</v>
      </c>
      <c r="B20" s="119"/>
      <c r="C20" s="301"/>
      <c r="D20" s="301"/>
      <c r="E20" s="301"/>
      <c r="F20" s="301"/>
      <c r="G20" s="301"/>
      <c r="H20" s="301"/>
      <c r="I20" s="301"/>
      <c r="J20" s="301"/>
      <c r="K20" s="301"/>
      <c r="L20" s="301"/>
      <c r="M20" s="304"/>
      <c r="N20" s="301"/>
      <c r="O20" s="301"/>
      <c r="P20" s="301"/>
      <c r="Q20" s="301"/>
    </row>
    <row r="21" spans="1:17" x14ac:dyDescent="0.2">
      <c r="A21" s="124" t="s">
        <v>53</v>
      </c>
      <c r="B21" s="119"/>
      <c r="C21" s="301"/>
      <c r="D21" s="301"/>
      <c r="E21" s="301"/>
      <c r="F21" s="301"/>
      <c r="G21" s="301"/>
      <c r="H21" s="301"/>
      <c r="I21" s="301"/>
      <c r="J21" s="301"/>
      <c r="K21" s="301"/>
      <c r="L21" s="301"/>
      <c r="M21" s="304"/>
      <c r="N21" s="301"/>
      <c r="O21" s="301"/>
      <c r="P21" s="301"/>
      <c r="Q21" s="301"/>
    </row>
    <row r="22" spans="1:17" x14ac:dyDescent="0.2">
      <c r="A22" s="124" t="s">
        <v>99</v>
      </c>
      <c r="B22" s="119"/>
      <c r="C22" s="301"/>
      <c r="D22" s="301"/>
      <c r="E22" s="301"/>
      <c r="F22" s="301"/>
      <c r="G22" s="301"/>
      <c r="H22" s="301"/>
      <c r="I22" s="301"/>
      <c r="J22" s="301"/>
      <c r="K22" s="301"/>
      <c r="L22" s="301"/>
      <c r="M22" s="304"/>
      <c r="N22" s="301"/>
      <c r="O22" s="301"/>
      <c r="P22" s="301"/>
      <c r="Q22" s="301"/>
    </row>
    <row r="23" spans="1:17" ht="12" thickBot="1" x14ac:dyDescent="0.25">
      <c r="A23" s="120"/>
      <c r="B23" s="120"/>
      <c r="C23" s="120"/>
      <c r="D23" s="120"/>
      <c r="E23" s="120"/>
      <c r="F23" s="120"/>
      <c r="G23" s="120"/>
      <c r="H23" s="301"/>
      <c r="I23" s="120"/>
      <c r="J23" s="120"/>
      <c r="K23" s="120"/>
      <c r="L23" s="120"/>
      <c r="M23" s="304"/>
      <c r="N23" s="120"/>
      <c r="O23" s="120"/>
      <c r="P23" s="301"/>
      <c r="Q23" s="120"/>
    </row>
    <row r="24" spans="1:17" ht="12" thickBot="1" x14ac:dyDescent="0.25">
      <c r="A24" s="126" t="s">
        <v>0</v>
      </c>
      <c r="B24" s="111"/>
      <c r="C24" s="305">
        <f>+C6+C8+C10+C13+C15</f>
        <v>1142709161</v>
      </c>
      <c r="D24" s="305">
        <f t="shared" ref="D24:G24" si="4">+D6+D8+D10+D13+D15</f>
        <v>124010443</v>
      </c>
      <c r="E24" s="305">
        <f>+E6+E8+E10+E13+E15</f>
        <v>254831315</v>
      </c>
      <c r="F24" s="305">
        <f t="shared" si="4"/>
        <v>237932</v>
      </c>
      <c r="G24" s="305">
        <f t="shared" si="4"/>
        <v>1240575</v>
      </c>
      <c r="H24" s="305">
        <f>+SUM(H6+H8+H10+H13+H15)</f>
        <v>1523029426</v>
      </c>
      <c r="I24" s="305">
        <f t="shared" ref="I24:P24" si="5">+SUM(I6+I8+I10+I13+I15)</f>
        <v>0</v>
      </c>
      <c r="J24" s="305">
        <f t="shared" si="5"/>
        <v>0</v>
      </c>
      <c r="K24" s="305">
        <f t="shared" si="5"/>
        <v>342839132</v>
      </c>
      <c r="L24" s="305">
        <f t="shared" si="5"/>
        <v>0</v>
      </c>
      <c r="M24" s="305">
        <f t="shared" si="5"/>
        <v>342839132</v>
      </c>
      <c r="N24" s="305">
        <f>+SUM(+N8+N10+N13+N15)</f>
        <v>11424961</v>
      </c>
      <c r="O24" s="305">
        <f t="shared" si="5"/>
        <v>11424961</v>
      </c>
      <c r="P24" s="305">
        <f t="shared" si="5"/>
        <v>1877293519</v>
      </c>
      <c r="Q24" s="127"/>
    </row>
    <row r="25" spans="1:17" x14ac:dyDescent="0.2">
      <c r="A25" s="115"/>
      <c r="B25" s="125"/>
      <c r="C25" s="125"/>
      <c r="D25" s="125"/>
      <c r="E25" s="125"/>
      <c r="F25" s="125"/>
      <c r="G25" s="125"/>
      <c r="H25" s="125"/>
      <c r="I25" s="125"/>
      <c r="J25" s="125"/>
      <c r="K25" s="125"/>
      <c r="L25" s="125"/>
      <c r="M25" s="125"/>
      <c r="N25" s="125"/>
      <c r="O25" s="125"/>
      <c r="P25" s="125"/>
      <c r="Q25" s="125"/>
    </row>
  </sheetData>
  <mergeCells count="5">
    <mergeCell ref="P3:Q3"/>
    <mergeCell ref="B3:H3"/>
    <mergeCell ref="I3:M3"/>
    <mergeCell ref="A3:A4"/>
    <mergeCell ref="N3:O3"/>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249977111117893"/>
    <pageSetUpPr fitToPage="1"/>
  </sheetPr>
  <dimension ref="A1:V108"/>
  <sheetViews>
    <sheetView zoomScaleNormal="100" zoomScaleSheetLayoutView="70" zoomScalePageLayoutView="90" workbookViewId="0">
      <selection activeCell="Q109" sqref="Q109"/>
    </sheetView>
  </sheetViews>
  <sheetFormatPr baseColWidth="10" defaultColWidth="11.42578125" defaultRowHeight="12" x14ac:dyDescent="0.2"/>
  <cols>
    <col min="1" max="1" width="25" style="79" customWidth="1"/>
    <col min="2" max="2" width="16.42578125" style="259" bestFit="1" customWidth="1"/>
    <col min="3" max="3" width="8.7109375" style="79" customWidth="1"/>
    <col min="4" max="4" width="17" style="273" bestFit="1" customWidth="1"/>
    <col min="5" max="6" width="15.42578125" style="273" bestFit="1" customWidth="1"/>
    <col min="7" max="7" width="12.85546875" style="273" customWidth="1"/>
    <col min="8" max="8" width="13.42578125" style="273" bestFit="1" customWidth="1"/>
    <col min="9" max="9" width="18" style="273" customWidth="1"/>
    <col min="10" max="10" width="7.85546875" style="273" customWidth="1"/>
    <col min="11" max="11" width="6.140625" style="273" customWidth="1"/>
    <col min="12" max="12" width="15.28515625" style="273" bestFit="1" customWidth="1"/>
    <col min="13" max="13" width="7" style="273" customWidth="1"/>
    <col min="14" max="14" width="15.85546875" style="273" customWidth="1"/>
    <col min="15" max="15" width="6.5703125" style="273" customWidth="1"/>
    <col min="16" max="16" width="15.7109375" style="273" customWidth="1"/>
    <col min="17" max="17" width="16.85546875" style="273" bestFit="1" customWidth="1"/>
    <col min="18" max="18" width="8.7109375" style="79" customWidth="1"/>
    <col min="19" max="16384" width="11.42578125" style="79"/>
  </cols>
  <sheetData>
    <row r="1" spans="1:22" s="5" customFormat="1" x14ac:dyDescent="0.2">
      <c r="A1" s="101" t="s">
        <v>436</v>
      </c>
      <c r="B1" s="254"/>
      <c r="C1" s="6"/>
      <c r="D1" s="306"/>
      <c r="E1" s="306"/>
      <c r="F1" s="306"/>
      <c r="G1" s="306"/>
      <c r="H1" s="306"/>
      <c r="I1" s="306"/>
      <c r="J1" s="306"/>
      <c r="K1" s="306"/>
      <c r="L1" s="306"/>
      <c r="M1" s="306"/>
      <c r="N1" s="306"/>
      <c r="O1" s="306"/>
      <c r="P1" s="306"/>
      <c r="Q1" s="306"/>
      <c r="R1" s="6"/>
    </row>
    <row r="2" spans="1:22" s="5" customFormat="1" ht="12.75" thickBot="1" x14ac:dyDescent="0.25">
      <c r="A2" s="103" t="s">
        <v>495</v>
      </c>
      <c r="B2" s="255"/>
      <c r="C2" s="95"/>
      <c r="D2" s="307"/>
      <c r="E2" s="307"/>
      <c r="F2" s="307"/>
      <c r="G2" s="307"/>
      <c r="H2" s="307"/>
      <c r="I2" s="307"/>
      <c r="J2" s="307"/>
      <c r="K2" s="307"/>
      <c r="L2" s="307"/>
      <c r="M2" s="307"/>
      <c r="N2" s="307"/>
      <c r="O2" s="307"/>
      <c r="P2" s="307"/>
      <c r="Q2" s="307"/>
      <c r="R2" s="95"/>
      <c r="S2" s="95"/>
      <c r="T2" s="95"/>
      <c r="U2" s="95"/>
      <c r="V2" s="95"/>
    </row>
    <row r="3" spans="1:22" ht="27" customHeight="1" x14ac:dyDescent="0.2">
      <c r="A3" s="690" t="s">
        <v>139</v>
      </c>
      <c r="B3" s="699" t="s">
        <v>140</v>
      </c>
      <c r="C3" s="692" t="s">
        <v>22</v>
      </c>
      <c r="D3" s="693"/>
      <c r="E3" s="693"/>
      <c r="F3" s="693"/>
      <c r="G3" s="693"/>
      <c r="H3" s="693"/>
      <c r="I3" s="694"/>
      <c r="J3" s="695" t="s">
        <v>122</v>
      </c>
      <c r="K3" s="696"/>
      <c r="L3" s="696"/>
      <c r="M3" s="696"/>
      <c r="N3" s="697"/>
      <c r="O3" s="698" t="s">
        <v>109</v>
      </c>
      <c r="P3" s="696"/>
      <c r="Q3" s="688" t="s">
        <v>0</v>
      </c>
      <c r="R3" s="689"/>
    </row>
    <row r="4" spans="1:22" ht="112.5" customHeight="1" thickBot="1" x14ac:dyDescent="0.25">
      <c r="A4" s="691"/>
      <c r="B4" s="700"/>
      <c r="C4" s="145" t="s">
        <v>257</v>
      </c>
      <c r="D4" s="308" t="s">
        <v>258</v>
      </c>
      <c r="E4" s="308" t="s">
        <v>259</v>
      </c>
      <c r="F4" s="308" t="s">
        <v>260</v>
      </c>
      <c r="G4" s="308" t="s">
        <v>261</v>
      </c>
      <c r="H4" s="308" t="s">
        <v>262</v>
      </c>
      <c r="I4" s="309" t="s">
        <v>119</v>
      </c>
      <c r="J4" s="310" t="s">
        <v>261</v>
      </c>
      <c r="K4" s="308" t="s">
        <v>262</v>
      </c>
      <c r="L4" s="308" t="s">
        <v>263</v>
      </c>
      <c r="M4" s="308" t="s">
        <v>264</v>
      </c>
      <c r="N4" s="309" t="s">
        <v>120</v>
      </c>
      <c r="O4" s="311" t="s">
        <v>265</v>
      </c>
      <c r="P4" s="312" t="s">
        <v>121</v>
      </c>
      <c r="Q4" s="313" t="s">
        <v>43</v>
      </c>
      <c r="R4" s="146" t="s">
        <v>107</v>
      </c>
    </row>
    <row r="5" spans="1:22" x14ac:dyDescent="0.2">
      <c r="A5" s="20" t="s">
        <v>141</v>
      </c>
      <c r="B5" s="256">
        <v>2020</v>
      </c>
      <c r="C5" s="318"/>
      <c r="D5" s="319"/>
      <c r="E5" s="319"/>
      <c r="F5" s="319"/>
      <c r="G5" s="319"/>
      <c r="H5" s="320"/>
      <c r="I5" s="321">
        <f>+SUM(C5:H5)</f>
        <v>0</v>
      </c>
      <c r="J5" s="322"/>
      <c r="K5" s="319"/>
      <c r="L5" s="319"/>
      <c r="M5" s="319"/>
      <c r="N5" s="321">
        <f>+SUM(J5:M5)</f>
        <v>0</v>
      </c>
      <c r="O5" s="322"/>
      <c r="P5" s="321">
        <f>+O5</f>
        <v>0</v>
      </c>
      <c r="Q5" s="319">
        <f>+I5+N5+P5</f>
        <v>0</v>
      </c>
      <c r="R5" s="59"/>
    </row>
    <row r="6" spans="1:22" x14ac:dyDescent="0.2">
      <c r="A6" s="21"/>
      <c r="B6" s="257">
        <v>2021</v>
      </c>
      <c r="C6" s="323"/>
      <c r="D6" s="321"/>
      <c r="E6" s="321"/>
      <c r="F6" s="321"/>
      <c r="G6" s="321"/>
      <c r="H6" s="324"/>
      <c r="I6" s="321">
        <f t="shared" ref="I6:I7" si="0">+SUM(C6:H6)</f>
        <v>0</v>
      </c>
      <c r="J6" s="325"/>
      <c r="K6" s="321"/>
      <c r="L6" s="321"/>
      <c r="M6" s="321"/>
      <c r="N6" s="321">
        <f t="shared" ref="N6:N7" si="1">+SUM(J6:M6)</f>
        <v>0</v>
      </c>
      <c r="O6" s="325"/>
      <c r="P6" s="321">
        <f t="shared" ref="P6:P7" si="2">+O6</f>
        <v>0</v>
      </c>
      <c r="Q6" s="321">
        <f>+I6+N6+P6</f>
        <v>0</v>
      </c>
      <c r="R6" s="60"/>
    </row>
    <row r="7" spans="1:22" x14ac:dyDescent="0.2">
      <c r="A7" s="21"/>
      <c r="B7" s="257">
        <v>2022</v>
      </c>
      <c r="C7" s="326"/>
      <c r="D7" s="327"/>
      <c r="E7" s="327"/>
      <c r="F7" s="327"/>
      <c r="G7" s="327"/>
      <c r="H7" s="328"/>
      <c r="I7" s="321">
        <f t="shared" si="0"/>
        <v>0</v>
      </c>
      <c r="J7" s="329"/>
      <c r="K7" s="327"/>
      <c r="L7" s="327"/>
      <c r="M7" s="327"/>
      <c r="N7" s="321">
        <f t="shared" si="1"/>
        <v>0</v>
      </c>
      <c r="O7" s="329"/>
      <c r="P7" s="321">
        <f t="shared" si="2"/>
        <v>0</v>
      </c>
      <c r="Q7" s="321">
        <f>+I7+N7+P7</f>
        <v>0</v>
      </c>
      <c r="R7" s="61"/>
    </row>
    <row r="8" spans="1:22" ht="12.75" thickBot="1" x14ac:dyDescent="0.25">
      <c r="A8" s="49"/>
      <c r="B8" s="258" t="s">
        <v>437</v>
      </c>
      <c r="C8" s="330"/>
      <c r="D8" s="331"/>
      <c r="E8" s="331"/>
      <c r="F8" s="331"/>
      <c r="G8" s="331"/>
      <c r="H8" s="331"/>
      <c r="I8" s="332"/>
      <c r="J8" s="333"/>
      <c r="K8" s="331"/>
      <c r="L8" s="331"/>
      <c r="M8" s="331"/>
      <c r="N8" s="334"/>
      <c r="O8" s="335"/>
      <c r="P8" s="331"/>
      <c r="Q8" s="331"/>
      <c r="R8" s="62"/>
    </row>
    <row r="9" spans="1:22" x14ac:dyDescent="0.2">
      <c r="A9" s="4" t="s">
        <v>142</v>
      </c>
      <c r="B9" s="256">
        <v>2020</v>
      </c>
      <c r="C9" s="336"/>
      <c r="D9" s="337"/>
      <c r="E9" s="337"/>
      <c r="F9" s="337"/>
      <c r="G9" s="337"/>
      <c r="H9" s="337"/>
      <c r="I9" s="321">
        <f>+SUM(C9:H9)</f>
        <v>0</v>
      </c>
      <c r="J9" s="338"/>
      <c r="K9" s="337"/>
      <c r="L9" s="337"/>
      <c r="M9" s="337"/>
      <c r="N9" s="321">
        <f>+SUM(J9:M9)</f>
        <v>0</v>
      </c>
      <c r="O9" s="322"/>
      <c r="P9" s="321">
        <f>+O9</f>
        <v>0</v>
      </c>
      <c r="Q9" s="319">
        <f>+I9+N9+P9</f>
        <v>0</v>
      </c>
      <c r="R9" s="63"/>
    </row>
    <row r="10" spans="1:22" x14ac:dyDescent="0.2">
      <c r="A10" s="21"/>
      <c r="B10" s="257">
        <v>2021</v>
      </c>
      <c r="C10" s="323"/>
      <c r="D10" s="321"/>
      <c r="E10" s="321"/>
      <c r="F10" s="321"/>
      <c r="G10" s="321"/>
      <c r="H10" s="321"/>
      <c r="I10" s="321">
        <f t="shared" ref="I10:I11" si="3">+SUM(C10:H10)</f>
        <v>0</v>
      </c>
      <c r="J10" s="339"/>
      <c r="K10" s="321"/>
      <c r="L10" s="321"/>
      <c r="M10" s="321"/>
      <c r="N10" s="321">
        <f t="shared" ref="N10:N11" si="4">+SUM(J10:M10)</f>
        <v>0</v>
      </c>
      <c r="O10" s="325"/>
      <c r="P10" s="321">
        <f t="shared" ref="P10:P11" si="5">+O10</f>
        <v>0</v>
      </c>
      <c r="Q10" s="321">
        <f>+I10+N10+P10</f>
        <v>0</v>
      </c>
      <c r="R10" s="60"/>
    </row>
    <row r="11" spans="1:22" x14ac:dyDescent="0.2">
      <c r="A11" s="21"/>
      <c r="B11" s="257">
        <v>2022</v>
      </c>
      <c r="C11" s="323"/>
      <c r="D11" s="321"/>
      <c r="E11" s="321"/>
      <c r="F11" s="321"/>
      <c r="G11" s="321"/>
      <c r="H11" s="321"/>
      <c r="I11" s="321">
        <f t="shared" si="3"/>
        <v>0</v>
      </c>
      <c r="J11" s="339"/>
      <c r="K11" s="321"/>
      <c r="L11" s="321"/>
      <c r="M11" s="321"/>
      <c r="N11" s="321">
        <f t="shared" si="4"/>
        <v>0</v>
      </c>
      <c r="O11" s="329"/>
      <c r="P11" s="321">
        <f t="shared" si="5"/>
        <v>0</v>
      </c>
      <c r="Q11" s="321">
        <f>+I11+N11+P11</f>
        <v>0</v>
      </c>
      <c r="R11" s="60"/>
    </row>
    <row r="12" spans="1:22" ht="12.75" thickBot="1" x14ac:dyDescent="0.25">
      <c r="A12" s="22"/>
      <c r="B12" s="258" t="s">
        <v>437</v>
      </c>
      <c r="C12" s="330"/>
      <c r="D12" s="331"/>
      <c r="E12" s="331"/>
      <c r="F12" s="331" t="s">
        <v>111</v>
      </c>
      <c r="G12" s="331"/>
      <c r="H12" s="331"/>
      <c r="I12" s="334"/>
      <c r="J12" s="333"/>
      <c r="K12" s="331"/>
      <c r="L12" s="331"/>
      <c r="M12" s="331"/>
      <c r="N12" s="334"/>
      <c r="O12" s="335"/>
      <c r="P12" s="331"/>
      <c r="Q12" s="331"/>
      <c r="R12" s="62"/>
    </row>
    <row r="13" spans="1:22" x14ac:dyDescent="0.2">
      <c r="A13" s="20" t="s">
        <v>143</v>
      </c>
      <c r="B13" s="256">
        <v>2020</v>
      </c>
      <c r="C13" s="318"/>
      <c r="D13" s="319">
        <v>42914866</v>
      </c>
      <c r="E13" s="319">
        <v>239293</v>
      </c>
      <c r="F13" s="319">
        <v>24388487</v>
      </c>
      <c r="G13" s="319"/>
      <c r="H13" s="319">
        <v>110466</v>
      </c>
      <c r="I13" s="321">
        <f>+SUM(C13:H13)</f>
        <v>67653112</v>
      </c>
      <c r="J13" s="340"/>
      <c r="K13" s="319"/>
      <c r="L13" s="319">
        <v>50998283</v>
      </c>
      <c r="M13" s="319"/>
      <c r="N13" s="321">
        <f>+SUM(J13:M13)</f>
        <v>50998283</v>
      </c>
      <c r="O13" s="322"/>
      <c r="P13" s="321">
        <f>+O13</f>
        <v>0</v>
      </c>
      <c r="Q13" s="319">
        <f>+I13+N13+P13</f>
        <v>118651395</v>
      </c>
      <c r="R13" s="59"/>
    </row>
    <row r="14" spans="1:22" x14ac:dyDescent="0.2">
      <c r="A14" s="21"/>
      <c r="B14" s="257">
        <v>2021</v>
      </c>
      <c r="C14" s="323"/>
      <c r="D14" s="321">
        <v>9148286</v>
      </c>
      <c r="E14" s="321">
        <v>222490</v>
      </c>
      <c r="F14" s="321">
        <v>20552527</v>
      </c>
      <c r="G14" s="321"/>
      <c r="H14" s="321">
        <v>111066</v>
      </c>
      <c r="I14" s="321">
        <f t="shared" ref="I14:I15" si="6">+SUM(C14:H14)</f>
        <v>30034369</v>
      </c>
      <c r="J14" s="339"/>
      <c r="K14" s="321"/>
      <c r="L14" s="321">
        <v>33417901</v>
      </c>
      <c r="M14" s="321"/>
      <c r="N14" s="321">
        <f t="shared" ref="N14:N15" si="7">+SUM(J14:M14)</f>
        <v>33417901</v>
      </c>
      <c r="O14" s="325"/>
      <c r="P14" s="321">
        <f t="shared" ref="P14:P15" si="8">+O14</f>
        <v>0</v>
      </c>
      <c r="Q14" s="321">
        <f>+I14+N14+P14</f>
        <v>63452270</v>
      </c>
      <c r="R14" s="60"/>
    </row>
    <row r="15" spans="1:22" x14ac:dyDescent="0.2">
      <c r="A15" s="21"/>
      <c r="B15" s="257">
        <v>2022</v>
      </c>
      <c r="C15" s="323"/>
      <c r="D15" s="321">
        <v>6118892</v>
      </c>
      <c r="E15" s="321">
        <v>700282</v>
      </c>
      <c r="F15" s="321">
        <v>11981545</v>
      </c>
      <c r="G15" s="321">
        <v>237932</v>
      </c>
      <c r="H15" s="321">
        <v>125527</v>
      </c>
      <c r="I15" s="321">
        <f t="shared" si="6"/>
        <v>19164178</v>
      </c>
      <c r="J15" s="339"/>
      <c r="K15" s="321"/>
      <c r="L15" s="321">
        <v>61971066</v>
      </c>
      <c r="M15" s="321"/>
      <c r="N15" s="321">
        <f t="shared" si="7"/>
        <v>61971066</v>
      </c>
      <c r="O15" s="329"/>
      <c r="P15" s="321">
        <f t="shared" si="8"/>
        <v>0</v>
      </c>
      <c r="Q15" s="321">
        <f>+I15+N15+P15</f>
        <v>81135244</v>
      </c>
      <c r="R15" s="60"/>
    </row>
    <row r="16" spans="1:22" ht="12.75" thickBot="1" x14ac:dyDescent="0.25">
      <c r="A16" s="22"/>
      <c r="B16" s="258" t="s">
        <v>437</v>
      </c>
      <c r="C16" s="330"/>
      <c r="D16" s="331"/>
      <c r="E16" s="331"/>
      <c r="F16" s="331"/>
      <c r="G16" s="331"/>
      <c r="H16" s="331"/>
      <c r="I16" s="334"/>
      <c r="J16" s="333"/>
      <c r="K16" s="331"/>
      <c r="L16" s="331"/>
      <c r="M16" s="331"/>
      <c r="N16" s="334"/>
      <c r="O16" s="335"/>
      <c r="P16" s="331"/>
      <c r="Q16" s="331"/>
      <c r="R16" s="62"/>
    </row>
    <row r="17" spans="1:18" x14ac:dyDescent="0.2">
      <c r="A17" s="20" t="s">
        <v>266</v>
      </c>
      <c r="B17" s="256">
        <v>2020</v>
      </c>
      <c r="C17" s="318"/>
      <c r="D17" s="319"/>
      <c r="E17" s="319"/>
      <c r="F17" s="319"/>
      <c r="G17" s="319"/>
      <c r="H17" s="319"/>
      <c r="I17" s="321">
        <f>+SUM(C17:H17)</f>
        <v>0</v>
      </c>
      <c r="J17" s="340"/>
      <c r="K17" s="319"/>
      <c r="L17" s="319"/>
      <c r="M17" s="319"/>
      <c r="N17" s="321">
        <f>+SUM(J17:M17)</f>
        <v>0</v>
      </c>
      <c r="O17" s="322"/>
      <c r="P17" s="321">
        <f>+O17</f>
        <v>0</v>
      </c>
      <c r="Q17" s="319">
        <f>+I17+N17+P17</f>
        <v>0</v>
      </c>
      <c r="R17" s="59"/>
    </row>
    <row r="18" spans="1:18" x14ac:dyDescent="0.2">
      <c r="A18" s="21"/>
      <c r="B18" s="257">
        <v>2021</v>
      </c>
      <c r="C18" s="323"/>
      <c r="D18" s="321"/>
      <c r="E18" s="321"/>
      <c r="F18" s="321"/>
      <c r="G18" s="321"/>
      <c r="H18" s="321"/>
      <c r="I18" s="321">
        <f t="shared" ref="I18:I19" si="9">+SUM(C18:H18)</f>
        <v>0</v>
      </c>
      <c r="J18" s="339"/>
      <c r="K18" s="321"/>
      <c r="L18" s="321"/>
      <c r="M18" s="321"/>
      <c r="N18" s="321">
        <f t="shared" ref="N18:N19" si="10">+SUM(J18:M18)</f>
        <v>0</v>
      </c>
      <c r="O18" s="325"/>
      <c r="P18" s="321">
        <f t="shared" ref="P18:P19" si="11">+O18</f>
        <v>0</v>
      </c>
      <c r="Q18" s="321">
        <f>+I18+N18+P18</f>
        <v>0</v>
      </c>
      <c r="R18" s="60"/>
    </row>
    <row r="19" spans="1:18" x14ac:dyDescent="0.2">
      <c r="A19" s="21"/>
      <c r="B19" s="257">
        <v>2022</v>
      </c>
      <c r="C19" s="323"/>
      <c r="D19" s="321"/>
      <c r="E19" s="321"/>
      <c r="F19" s="321"/>
      <c r="G19" s="321"/>
      <c r="H19" s="321"/>
      <c r="I19" s="321">
        <f t="shared" si="9"/>
        <v>0</v>
      </c>
      <c r="J19" s="339"/>
      <c r="K19" s="321"/>
      <c r="L19" s="321"/>
      <c r="M19" s="321"/>
      <c r="N19" s="321">
        <f t="shared" si="10"/>
        <v>0</v>
      </c>
      <c r="O19" s="329"/>
      <c r="P19" s="321">
        <f t="shared" si="11"/>
        <v>0</v>
      </c>
      <c r="Q19" s="321">
        <f>+I19+N19+P19</f>
        <v>0</v>
      </c>
      <c r="R19" s="60"/>
    </row>
    <row r="20" spans="1:18" ht="12.75" thickBot="1" x14ac:dyDescent="0.25">
      <c r="A20" s="22"/>
      <c r="B20" s="258" t="s">
        <v>437</v>
      </c>
      <c r="C20" s="330"/>
      <c r="D20" s="331"/>
      <c r="E20" s="331"/>
      <c r="F20" s="331"/>
      <c r="G20" s="331"/>
      <c r="H20" s="331"/>
      <c r="I20" s="334"/>
      <c r="J20" s="333"/>
      <c r="K20" s="331"/>
      <c r="L20" s="331"/>
      <c r="M20" s="331"/>
      <c r="N20" s="334"/>
      <c r="O20" s="335"/>
      <c r="P20" s="331"/>
      <c r="Q20" s="331"/>
      <c r="R20" s="62"/>
    </row>
    <row r="21" spans="1:18" x14ac:dyDescent="0.2">
      <c r="A21" s="20" t="s">
        <v>267</v>
      </c>
      <c r="B21" s="256">
        <v>2020</v>
      </c>
      <c r="C21" s="318"/>
      <c r="D21" s="319"/>
      <c r="E21" s="319">
        <v>2217894</v>
      </c>
      <c r="F21" s="319">
        <v>820399</v>
      </c>
      <c r="G21" s="319"/>
      <c r="H21" s="319"/>
      <c r="I21" s="321">
        <f>+SUM(C21:H21)</f>
        <v>3038293</v>
      </c>
      <c r="J21" s="340"/>
      <c r="K21" s="319"/>
      <c r="L21" s="319"/>
      <c r="M21" s="319"/>
      <c r="N21" s="321">
        <f>+SUM(J21:M21)</f>
        <v>0</v>
      </c>
      <c r="O21" s="322"/>
      <c r="P21" s="321">
        <f>+O21</f>
        <v>0</v>
      </c>
      <c r="Q21" s="319">
        <f>+I21+N21+P21</f>
        <v>3038293</v>
      </c>
      <c r="R21" s="59"/>
    </row>
    <row r="22" spans="1:18" x14ac:dyDescent="0.2">
      <c r="A22" s="21"/>
      <c r="B22" s="257">
        <v>2021</v>
      </c>
      <c r="C22" s="323"/>
      <c r="D22" s="321"/>
      <c r="E22" s="321">
        <v>1742928</v>
      </c>
      <c r="F22" s="321">
        <v>262163</v>
      </c>
      <c r="G22" s="321"/>
      <c r="H22" s="321"/>
      <c r="I22" s="321">
        <f t="shared" ref="I22:I23" si="12">+SUM(C22:H22)</f>
        <v>2005091</v>
      </c>
      <c r="J22" s="339"/>
      <c r="K22" s="321"/>
      <c r="L22" s="321"/>
      <c r="M22" s="321"/>
      <c r="N22" s="321">
        <f t="shared" ref="N22:N23" si="13">+SUM(J22:M22)</f>
        <v>0</v>
      </c>
      <c r="O22" s="325"/>
      <c r="P22" s="321">
        <f t="shared" ref="P22:P23" si="14">+O22</f>
        <v>0</v>
      </c>
      <c r="Q22" s="321">
        <f>+I22+N22+P22</f>
        <v>2005091</v>
      </c>
      <c r="R22" s="60"/>
    </row>
    <row r="23" spans="1:18" x14ac:dyDescent="0.2">
      <c r="A23" s="21"/>
      <c r="B23" s="257">
        <v>2022</v>
      </c>
      <c r="C23" s="323"/>
      <c r="D23" s="321"/>
      <c r="E23" s="321">
        <v>1742928</v>
      </c>
      <c r="F23" s="321">
        <v>150763</v>
      </c>
      <c r="G23" s="321"/>
      <c r="H23" s="321"/>
      <c r="I23" s="321">
        <f t="shared" si="12"/>
        <v>1893691</v>
      </c>
      <c r="J23" s="339"/>
      <c r="K23" s="321"/>
      <c r="L23" s="321"/>
      <c r="M23" s="321"/>
      <c r="N23" s="321">
        <f t="shared" si="13"/>
        <v>0</v>
      </c>
      <c r="O23" s="329"/>
      <c r="P23" s="321">
        <f t="shared" si="14"/>
        <v>0</v>
      </c>
      <c r="Q23" s="321">
        <f>+I23+N23+P23</f>
        <v>1893691</v>
      </c>
      <c r="R23" s="60"/>
    </row>
    <row r="24" spans="1:18" ht="12.75" thickBot="1" x14ac:dyDescent="0.25">
      <c r="A24" s="22"/>
      <c r="B24" s="258" t="s">
        <v>437</v>
      </c>
      <c r="C24" s="330"/>
      <c r="D24" s="331"/>
      <c r="E24" s="331"/>
      <c r="F24" s="331"/>
      <c r="G24" s="331"/>
      <c r="H24" s="331"/>
      <c r="I24" s="334"/>
      <c r="J24" s="333"/>
      <c r="K24" s="331"/>
      <c r="L24" s="331"/>
      <c r="M24" s="331"/>
      <c r="N24" s="334"/>
      <c r="O24" s="335"/>
      <c r="P24" s="331"/>
      <c r="Q24" s="331"/>
      <c r="R24" s="62"/>
    </row>
    <row r="25" spans="1:18" x14ac:dyDescent="0.2">
      <c r="A25" s="20" t="s">
        <v>268</v>
      </c>
      <c r="B25" s="256">
        <v>2020</v>
      </c>
      <c r="C25" s="318"/>
      <c r="D25" s="319"/>
      <c r="E25" s="319"/>
      <c r="F25" s="319"/>
      <c r="G25" s="319"/>
      <c r="H25" s="319"/>
      <c r="I25" s="321">
        <f>+SUM(C25:H25)</f>
        <v>0</v>
      </c>
      <c r="J25" s="340"/>
      <c r="K25" s="319"/>
      <c r="L25" s="319"/>
      <c r="M25" s="319"/>
      <c r="N25" s="321">
        <f>+SUM(J25:M25)</f>
        <v>0</v>
      </c>
      <c r="O25" s="322"/>
      <c r="P25" s="321">
        <f>+O25</f>
        <v>0</v>
      </c>
      <c r="Q25" s="319">
        <f>+I25+N25+P25</f>
        <v>0</v>
      </c>
      <c r="R25" s="59"/>
    </row>
    <row r="26" spans="1:18" x14ac:dyDescent="0.2">
      <c r="A26" s="21"/>
      <c r="B26" s="257">
        <v>2021</v>
      </c>
      <c r="C26" s="323"/>
      <c r="D26" s="321"/>
      <c r="E26" s="321"/>
      <c r="F26" s="321"/>
      <c r="G26" s="321"/>
      <c r="H26" s="321"/>
      <c r="I26" s="321">
        <f t="shared" ref="I26:I27" si="15">+SUM(C26:H26)</f>
        <v>0</v>
      </c>
      <c r="J26" s="339"/>
      <c r="K26" s="321"/>
      <c r="L26" s="321"/>
      <c r="M26" s="321"/>
      <c r="N26" s="321">
        <f t="shared" ref="N26:N27" si="16">+SUM(J26:M26)</f>
        <v>0</v>
      </c>
      <c r="O26" s="325"/>
      <c r="P26" s="321">
        <f t="shared" ref="P26:P27" si="17">+O26</f>
        <v>0</v>
      </c>
      <c r="Q26" s="321">
        <f>+I26+N26+P26</f>
        <v>0</v>
      </c>
      <c r="R26" s="60"/>
    </row>
    <row r="27" spans="1:18" x14ac:dyDescent="0.2">
      <c r="A27" s="21"/>
      <c r="B27" s="257">
        <v>2022</v>
      </c>
      <c r="C27" s="323"/>
      <c r="D27" s="321"/>
      <c r="E27" s="321"/>
      <c r="F27" s="321"/>
      <c r="G27" s="321"/>
      <c r="H27" s="321"/>
      <c r="I27" s="321">
        <f t="shared" si="15"/>
        <v>0</v>
      </c>
      <c r="J27" s="339"/>
      <c r="K27" s="321"/>
      <c r="L27" s="321"/>
      <c r="M27" s="321"/>
      <c r="N27" s="321">
        <f t="shared" si="16"/>
        <v>0</v>
      </c>
      <c r="O27" s="329"/>
      <c r="P27" s="321">
        <f t="shared" si="17"/>
        <v>0</v>
      </c>
      <c r="Q27" s="321">
        <f>+I27+N27+P27</f>
        <v>0</v>
      </c>
      <c r="R27" s="60"/>
    </row>
    <row r="28" spans="1:18" ht="12.75" thickBot="1" x14ac:dyDescent="0.25">
      <c r="A28" s="22"/>
      <c r="B28" s="258" t="s">
        <v>437</v>
      </c>
      <c r="C28" s="330"/>
      <c r="D28" s="331"/>
      <c r="E28" s="331"/>
      <c r="F28" s="331"/>
      <c r="G28" s="331"/>
      <c r="H28" s="331"/>
      <c r="I28" s="334"/>
      <c r="J28" s="333"/>
      <c r="K28" s="331"/>
      <c r="L28" s="331"/>
      <c r="M28" s="331"/>
      <c r="N28" s="334"/>
      <c r="O28" s="335"/>
      <c r="P28" s="331"/>
      <c r="Q28" s="331"/>
      <c r="R28" s="62"/>
    </row>
    <row r="29" spans="1:18" x14ac:dyDescent="0.2">
      <c r="A29" s="20" t="s">
        <v>269</v>
      </c>
      <c r="B29" s="256">
        <v>2020</v>
      </c>
      <c r="C29" s="318"/>
      <c r="D29" s="319">
        <v>809445</v>
      </c>
      <c r="E29" s="319">
        <v>1835224</v>
      </c>
      <c r="F29" s="319"/>
      <c r="G29" s="319"/>
      <c r="H29" s="319"/>
      <c r="I29" s="321">
        <f>+SUM(C29:H29)</f>
        <v>2644669</v>
      </c>
      <c r="J29" s="340"/>
      <c r="K29" s="319"/>
      <c r="L29" s="319">
        <v>20000</v>
      </c>
      <c r="M29" s="319"/>
      <c r="N29" s="321">
        <f>+SUM(J29:M29)</f>
        <v>20000</v>
      </c>
      <c r="O29" s="322"/>
      <c r="P29" s="321">
        <f>+O29</f>
        <v>0</v>
      </c>
      <c r="Q29" s="319">
        <f>+I29+N29+P29</f>
        <v>2664669</v>
      </c>
      <c r="R29" s="59"/>
    </row>
    <row r="30" spans="1:18" x14ac:dyDescent="0.2">
      <c r="A30" s="21"/>
      <c r="B30" s="257">
        <v>2021</v>
      </c>
      <c r="C30" s="323"/>
      <c r="D30" s="321">
        <v>383422</v>
      </c>
      <c r="E30" s="321"/>
      <c r="F30" s="321">
        <v>1466106</v>
      </c>
      <c r="G30" s="321"/>
      <c r="H30" s="321"/>
      <c r="I30" s="321">
        <f t="shared" ref="I30:I31" si="18">+SUM(C30:H30)</f>
        <v>1849528</v>
      </c>
      <c r="J30" s="339"/>
      <c r="K30" s="321"/>
      <c r="L30" s="321"/>
      <c r="M30" s="321"/>
      <c r="N30" s="321">
        <f t="shared" ref="N30:N31" si="19">+SUM(J30:M30)</f>
        <v>0</v>
      </c>
      <c r="O30" s="325"/>
      <c r="P30" s="321">
        <f t="shared" ref="P30:P31" si="20">+O30</f>
        <v>0</v>
      </c>
      <c r="Q30" s="321">
        <f>+I30+N30+P30</f>
        <v>1849528</v>
      </c>
      <c r="R30" s="60"/>
    </row>
    <row r="31" spans="1:18" x14ac:dyDescent="0.2">
      <c r="A31" s="21"/>
      <c r="B31" s="257">
        <v>2022</v>
      </c>
      <c r="C31" s="323"/>
      <c r="D31" s="321">
        <v>336148</v>
      </c>
      <c r="E31" s="321"/>
      <c r="F31" s="321">
        <v>604452</v>
      </c>
      <c r="G31" s="321"/>
      <c r="H31" s="321"/>
      <c r="I31" s="321">
        <f t="shared" si="18"/>
        <v>940600</v>
      </c>
      <c r="J31" s="339"/>
      <c r="K31" s="321"/>
      <c r="L31" s="321"/>
      <c r="M31" s="321"/>
      <c r="N31" s="321">
        <f t="shared" si="19"/>
        <v>0</v>
      </c>
      <c r="O31" s="329"/>
      <c r="P31" s="321">
        <f t="shared" si="20"/>
        <v>0</v>
      </c>
      <c r="Q31" s="321">
        <f>+I31+N31+P31</f>
        <v>940600</v>
      </c>
      <c r="R31" s="60"/>
    </row>
    <row r="32" spans="1:18" ht="12.75" thickBot="1" x14ac:dyDescent="0.25">
      <c r="A32" s="22"/>
      <c r="B32" s="258" t="s">
        <v>437</v>
      </c>
      <c r="C32" s="330"/>
      <c r="D32" s="331"/>
      <c r="E32" s="331"/>
      <c r="F32" s="331"/>
      <c r="G32" s="331"/>
      <c r="H32" s="331"/>
      <c r="I32" s="334"/>
      <c r="J32" s="333"/>
      <c r="K32" s="331"/>
      <c r="L32" s="331"/>
      <c r="M32" s="331"/>
      <c r="N32" s="334"/>
      <c r="O32" s="335"/>
      <c r="P32" s="331"/>
      <c r="Q32" s="331"/>
      <c r="R32" s="62"/>
    </row>
    <row r="33" spans="1:18" x14ac:dyDescent="0.2">
      <c r="A33" s="20" t="s">
        <v>270</v>
      </c>
      <c r="B33" s="256">
        <v>2020</v>
      </c>
      <c r="C33" s="318"/>
      <c r="D33" s="319">
        <v>93235</v>
      </c>
      <c r="E33" s="319"/>
      <c r="F33" s="319">
        <v>109200</v>
      </c>
      <c r="G33" s="319"/>
      <c r="H33" s="319"/>
      <c r="I33" s="321">
        <f>+SUM(C33:H33)</f>
        <v>202435</v>
      </c>
      <c r="J33" s="340"/>
      <c r="K33" s="319"/>
      <c r="L33" s="319"/>
      <c r="M33" s="319"/>
      <c r="N33" s="321">
        <f>+SUM(J33:M33)</f>
        <v>0</v>
      </c>
      <c r="O33" s="322"/>
      <c r="P33" s="321">
        <f>+O33</f>
        <v>0</v>
      </c>
      <c r="Q33" s="319">
        <f>+I33+N33+P33</f>
        <v>202435</v>
      </c>
      <c r="R33" s="59"/>
    </row>
    <row r="34" spans="1:18" x14ac:dyDescent="0.2">
      <c r="A34" s="21"/>
      <c r="B34" s="257">
        <v>2021</v>
      </c>
      <c r="C34" s="323"/>
      <c r="D34" s="321">
        <v>90187</v>
      </c>
      <c r="E34" s="321"/>
      <c r="F34" s="321">
        <v>48000</v>
      </c>
      <c r="G34" s="321"/>
      <c r="H34" s="321"/>
      <c r="I34" s="321">
        <f t="shared" ref="I34:I35" si="21">+SUM(C34:H34)</f>
        <v>138187</v>
      </c>
      <c r="J34" s="339"/>
      <c r="K34" s="321"/>
      <c r="L34" s="321"/>
      <c r="M34" s="321"/>
      <c r="N34" s="321">
        <f t="shared" ref="N34:N35" si="22">+SUM(J34:M34)</f>
        <v>0</v>
      </c>
      <c r="O34" s="325"/>
      <c r="P34" s="321">
        <f t="shared" ref="P34:P35" si="23">+O34</f>
        <v>0</v>
      </c>
      <c r="Q34" s="321">
        <f>+I34+N34+P34</f>
        <v>138187</v>
      </c>
      <c r="R34" s="60"/>
    </row>
    <row r="35" spans="1:18" x14ac:dyDescent="0.2">
      <c r="A35" s="21"/>
      <c r="B35" s="257">
        <v>2022</v>
      </c>
      <c r="C35" s="323"/>
      <c r="D35" s="321">
        <v>101811</v>
      </c>
      <c r="E35" s="321"/>
      <c r="F35" s="321">
        <v>23900</v>
      </c>
      <c r="G35" s="321"/>
      <c r="H35" s="321"/>
      <c r="I35" s="321">
        <f t="shared" si="21"/>
        <v>125711</v>
      </c>
      <c r="J35" s="339"/>
      <c r="K35" s="321"/>
      <c r="L35" s="321"/>
      <c r="M35" s="321"/>
      <c r="N35" s="321">
        <f t="shared" si="22"/>
        <v>0</v>
      </c>
      <c r="O35" s="329"/>
      <c r="P35" s="321">
        <f t="shared" si="23"/>
        <v>0</v>
      </c>
      <c r="Q35" s="321">
        <f>+I35+N35+P35</f>
        <v>125711</v>
      </c>
      <c r="R35" s="60"/>
    </row>
    <row r="36" spans="1:18" ht="12.75" thickBot="1" x14ac:dyDescent="0.25">
      <c r="A36" s="22"/>
      <c r="B36" s="258" t="s">
        <v>437</v>
      </c>
      <c r="C36" s="330"/>
      <c r="D36" s="331"/>
      <c r="E36" s="331"/>
      <c r="F36" s="331"/>
      <c r="G36" s="331"/>
      <c r="H36" s="331"/>
      <c r="I36" s="334"/>
      <c r="J36" s="333"/>
      <c r="K36" s="331"/>
      <c r="L36" s="331"/>
      <c r="M36" s="331"/>
      <c r="N36" s="334"/>
      <c r="O36" s="335"/>
      <c r="P36" s="331"/>
      <c r="Q36" s="331"/>
      <c r="R36" s="62"/>
    </row>
    <row r="37" spans="1:18" x14ac:dyDescent="0.2">
      <c r="A37" s="20" t="s">
        <v>271</v>
      </c>
      <c r="B37" s="256">
        <v>2020</v>
      </c>
      <c r="C37" s="318"/>
      <c r="D37" s="319">
        <v>86220</v>
      </c>
      <c r="E37" s="319"/>
      <c r="F37" s="319">
        <v>184458</v>
      </c>
      <c r="G37" s="319"/>
      <c r="H37" s="319"/>
      <c r="I37" s="321">
        <f>+SUM(C37:H37)</f>
        <v>270678</v>
      </c>
      <c r="J37" s="340"/>
      <c r="K37" s="319"/>
      <c r="L37" s="319"/>
      <c r="M37" s="319"/>
      <c r="N37" s="321">
        <f>+SUM(J37:M37)</f>
        <v>0</v>
      </c>
      <c r="O37" s="322"/>
      <c r="P37" s="321">
        <f>+O37</f>
        <v>0</v>
      </c>
      <c r="Q37" s="319">
        <f>+I37+N37+P37</f>
        <v>270678</v>
      </c>
      <c r="R37" s="59"/>
    </row>
    <row r="38" spans="1:18" x14ac:dyDescent="0.2">
      <c r="A38" s="21"/>
      <c r="B38" s="257">
        <v>2021</v>
      </c>
      <c r="C38" s="323"/>
      <c r="D38" s="321">
        <v>86220</v>
      </c>
      <c r="E38" s="321"/>
      <c r="F38" s="321">
        <v>265717</v>
      </c>
      <c r="G38" s="321"/>
      <c r="H38" s="321"/>
      <c r="I38" s="321">
        <f t="shared" ref="I38:I39" si="24">+SUM(C38:H38)</f>
        <v>351937</v>
      </c>
      <c r="J38" s="339"/>
      <c r="K38" s="321"/>
      <c r="L38" s="321"/>
      <c r="M38" s="321"/>
      <c r="N38" s="321">
        <f t="shared" ref="N38:N39" si="25">+SUM(J38:M38)</f>
        <v>0</v>
      </c>
      <c r="O38" s="325"/>
      <c r="P38" s="321">
        <f t="shared" ref="P38:P39" si="26">+O38</f>
        <v>0</v>
      </c>
      <c r="Q38" s="321">
        <f>+I38+N38+P38</f>
        <v>351937</v>
      </c>
      <c r="R38" s="60"/>
    </row>
    <row r="39" spans="1:18" x14ac:dyDescent="0.2">
      <c r="A39" s="21"/>
      <c r="B39" s="257">
        <v>2022</v>
      </c>
      <c r="C39" s="323"/>
      <c r="D39" s="321">
        <v>94773</v>
      </c>
      <c r="E39" s="321"/>
      <c r="F39" s="321">
        <v>91471</v>
      </c>
      <c r="G39" s="321"/>
      <c r="H39" s="321"/>
      <c r="I39" s="321">
        <f t="shared" si="24"/>
        <v>186244</v>
      </c>
      <c r="J39" s="339"/>
      <c r="K39" s="321"/>
      <c r="L39" s="321"/>
      <c r="M39" s="321"/>
      <c r="N39" s="321">
        <f t="shared" si="25"/>
        <v>0</v>
      </c>
      <c r="O39" s="329"/>
      <c r="P39" s="321">
        <f t="shared" si="26"/>
        <v>0</v>
      </c>
      <c r="Q39" s="321">
        <f>+I39+N39+P39</f>
        <v>186244</v>
      </c>
      <c r="R39" s="60"/>
    </row>
    <row r="40" spans="1:18" ht="12.75" thickBot="1" x14ac:dyDescent="0.25">
      <c r="A40" s="22"/>
      <c r="B40" s="258" t="s">
        <v>437</v>
      </c>
      <c r="C40" s="330"/>
      <c r="D40" s="331"/>
      <c r="E40" s="331"/>
      <c r="F40" s="331"/>
      <c r="G40" s="331"/>
      <c r="H40" s="331"/>
      <c r="I40" s="334"/>
      <c r="J40" s="333"/>
      <c r="K40" s="331"/>
      <c r="L40" s="331"/>
      <c r="M40" s="331"/>
      <c r="N40" s="334"/>
      <c r="O40" s="335"/>
      <c r="P40" s="331"/>
      <c r="Q40" s="331"/>
      <c r="R40" s="62"/>
    </row>
    <row r="41" spans="1:18" x14ac:dyDescent="0.2">
      <c r="A41" s="20" t="s">
        <v>272</v>
      </c>
      <c r="B41" s="256">
        <v>2020</v>
      </c>
      <c r="C41" s="318"/>
      <c r="D41" s="319">
        <v>3697096</v>
      </c>
      <c r="E41" s="319">
        <v>50000</v>
      </c>
      <c r="F41" s="319">
        <v>3014140</v>
      </c>
      <c r="G41" s="319"/>
      <c r="H41" s="319">
        <v>5000</v>
      </c>
      <c r="I41" s="321">
        <f>+SUM(C41:H41)</f>
        <v>6766236</v>
      </c>
      <c r="J41" s="340"/>
      <c r="K41" s="319"/>
      <c r="L41" s="319">
        <v>897645</v>
      </c>
      <c r="M41" s="319"/>
      <c r="N41" s="321">
        <f>+SUM(J41:M41)</f>
        <v>897645</v>
      </c>
      <c r="O41" s="322"/>
      <c r="P41" s="321">
        <f>+O41</f>
        <v>0</v>
      </c>
      <c r="Q41" s="319">
        <f>+I41+N41+P41</f>
        <v>7663881</v>
      </c>
      <c r="R41" s="59"/>
    </row>
    <row r="42" spans="1:18" x14ac:dyDescent="0.2">
      <c r="A42" s="21"/>
      <c r="B42" s="257">
        <v>2021</v>
      </c>
      <c r="C42" s="323"/>
      <c r="D42" s="321">
        <v>3397698</v>
      </c>
      <c r="E42" s="321">
        <v>50000</v>
      </c>
      <c r="F42" s="321">
        <v>2615739</v>
      </c>
      <c r="G42" s="321"/>
      <c r="H42" s="321">
        <v>5000</v>
      </c>
      <c r="I42" s="321">
        <f t="shared" ref="I42:I43" si="27">+SUM(C42:H42)</f>
        <v>6068437</v>
      </c>
      <c r="J42" s="339"/>
      <c r="K42" s="321"/>
      <c r="L42" s="321">
        <v>2600000</v>
      </c>
      <c r="M42" s="321"/>
      <c r="N42" s="321">
        <f t="shared" ref="N42:N43" si="28">+SUM(J42:M42)</f>
        <v>2600000</v>
      </c>
      <c r="O42" s="325"/>
      <c r="P42" s="321">
        <f t="shared" ref="P42:P43" si="29">+O42</f>
        <v>0</v>
      </c>
      <c r="Q42" s="321">
        <f>+I42+N42+P42</f>
        <v>8668437</v>
      </c>
      <c r="R42" s="60"/>
    </row>
    <row r="43" spans="1:18" x14ac:dyDescent="0.2">
      <c r="A43" s="21"/>
      <c r="B43" s="257">
        <v>2022</v>
      </c>
      <c r="C43" s="323"/>
      <c r="D43" s="321">
        <v>2977559</v>
      </c>
      <c r="E43" s="321">
        <v>36000</v>
      </c>
      <c r="F43" s="321">
        <v>2573490</v>
      </c>
      <c r="G43" s="321"/>
      <c r="H43" s="321">
        <v>5000</v>
      </c>
      <c r="I43" s="321">
        <f t="shared" si="27"/>
        <v>5592049</v>
      </c>
      <c r="J43" s="339"/>
      <c r="K43" s="321"/>
      <c r="L43" s="321"/>
      <c r="M43" s="321"/>
      <c r="N43" s="321">
        <f t="shared" si="28"/>
        <v>0</v>
      </c>
      <c r="O43" s="329"/>
      <c r="P43" s="321">
        <f t="shared" si="29"/>
        <v>0</v>
      </c>
      <c r="Q43" s="321">
        <f>+I43+N43+P43</f>
        <v>5592049</v>
      </c>
      <c r="R43" s="60"/>
    </row>
    <row r="44" spans="1:18" ht="12.75" thickBot="1" x14ac:dyDescent="0.25">
      <c r="A44" s="22"/>
      <c r="B44" s="258" t="s">
        <v>437</v>
      </c>
      <c r="C44" s="330"/>
      <c r="D44" s="331"/>
      <c r="E44" s="331"/>
      <c r="F44" s="331"/>
      <c r="G44" s="331"/>
      <c r="H44" s="331"/>
      <c r="I44" s="334"/>
      <c r="J44" s="333"/>
      <c r="K44" s="331"/>
      <c r="L44" s="331"/>
      <c r="M44" s="331"/>
      <c r="N44" s="334"/>
      <c r="O44" s="335"/>
      <c r="P44" s="331"/>
      <c r="Q44" s="331"/>
      <c r="R44" s="62"/>
    </row>
    <row r="45" spans="1:18" x14ac:dyDescent="0.2">
      <c r="A45" s="20" t="s">
        <v>273</v>
      </c>
      <c r="B45" s="256">
        <v>2020</v>
      </c>
      <c r="C45" s="318"/>
      <c r="D45" s="319">
        <v>975275</v>
      </c>
      <c r="E45" s="319"/>
      <c r="F45" s="319">
        <v>1478951</v>
      </c>
      <c r="G45" s="319"/>
      <c r="H45" s="319"/>
      <c r="I45" s="321">
        <f>+SUM(C45:H45)</f>
        <v>2454226</v>
      </c>
      <c r="J45" s="340"/>
      <c r="K45" s="319"/>
      <c r="L45" s="319">
        <v>147970</v>
      </c>
      <c r="M45" s="319"/>
      <c r="N45" s="321">
        <f>+SUM(J45:M45)</f>
        <v>147970</v>
      </c>
      <c r="O45" s="322"/>
      <c r="P45" s="321">
        <f>+O45</f>
        <v>0</v>
      </c>
      <c r="Q45" s="319">
        <f>+I45+N45+P45</f>
        <v>2602196</v>
      </c>
      <c r="R45" s="59"/>
    </row>
    <row r="46" spans="1:18" x14ac:dyDescent="0.2">
      <c r="A46" s="21"/>
      <c r="B46" s="257">
        <v>2021</v>
      </c>
      <c r="C46" s="323"/>
      <c r="D46" s="321">
        <v>993751</v>
      </c>
      <c r="E46" s="321"/>
      <c r="F46" s="321">
        <v>827812</v>
      </c>
      <c r="G46" s="321"/>
      <c r="H46" s="321"/>
      <c r="I46" s="321">
        <f t="shared" ref="I46:I47" si="30">+SUM(C46:H46)</f>
        <v>1821563</v>
      </c>
      <c r="J46" s="339"/>
      <c r="K46" s="321"/>
      <c r="L46" s="321"/>
      <c r="M46" s="321"/>
      <c r="N46" s="321">
        <f t="shared" ref="N46:N47" si="31">+SUM(J46:M46)</f>
        <v>0</v>
      </c>
      <c r="O46" s="325"/>
      <c r="P46" s="321">
        <f t="shared" ref="P46:P47" si="32">+O46</f>
        <v>0</v>
      </c>
      <c r="Q46" s="321">
        <f>+I46+N46+P46</f>
        <v>1821563</v>
      </c>
      <c r="R46" s="60"/>
    </row>
    <row r="47" spans="1:18" x14ac:dyDescent="0.2">
      <c r="A47" s="21"/>
      <c r="B47" s="257">
        <v>2022</v>
      </c>
      <c r="C47" s="323"/>
      <c r="D47" s="321">
        <v>812294</v>
      </c>
      <c r="E47" s="321"/>
      <c r="F47" s="321">
        <v>735454</v>
      </c>
      <c r="G47" s="321"/>
      <c r="H47" s="321"/>
      <c r="I47" s="321">
        <f t="shared" si="30"/>
        <v>1547748</v>
      </c>
      <c r="J47" s="339"/>
      <c r="K47" s="321"/>
      <c r="L47" s="321"/>
      <c r="M47" s="321"/>
      <c r="N47" s="321">
        <f t="shared" si="31"/>
        <v>0</v>
      </c>
      <c r="O47" s="329"/>
      <c r="P47" s="321">
        <f t="shared" si="32"/>
        <v>0</v>
      </c>
      <c r="Q47" s="321">
        <f>+I47+N47+P47</f>
        <v>1547748</v>
      </c>
      <c r="R47" s="60"/>
    </row>
    <row r="48" spans="1:18" ht="12.75" thickBot="1" x14ac:dyDescent="0.25">
      <c r="A48" s="22"/>
      <c r="B48" s="258" t="s">
        <v>437</v>
      </c>
      <c r="C48" s="330"/>
      <c r="D48" s="331"/>
      <c r="E48" s="331"/>
      <c r="F48" s="331"/>
      <c r="G48" s="331"/>
      <c r="H48" s="331"/>
      <c r="I48" s="334"/>
      <c r="J48" s="333"/>
      <c r="K48" s="331"/>
      <c r="L48" s="331"/>
      <c r="M48" s="331"/>
      <c r="N48" s="334"/>
      <c r="O48" s="335"/>
      <c r="P48" s="331"/>
      <c r="Q48" s="331"/>
      <c r="R48" s="64"/>
    </row>
    <row r="49" spans="1:18" x14ac:dyDescent="0.2">
      <c r="A49" s="20" t="s">
        <v>274</v>
      </c>
      <c r="B49" s="256">
        <v>2020</v>
      </c>
      <c r="C49" s="318"/>
      <c r="D49" s="319"/>
      <c r="E49" s="319"/>
      <c r="F49" s="319">
        <v>533416</v>
      </c>
      <c r="G49" s="319"/>
      <c r="H49" s="319"/>
      <c r="I49" s="321">
        <f>+SUM(C49:H49)</f>
        <v>533416</v>
      </c>
      <c r="J49" s="340"/>
      <c r="K49" s="319"/>
      <c r="L49" s="319"/>
      <c r="M49" s="319"/>
      <c r="N49" s="321">
        <f>+SUM(J49:M49)</f>
        <v>0</v>
      </c>
      <c r="O49" s="322"/>
      <c r="P49" s="321">
        <f>+O49</f>
        <v>0</v>
      </c>
      <c r="Q49" s="319">
        <f>+I49+N49+P49</f>
        <v>533416</v>
      </c>
      <c r="R49" s="59"/>
    </row>
    <row r="50" spans="1:18" x14ac:dyDescent="0.2">
      <c r="A50" s="21"/>
      <c r="B50" s="257">
        <v>2021</v>
      </c>
      <c r="C50" s="323"/>
      <c r="D50" s="321"/>
      <c r="E50" s="321"/>
      <c r="F50" s="321">
        <v>271932</v>
      </c>
      <c r="G50" s="321"/>
      <c r="H50" s="321"/>
      <c r="I50" s="321">
        <f t="shared" ref="I50:I51" si="33">+SUM(C50:H50)</f>
        <v>271932</v>
      </c>
      <c r="J50" s="339"/>
      <c r="K50" s="321"/>
      <c r="L50" s="321">
        <v>5000000</v>
      </c>
      <c r="M50" s="321"/>
      <c r="N50" s="321">
        <f t="shared" ref="N50:N51" si="34">+SUM(J50:M50)</f>
        <v>5000000</v>
      </c>
      <c r="O50" s="325"/>
      <c r="P50" s="321">
        <f t="shared" ref="P50:P51" si="35">+O50</f>
        <v>0</v>
      </c>
      <c r="Q50" s="321">
        <f>+I50+N50+P50</f>
        <v>5271932</v>
      </c>
      <c r="R50" s="60"/>
    </row>
    <row r="51" spans="1:18" x14ac:dyDescent="0.2">
      <c r="A51" s="21"/>
      <c r="B51" s="257">
        <v>2022</v>
      </c>
      <c r="C51" s="323"/>
      <c r="D51" s="321"/>
      <c r="E51" s="321"/>
      <c r="F51" s="321">
        <v>190486</v>
      </c>
      <c r="G51" s="321"/>
      <c r="H51" s="321"/>
      <c r="I51" s="321">
        <f t="shared" si="33"/>
        <v>190486</v>
      </c>
      <c r="J51" s="339"/>
      <c r="K51" s="321"/>
      <c r="L51" s="321">
        <v>2706274</v>
      </c>
      <c r="M51" s="321"/>
      <c r="N51" s="321">
        <f t="shared" si="34"/>
        <v>2706274</v>
      </c>
      <c r="O51" s="329"/>
      <c r="P51" s="321">
        <f t="shared" si="35"/>
        <v>0</v>
      </c>
      <c r="Q51" s="321">
        <f>+I51+N51+P51</f>
        <v>2896760</v>
      </c>
      <c r="R51" s="60"/>
    </row>
    <row r="52" spans="1:18" ht="12.75" thickBot="1" x14ac:dyDescent="0.25">
      <c r="A52" s="22"/>
      <c r="B52" s="258" t="s">
        <v>437</v>
      </c>
      <c r="C52" s="330"/>
      <c r="D52" s="331"/>
      <c r="E52" s="331"/>
      <c r="F52" s="331"/>
      <c r="G52" s="331"/>
      <c r="H52" s="331"/>
      <c r="I52" s="334"/>
      <c r="J52" s="333"/>
      <c r="K52" s="331"/>
      <c r="L52" s="331"/>
      <c r="M52" s="331"/>
      <c r="N52" s="334"/>
      <c r="O52" s="335"/>
      <c r="P52" s="331"/>
      <c r="Q52" s="331"/>
      <c r="R52" s="62"/>
    </row>
    <row r="53" spans="1:18" x14ac:dyDescent="0.2">
      <c r="A53" s="20" t="s">
        <v>275</v>
      </c>
      <c r="B53" s="256">
        <v>2020</v>
      </c>
      <c r="C53" s="318"/>
      <c r="D53" s="319">
        <v>152177</v>
      </c>
      <c r="E53" s="319"/>
      <c r="F53" s="319">
        <v>200203</v>
      </c>
      <c r="G53" s="319"/>
      <c r="H53" s="319"/>
      <c r="I53" s="321">
        <f>+SUM(C53:H53)</f>
        <v>352380</v>
      </c>
      <c r="J53" s="340"/>
      <c r="K53" s="319"/>
      <c r="L53" s="319">
        <v>35000</v>
      </c>
      <c r="M53" s="319"/>
      <c r="N53" s="321">
        <f>+SUM(J53:M53)</f>
        <v>35000</v>
      </c>
      <c r="O53" s="322"/>
      <c r="P53" s="321">
        <f>+O53</f>
        <v>0</v>
      </c>
      <c r="Q53" s="319">
        <f>+I53+N53+P53</f>
        <v>387380</v>
      </c>
      <c r="R53" s="59"/>
    </row>
    <row r="54" spans="1:18" x14ac:dyDescent="0.2">
      <c r="A54" s="21"/>
      <c r="B54" s="257">
        <v>2021</v>
      </c>
      <c r="C54" s="323"/>
      <c r="D54" s="321">
        <v>168835</v>
      </c>
      <c r="E54" s="321"/>
      <c r="F54" s="321">
        <v>148070</v>
      </c>
      <c r="G54" s="321"/>
      <c r="H54" s="321"/>
      <c r="I54" s="321">
        <f t="shared" ref="I54:I55" si="36">+SUM(C54:H54)</f>
        <v>316905</v>
      </c>
      <c r="J54" s="339"/>
      <c r="K54" s="321"/>
      <c r="L54" s="321"/>
      <c r="M54" s="321"/>
      <c r="N54" s="321">
        <f t="shared" ref="N54:N55" si="37">+SUM(J54:M54)</f>
        <v>0</v>
      </c>
      <c r="O54" s="325"/>
      <c r="P54" s="321">
        <f t="shared" ref="P54:P55" si="38">+O54</f>
        <v>0</v>
      </c>
      <c r="Q54" s="321">
        <f>+I54+N54+P54</f>
        <v>316905</v>
      </c>
      <c r="R54" s="60"/>
    </row>
    <row r="55" spans="1:18" x14ac:dyDescent="0.2">
      <c r="A55" s="21"/>
      <c r="B55" s="257">
        <v>2022</v>
      </c>
      <c r="C55" s="323"/>
      <c r="D55" s="321">
        <v>141921</v>
      </c>
      <c r="E55" s="321"/>
      <c r="F55" s="321">
        <v>141409</v>
      </c>
      <c r="G55" s="321"/>
      <c r="H55" s="321"/>
      <c r="I55" s="321">
        <f t="shared" si="36"/>
        <v>283330</v>
      </c>
      <c r="J55" s="339"/>
      <c r="K55" s="321"/>
      <c r="L55" s="321"/>
      <c r="M55" s="321"/>
      <c r="N55" s="321">
        <f t="shared" si="37"/>
        <v>0</v>
      </c>
      <c r="O55" s="329"/>
      <c r="P55" s="321">
        <f t="shared" si="38"/>
        <v>0</v>
      </c>
      <c r="Q55" s="321">
        <f>+I55+N55+P55</f>
        <v>283330</v>
      </c>
      <c r="R55" s="60"/>
    </row>
    <row r="56" spans="1:18" ht="12.75" thickBot="1" x14ac:dyDescent="0.25">
      <c r="A56" s="22"/>
      <c r="B56" s="258" t="s">
        <v>437</v>
      </c>
      <c r="C56" s="330"/>
      <c r="D56" s="331"/>
      <c r="E56" s="331"/>
      <c r="F56" s="331"/>
      <c r="G56" s="331"/>
      <c r="H56" s="331"/>
      <c r="I56" s="334"/>
      <c r="J56" s="333"/>
      <c r="K56" s="331"/>
      <c r="L56" s="331"/>
      <c r="M56" s="331"/>
      <c r="N56" s="334"/>
      <c r="O56" s="335"/>
      <c r="P56" s="331"/>
      <c r="Q56" s="331"/>
      <c r="R56" s="62"/>
    </row>
    <row r="57" spans="1:18" x14ac:dyDescent="0.2">
      <c r="A57" s="20" t="s">
        <v>276</v>
      </c>
      <c r="B57" s="256">
        <v>2020</v>
      </c>
      <c r="C57" s="318"/>
      <c r="D57" s="319">
        <v>55271</v>
      </c>
      <c r="E57" s="319"/>
      <c r="F57" s="319">
        <v>51656</v>
      </c>
      <c r="G57" s="319"/>
      <c r="H57" s="319"/>
      <c r="I57" s="321">
        <f>+SUM(C57:H57)</f>
        <v>106927</v>
      </c>
      <c r="J57" s="340"/>
      <c r="K57" s="319"/>
      <c r="L57" s="319"/>
      <c r="M57" s="319"/>
      <c r="N57" s="321">
        <f>+SUM(J57:M57)</f>
        <v>0</v>
      </c>
      <c r="O57" s="322"/>
      <c r="P57" s="321">
        <f>+O57</f>
        <v>0</v>
      </c>
      <c r="Q57" s="319">
        <f>+I57+N57+P57</f>
        <v>106927</v>
      </c>
      <c r="R57" s="59"/>
    </row>
    <row r="58" spans="1:18" x14ac:dyDescent="0.2">
      <c r="A58" s="21"/>
      <c r="B58" s="257">
        <v>2021</v>
      </c>
      <c r="C58" s="323"/>
      <c r="D58" s="321">
        <v>55271</v>
      </c>
      <c r="E58" s="321"/>
      <c r="F58" s="321">
        <v>51849</v>
      </c>
      <c r="G58" s="321"/>
      <c r="H58" s="321"/>
      <c r="I58" s="321">
        <f t="shared" ref="I58:I59" si="39">+SUM(C58:H58)</f>
        <v>107120</v>
      </c>
      <c r="J58" s="339"/>
      <c r="K58" s="321"/>
      <c r="L58" s="321"/>
      <c r="M58" s="321"/>
      <c r="N58" s="321">
        <f t="shared" ref="N58:N59" si="40">+SUM(J58:M58)</f>
        <v>0</v>
      </c>
      <c r="O58" s="325"/>
      <c r="P58" s="321">
        <f t="shared" ref="P58:P59" si="41">+O58</f>
        <v>0</v>
      </c>
      <c r="Q58" s="321">
        <f>+I58+N58+P58</f>
        <v>107120</v>
      </c>
      <c r="R58" s="60"/>
    </row>
    <row r="59" spans="1:18" x14ac:dyDescent="0.2">
      <c r="A59" s="21"/>
      <c r="B59" s="257">
        <v>2022</v>
      </c>
      <c r="C59" s="323"/>
      <c r="D59" s="321">
        <v>43271</v>
      </c>
      <c r="E59" s="321"/>
      <c r="F59" s="321">
        <v>44207</v>
      </c>
      <c r="G59" s="321"/>
      <c r="H59" s="321"/>
      <c r="I59" s="321">
        <f t="shared" si="39"/>
        <v>87478</v>
      </c>
      <c r="J59" s="339"/>
      <c r="K59" s="321"/>
      <c r="L59" s="321"/>
      <c r="M59" s="321"/>
      <c r="N59" s="321">
        <f t="shared" si="40"/>
        <v>0</v>
      </c>
      <c r="O59" s="329"/>
      <c r="P59" s="321">
        <f t="shared" si="41"/>
        <v>0</v>
      </c>
      <c r="Q59" s="321">
        <f>+I59+N59+P59</f>
        <v>87478</v>
      </c>
      <c r="R59" s="60"/>
    </row>
    <row r="60" spans="1:18" ht="12.75" thickBot="1" x14ac:dyDescent="0.25">
      <c r="A60" s="22"/>
      <c r="B60" s="258" t="s">
        <v>437</v>
      </c>
      <c r="C60" s="330"/>
      <c r="D60" s="331"/>
      <c r="E60" s="331"/>
      <c r="F60" s="331"/>
      <c r="G60" s="331"/>
      <c r="H60" s="331"/>
      <c r="I60" s="334"/>
      <c r="J60" s="333"/>
      <c r="K60" s="331"/>
      <c r="L60" s="331"/>
      <c r="M60" s="331"/>
      <c r="N60" s="334"/>
      <c r="O60" s="335"/>
      <c r="P60" s="331"/>
      <c r="Q60" s="331"/>
      <c r="R60" s="62"/>
    </row>
    <row r="61" spans="1:18" x14ac:dyDescent="0.2">
      <c r="A61" s="20" t="s">
        <v>277</v>
      </c>
      <c r="B61" s="256">
        <v>2020</v>
      </c>
      <c r="C61" s="318"/>
      <c r="D61" s="319">
        <v>3998647</v>
      </c>
      <c r="E61" s="319">
        <v>10000</v>
      </c>
      <c r="F61" s="319">
        <v>22211894</v>
      </c>
      <c r="G61" s="319"/>
      <c r="H61" s="319"/>
      <c r="I61" s="321">
        <f>+SUM(C61:H61)</f>
        <v>26220541</v>
      </c>
      <c r="J61" s="340"/>
      <c r="K61" s="319"/>
      <c r="L61" s="319">
        <v>143640423</v>
      </c>
      <c r="M61" s="319"/>
      <c r="N61" s="321">
        <f>+SUM(J61:M61)</f>
        <v>143640423</v>
      </c>
      <c r="O61" s="322"/>
      <c r="P61" s="321">
        <f>+O61</f>
        <v>0</v>
      </c>
      <c r="Q61" s="319">
        <f>+I61+N61+P61</f>
        <v>169860964</v>
      </c>
      <c r="R61" s="59"/>
    </row>
    <row r="62" spans="1:18" x14ac:dyDescent="0.2">
      <c r="A62" s="21"/>
      <c r="B62" s="257">
        <v>2021</v>
      </c>
      <c r="C62" s="323"/>
      <c r="D62" s="321">
        <v>4054404</v>
      </c>
      <c r="E62" s="321">
        <v>10000</v>
      </c>
      <c r="F62" s="321">
        <v>4232678</v>
      </c>
      <c r="G62" s="321"/>
      <c r="H62" s="321">
        <v>24605</v>
      </c>
      <c r="I62" s="321">
        <f t="shared" ref="I62:I63" si="42">+SUM(C62:H62)</f>
        <v>8321687</v>
      </c>
      <c r="J62" s="339"/>
      <c r="K62" s="321"/>
      <c r="L62" s="321">
        <v>84865942</v>
      </c>
      <c r="M62" s="321"/>
      <c r="N62" s="321">
        <f t="shared" ref="N62:N63" si="43">+SUM(J62:M62)</f>
        <v>84865942</v>
      </c>
      <c r="O62" s="325"/>
      <c r="P62" s="321">
        <f t="shared" ref="P62:P63" si="44">+O62</f>
        <v>0</v>
      </c>
      <c r="Q62" s="321">
        <f>+I62+N62+P62</f>
        <v>93187629</v>
      </c>
      <c r="R62" s="60"/>
    </row>
    <row r="63" spans="1:18" x14ac:dyDescent="0.2">
      <c r="A63" s="21"/>
      <c r="B63" s="257">
        <v>2022</v>
      </c>
      <c r="C63" s="323"/>
      <c r="D63" s="321">
        <v>3315839</v>
      </c>
      <c r="E63" s="321">
        <v>10000</v>
      </c>
      <c r="F63" s="321">
        <v>30460126</v>
      </c>
      <c r="G63" s="321"/>
      <c r="H63" s="321">
        <v>24605</v>
      </c>
      <c r="I63" s="321">
        <f t="shared" si="42"/>
        <v>33810570</v>
      </c>
      <c r="J63" s="339"/>
      <c r="K63" s="321"/>
      <c r="L63" s="321">
        <v>112906386</v>
      </c>
      <c r="M63" s="321"/>
      <c r="N63" s="321">
        <f t="shared" si="43"/>
        <v>112906386</v>
      </c>
      <c r="O63" s="329"/>
      <c r="P63" s="321">
        <f t="shared" si="44"/>
        <v>0</v>
      </c>
      <c r="Q63" s="321">
        <f>+I63+N63+P63</f>
        <v>146716956</v>
      </c>
      <c r="R63" s="60"/>
    </row>
    <row r="64" spans="1:18" ht="12.75" thickBot="1" x14ac:dyDescent="0.25">
      <c r="A64" s="22"/>
      <c r="B64" s="258" t="s">
        <v>437</v>
      </c>
      <c r="C64" s="330"/>
      <c r="D64" s="331"/>
      <c r="E64" s="331"/>
      <c r="F64" s="331"/>
      <c r="G64" s="331"/>
      <c r="H64" s="331"/>
      <c r="I64" s="334"/>
      <c r="J64" s="333"/>
      <c r="K64" s="331"/>
      <c r="L64" s="331"/>
      <c r="M64" s="331"/>
      <c r="N64" s="334"/>
      <c r="O64" s="335"/>
      <c r="P64" s="331"/>
      <c r="Q64" s="331"/>
      <c r="R64" s="62"/>
    </row>
    <row r="65" spans="1:18" x14ac:dyDescent="0.2">
      <c r="A65" s="20" t="s">
        <v>278</v>
      </c>
      <c r="B65" s="256">
        <v>2020</v>
      </c>
      <c r="C65" s="318"/>
      <c r="D65" s="319">
        <v>122322</v>
      </c>
      <c r="E65" s="319"/>
      <c r="F65" s="319">
        <v>766566</v>
      </c>
      <c r="G65" s="319"/>
      <c r="H65" s="319"/>
      <c r="I65" s="321">
        <f>+SUM(C65:H65)</f>
        <v>888888</v>
      </c>
      <c r="J65" s="340"/>
      <c r="K65" s="319"/>
      <c r="L65" s="319">
        <v>18550</v>
      </c>
      <c r="M65" s="319"/>
      <c r="N65" s="321">
        <f>+SUM(J65:M65)</f>
        <v>18550</v>
      </c>
      <c r="O65" s="322"/>
      <c r="P65" s="321">
        <f>+O65</f>
        <v>0</v>
      </c>
      <c r="Q65" s="319">
        <f>+I65+N65+P65</f>
        <v>907438</v>
      </c>
      <c r="R65" s="59"/>
    </row>
    <row r="66" spans="1:18" x14ac:dyDescent="0.2">
      <c r="A66" s="21"/>
      <c r="B66" s="257">
        <v>2021</v>
      </c>
      <c r="C66" s="323"/>
      <c r="D66" s="321">
        <v>122813</v>
      </c>
      <c r="E66" s="321"/>
      <c r="F66" s="321">
        <v>495123</v>
      </c>
      <c r="G66" s="321"/>
      <c r="H66" s="321"/>
      <c r="I66" s="321">
        <f t="shared" ref="I66:I67" si="45">+SUM(C66:H66)</f>
        <v>617936</v>
      </c>
      <c r="J66" s="339"/>
      <c r="K66" s="321"/>
      <c r="L66" s="321"/>
      <c r="M66" s="321"/>
      <c r="N66" s="321">
        <f t="shared" ref="N66:N67" si="46">+SUM(J66:M66)</f>
        <v>0</v>
      </c>
      <c r="O66" s="325"/>
      <c r="P66" s="321">
        <f t="shared" ref="P66:P67" si="47">+O66</f>
        <v>0</v>
      </c>
      <c r="Q66" s="321">
        <f>+I66+N66+P66</f>
        <v>617936</v>
      </c>
      <c r="R66" s="60"/>
    </row>
    <row r="67" spans="1:18" x14ac:dyDescent="0.2">
      <c r="A67" s="21"/>
      <c r="B67" s="257">
        <v>2022</v>
      </c>
      <c r="C67" s="323"/>
      <c r="D67" s="321">
        <v>234457</v>
      </c>
      <c r="E67" s="321"/>
      <c r="F67" s="321">
        <v>91843</v>
      </c>
      <c r="G67" s="321"/>
      <c r="H67" s="321"/>
      <c r="I67" s="321">
        <f t="shared" si="45"/>
        <v>326300</v>
      </c>
      <c r="J67" s="339"/>
      <c r="K67" s="321"/>
      <c r="L67" s="321"/>
      <c r="M67" s="321"/>
      <c r="N67" s="321">
        <f t="shared" si="46"/>
        <v>0</v>
      </c>
      <c r="O67" s="329"/>
      <c r="P67" s="321">
        <f t="shared" si="47"/>
        <v>0</v>
      </c>
      <c r="Q67" s="321">
        <f>+I67+N67+P67</f>
        <v>326300</v>
      </c>
      <c r="R67" s="60"/>
    </row>
    <row r="68" spans="1:18" ht="12.75" thickBot="1" x14ac:dyDescent="0.25">
      <c r="A68" s="22"/>
      <c r="B68" s="258" t="s">
        <v>437</v>
      </c>
      <c r="C68" s="330"/>
      <c r="D68" s="331"/>
      <c r="E68" s="331"/>
      <c r="F68" s="331"/>
      <c r="G68" s="331"/>
      <c r="H68" s="331"/>
      <c r="I68" s="334"/>
      <c r="J68" s="333"/>
      <c r="K68" s="331"/>
      <c r="L68" s="331"/>
      <c r="M68" s="331"/>
      <c r="N68" s="334"/>
      <c r="O68" s="335"/>
      <c r="P68" s="331"/>
      <c r="Q68" s="331"/>
      <c r="R68" s="62"/>
    </row>
    <row r="69" spans="1:18" x14ac:dyDescent="0.2">
      <c r="A69" s="20" t="s">
        <v>279</v>
      </c>
      <c r="B69" s="256">
        <v>2020</v>
      </c>
      <c r="C69" s="318"/>
      <c r="D69" s="319">
        <v>254524</v>
      </c>
      <c r="E69" s="319"/>
      <c r="F69" s="319">
        <v>100479</v>
      </c>
      <c r="G69" s="319"/>
      <c r="H69" s="319"/>
      <c r="I69" s="321">
        <f>+SUM(C69:H69)</f>
        <v>355003</v>
      </c>
      <c r="J69" s="340"/>
      <c r="K69" s="319"/>
      <c r="L69" s="319">
        <v>2190111</v>
      </c>
      <c r="M69" s="319"/>
      <c r="N69" s="321">
        <f>+SUM(J69:M69)</f>
        <v>2190111</v>
      </c>
      <c r="O69" s="322"/>
      <c r="P69" s="321">
        <f>+O69</f>
        <v>0</v>
      </c>
      <c r="Q69" s="319">
        <f>+I69+N69+P69</f>
        <v>2545114</v>
      </c>
      <c r="R69" s="59"/>
    </row>
    <row r="70" spans="1:18" x14ac:dyDescent="0.2">
      <c r="A70" s="21"/>
      <c r="B70" s="257">
        <v>2021</v>
      </c>
      <c r="C70" s="323"/>
      <c r="D70" s="321">
        <v>252524</v>
      </c>
      <c r="E70" s="321"/>
      <c r="F70" s="321">
        <v>71070</v>
      </c>
      <c r="G70" s="321"/>
      <c r="H70" s="321"/>
      <c r="I70" s="321">
        <f t="shared" ref="I70:I71" si="48">+SUM(C70:H70)</f>
        <v>323594</v>
      </c>
      <c r="J70" s="339"/>
      <c r="K70" s="321"/>
      <c r="L70" s="321">
        <v>2512662</v>
      </c>
      <c r="M70" s="321"/>
      <c r="N70" s="321">
        <f t="shared" ref="N70:N71" si="49">+SUM(J70:M70)</f>
        <v>2512662</v>
      </c>
      <c r="O70" s="325"/>
      <c r="P70" s="321">
        <f t="shared" ref="P70:P71" si="50">+O70</f>
        <v>0</v>
      </c>
      <c r="Q70" s="321">
        <f>+I70+N70+P70</f>
        <v>2836256</v>
      </c>
      <c r="R70" s="60"/>
    </row>
    <row r="71" spans="1:18" x14ac:dyDescent="0.2">
      <c r="A71" s="21"/>
      <c r="B71" s="257">
        <v>2022</v>
      </c>
      <c r="C71" s="323"/>
      <c r="D71" s="321">
        <v>216164</v>
      </c>
      <c r="E71" s="321"/>
      <c r="F71" s="321">
        <v>58550</v>
      </c>
      <c r="G71" s="321"/>
      <c r="H71" s="321"/>
      <c r="I71" s="321">
        <f t="shared" si="48"/>
        <v>274714</v>
      </c>
      <c r="J71" s="339"/>
      <c r="K71" s="321"/>
      <c r="L71" s="321"/>
      <c r="M71" s="321"/>
      <c r="N71" s="321">
        <f t="shared" si="49"/>
        <v>0</v>
      </c>
      <c r="O71" s="329"/>
      <c r="P71" s="321">
        <f t="shared" si="50"/>
        <v>0</v>
      </c>
      <c r="Q71" s="321">
        <f>+I71+N71+P71</f>
        <v>274714</v>
      </c>
      <c r="R71" s="60"/>
    </row>
    <row r="72" spans="1:18" ht="12.75" thickBot="1" x14ac:dyDescent="0.25">
      <c r="A72" s="22"/>
      <c r="B72" s="258" t="s">
        <v>437</v>
      </c>
      <c r="C72" s="330"/>
      <c r="D72" s="331"/>
      <c r="E72" s="331"/>
      <c r="F72" s="331"/>
      <c r="G72" s="331"/>
      <c r="H72" s="331"/>
      <c r="I72" s="334"/>
      <c r="J72" s="333"/>
      <c r="K72" s="331"/>
      <c r="L72" s="331"/>
      <c r="M72" s="331"/>
      <c r="N72" s="334"/>
      <c r="O72" s="335"/>
      <c r="P72" s="331"/>
      <c r="Q72" s="331"/>
      <c r="R72" s="62"/>
    </row>
    <row r="73" spans="1:18" x14ac:dyDescent="0.2">
      <c r="A73" s="20" t="s">
        <v>280</v>
      </c>
      <c r="B73" s="256">
        <v>2020</v>
      </c>
      <c r="C73" s="318"/>
      <c r="D73" s="319"/>
      <c r="E73" s="319"/>
      <c r="F73" s="319">
        <v>379500</v>
      </c>
      <c r="G73" s="319"/>
      <c r="H73" s="319"/>
      <c r="I73" s="321">
        <f>+SUM(C73:H73)</f>
        <v>379500</v>
      </c>
      <c r="J73" s="340"/>
      <c r="K73" s="319"/>
      <c r="L73" s="319">
        <v>11288047</v>
      </c>
      <c r="M73" s="319"/>
      <c r="N73" s="321">
        <f>+SUM(J73:M73)</f>
        <v>11288047</v>
      </c>
      <c r="O73" s="322"/>
      <c r="P73" s="321">
        <f>+O73</f>
        <v>0</v>
      </c>
      <c r="Q73" s="319">
        <f>+I73+N73+P73</f>
        <v>11667547</v>
      </c>
      <c r="R73" s="59"/>
    </row>
    <row r="74" spans="1:18" x14ac:dyDescent="0.2">
      <c r="A74" s="21"/>
      <c r="B74" s="257">
        <v>2021</v>
      </c>
      <c r="C74" s="323"/>
      <c r="D74" s="321"/>
      <c r="E74" s="321"/>
      <c r="F74" s="321">
        <v>370000</v>
      </c>
      <c r="G74" s="321"/>
      <c r="H74" s="321"/>
      <c r="I74" s="321">
        <f t="shared" ref="I74:I75" si="51">+SUM(C74:H74)</f>
        <v>370000</v>
      </c>
      <c r="J74" s="339"/>
      <c r="K74" s="321"/>
      <c r="L74" s="321">
        <v>11197690</v>
      </c>
      <c r="M74" s="321"/>
      <c r="N74" s="321">
        <f t="shared" ref="N74:N75" si="52">+SUM(J74:M74)</f>
        <v>11197690</v>
      </c>
      <c r="O74" s="325"/>
      <c r="P74" s="321">
        <f t="shared" ref="P74:P75" si="53">+O74</f>
        <v>0</v>
      </c>
      <c r="Q74" s="321">
        <f>+I74+N74+P74</f>
        <v>11567690</v>
      </c>
      <c r="R74" s="60"/>
    </row>
    <row r="75" spans="1:18" x14ac:dyDescent="0.2">
      <c r="A75" s="21"/>
      <c r="B75" s="257">
        <v>2022</v>
      </c>
      <c r="C75" s="323"/>
      <c r="D75" s="321"/>
      <c r="E75" s="321"/>
      <c r="F75" s="321">
        <v>330000</v>
      </c>
      <c r="G75" s="321"/>
      <c r="H75" s="321"/>
      <c r="I75" s="321">
        <f t="shared" si="51"/>
        <v>330000</v>
      </c>
      <c r="J75" s="339"/>
      <c r="K75" s="321"/>
      <c r="L75" s="321"/>
      <c r="M75" s="321"/>
      <c r="N75" s="321">
        <f t="shared" si="52"/>
        <v>0</v>
      </c>
      <c r="O75" s="329"/>
      <c r="P75" s="321">
        <f t="shared" si="53"/>
        <v>0</v>
      </c>
      <c r="Q75" s="321">
        <f>+I75+N75+P75</f>
        <v>330000</v>
      </c>
      <c r="R75" s="60"/>
    </row>
    <row r="76" spans="1:18" ht="12.75" thickBot="1" x14ac:dyDescent="0.25">
      <c r="A76" s="22"/>
      <c r="B76" s="258" t="s">
        <v>437</v>
      </c>
      <c r="C76" s="330"/>
      <c r="D76" s="331"/>
      <c r="E76" s="331"/>
      <c r="F76" s="331"/>
      <c r="G76" s="331"/>
      <c r="H76" s="331"/>
      <c r="I76" s="334"/>
      <c r="J76" s="333"/>
      <c r="K76" s="331"/>
      <c r="L76" s="331"/>
      <c r="M76" s="331"/>
      <c r="N76" s="334"/>
      <c r="O76" s="335"/>
      <c r="P76" s="331"/>
      <c r="Q76" s="331"/>
      <c r="R76" s="62"/>
    </row>
    <row r="77" spans="1:18" x14ac:dyDescent="0.2">
      <c r="A77" s="20" t="s">
        <v>281</v>
      </c>
      <c r="B77" s="256">
        <v>2020</v>
      </c>
      <c r="C77" s="318"/>
      <c r="D77" s="319">
        <v>322523</v>
      </c>
      <c r="E77" s="319"/>
      <c r="F77" s="319">
        <v>88313</v>
      </c>
      <c r="G77" s="319"/>
      <c r="H77" s="319"/>
      <c r="I77" s="321">
        <f>+SUM(C77:H77)</f>
        <v>410836</v>
      </c>
      <c r="J77" s="340"/>
      <c r="K77" s="319"/>
      <c r="L77" s="319">
        <v>4171</v>
      </c>
      <c r="M77" s="319"/>
      <c r="N77" s="321">
        <f>+SUM(J77:M77)</f>
        <v>4171</v>
      </c>
      <c r="O77" s="322"/>
      <c r="P77" s="321">
        <f>+O77</f>
        <v>0</v>
      </c>
      <c r="Q77" s="319">
        <f>+I77+N77+P77</f>
        <v>415007</v>
      </c>
      <c r="R77" s="59"/>
    </row>
    <row r="78" spans="1:18" x14ac:dyDescent="0.2">
      <c r="A78" s="21"/>
      <c r="B78" s="257">
        <v>2021</v>
      </c>
      <c r="C78" s="323"/>
      <c r="D78" s="321">
        <v>272881</v>
      </c>
      <c r="E78" s="321"/>
      <c r="F78" s="321">
        <v>73590</v>
      </c>
      <c r="G78" s="321"/>
      <c r="H78" s="321"/>
      <c r="I78" s="321">
        <f t="shared" ref="I78:I79" si="54">+SUM(C78:H78)</f>
        <v>346471</v>
      </c>
      <c r="J78" s="339"/>
      <c r="K78" s="321"/>
      <c r="L78" s="321"/>
      <c r="M78" s="321"/>
      <c r="N78" s="321">
        <f t="shared" ref="N78:N79" si="55">+SUM(J78:M78)</f>
        <v>0</v>
      </c>
      <c r="O78" s="325"/>
      <c r="P78" s="321">
        <f t="shared" ref="P78:P79" si="56">+O78</f>
        <v>0</v>
      </c>
      <c r="Q78" s="321">
        <f>+I78+N78+P78</f>
        <v>346471</v>
      </c>
      <c r="R78" s="60"/>
    </row>
    <row r="79" spans="1:18" x14ac:dyDescent="0.2">
      <c r="A79" s="21"/>
      <c r="B79" s="257">
        <v>2022</v>
      </c>
      <c r="C79" s="323"/>
      <c r="D79" s="321">
        <v>263270</v>
      </c>
      <c r="E79" s="321"/>
      <c r="F79" s="321">
        <v>49500</v>
      </c>
      <c r="G79" s="321"/>
      <c r="H79" s="321"/>
      <c r="I79" s="321">
        <f t="shared" si="54"/>
        <v>312770</v>
      </c>
      <c r="J79" s="339"/>
      <c r="K79" s="321"/>
      <c r="L79" s="321"/>
      <c r="M79" s="321"/>
      <c r="N79" s="321">
        <f t="shared" si="55"/>
        <v>0</v>
      </c>
      <c r="O79" s="329"/>
      <c r="P79" s="321">
        <f t="shared" si="56"/>
        <v>0</v>
      </c>
      <c r="Q79" s="321">
        <f>+I79+N79+P79</f>
        <v>312770</v>
      </c>
      <c r="R79" s="60"/>
    </row>
    <row r="80" spans="1:18" ht="12.75" thickBot="1" x14ac:dyDescent="0.25">
      <c r="A80" s="22"/>
      <c r="B80" s="258" t="s">
        <v>437</v>
      </c>
      <c r="C80" s="330"/>
      <c r="D80" s="331"/>
      <c r="E80" s="331"/>
      <c r="F80" s="331"/>
      <c r="G80" s="331"/>
      <c r="H80" s="331"/>
      <c r="I80" s="334"/>
      <c r="J80" s="333"/>
      <c r="K80" s="331"/>
      <c r="L80" s="331"/>
      <c r="M80" s="331"/>
      <c r="N80" s="334"/>
      <c r="O80" s="335"/>
      <c r="P80" s="331"/>
      <c r="Q80" s="331"/>
      <c r="R80" s="62"/>
    </row>
    <row r="81" spans="1:18" x14ac:dyDescent="0.2">
      <c r="A81" s="20" t="s">
        <v>282</v>
      </c>
      <c r="B81" s="256">
        <v>2020</v>
      </c>
      <c r="C81" s="318"/>
      <c r="D81" s="319">
        <v>272695988</v>
      </c>
      <c r="E81" s="319">
        <v>150934</v>
      </c>
      <c r="F81" s="319">
        <v>102769579</v>
      </c>
      <c r="G81" s="319"/>
      <c r="H81" s="319">
        <v>1093043</v>
      </c>
      <c r="I81" s="321">
        <f>+SUM(C81:H81)</f>
        <v>376709544</v>
      </c>
      <c r="J81" s="340"/>
      <c r="K81" s="319"/>
      <c r="L81" s="319">
        <v>67386358</v>
      </c>
      <c r="M81" s="319"/>
      <c r="N81" s="321">
        <f>+SUM(J81:M81)</f>
        <v>67386358</v>
      </c>
      <c r="O81" s="322"/>
      <c r="P81" s="321">
        <f>+O81</f>
        <v>0</v>
      </c>
      <c r="Q81" s="319">
        <f>+I81+N81+P81</f>
        <v>444095902</v>
      </c>
      <c r="R81" s="59"/>
    </row>
    <row r="82" spans="1:18" x14ac:dyDescent="0.2">
      <c r="A82" s="21"/>
      <c r="B82" s="257">
        <v>2021</v>
      </c>
      <c r="C82" s="323"/>
      <c r="D82" s="321">
        <v>287439248</v>
      </c>
      <c r="E82" s="321">
        <v>150934</v>
      </c>
      <c r="F82" s="321">
        <v>173353929</v>
      </c>
      <c r="G82" s="321"/>
      <c r="H82" s="321">
        <v>1085443</v>
      </c>
      <c r="I82" s="321">
        <f t="shared" ref="I82:I83" si="57">+SUM(C82:H82)</f>
        <v>462029554</v>
      </c>
      <c r="J82" s="339"/>
      <c r="K82" s="321"/>
      <c r="L82" s="321">
        <v>142770270</v>
      </c>
      <c r="M82" s="321"/>
      <c r="N82" s="321">
        <f t="shared" ref="N82:N83" si="58">+SUM(J82:M82)</f>
        <v>142770270</v>
      </c>
      <c r="O82" s="325"/>
      <c r="P82" s="321">
        <f t="shared" ref="P82:P83" si="59">+O82</f>
        <v>0</v>
      </c>
      <c r="Q82" s="321">
        <f>+I82+N82+P82</f>
        <v>604799824</v>
      </c>
      <c r="R82" s="60"/>
    </row>
    <row r="83" spans="1:18" x14ac:dyDescent="0.2">
      <c r="A83" s="21"/>
      <c r="B83" s="257">
        <v>2022</v>
      </c>
      <c r="C83" s="323"/>
      <c r="D83" s="321">
        <v>288215536</v>
      </c>
      <c r="E83" s="321">
        <v>50001</v>
      </c>
      <c r="F83" s="321">
        <v>181699550</v>
      </c>
      <c r="G83" s="321"/>
      <c r="H83" s="321">
        <v>1085443</v>
      </c>
      <c r="I83" s="321">
        <f t="shared" si="57"/>
        <v>471050530</v>
      </c>
      <c r="J83" s="339"/>
      <c r="K83" s="321"/>
      <c r="L83" s="321">
        <v>81825195</v>
      </c>
      <c r="M83" s="321"/>
      <c r="N83" s="321">
        <f t="shared" si="58"/>
        <v>81825195</v>
      </c>
      <c r="O83" s="329"/>
      <c r="P83" s="321">
        <f t="shared" si="59"/>
        <v>0</v>
      </c>
      <c r="Q83" s="321">
        <f>+I83+N83+P83</f>
        <v>552875725</v>
      </c>
      <c r="R83" s="60"/>
    </row>
    <row r="84" spans="1:18" ht="12.75" thickBot="1" x14ac:dyDescent="0.25">
      <c r="A84" s="22"/>
      <c r="B84" s="258" t="s">
        <v>437</v>
      </c>
      <c r="C84" s="330"/>
      <c r="D84" s="331"/>
      <c r="E84" s="331"/>
      <c r="F84" s="331"/>
      <c r="G84" s="331"/>
      <c r="H84" s="331"/>
      <c r="I84" s="334"/>
      <c r="J84" s="333"/>
      <c r="K84" s="331"/>
      <c r="L84" s="331"/>
      <c r="M84" s="331"/>
      <c r="N84" s="334"/>
      <c r="O84" s="335"/>
      <c r="P84" s="331"/>
      <c r="Q84" s="331"/>
      <c r="R84" s="62"/>
    </row>
    <row r="85" spans="1:18" x14ac:dyDescent="0.2">
      <c r="A85" s="20" t="s">
        <v>283</v>
      </c>
      <c r="B85" s="256">
        <v>2020</v>
      </c>
      <c r="C85" s="318"/>
      <c r="D85" s="319">
        <v>147200</v>
      </c>
      <c r="E85" s="319"/>
      <c r="F85" s="319"/>
      <c r="G85" s="319"/>
      <c r="H85" s="319"/>
      <c r="I85" s="321">
        <f>+SUM(C85:H85)</f>
        <v>147200</v>
      </c>
      <c r="J85" s="340"/>
      <c r="K85" s="319"/>
      <c r="L85" s="319">
        <v>9672378</v>
      </c>
      <c r="M85" s="319"/>
      <c r="N85" s="321">
        <f>+SUM(J85:M85)</f>
        <v>9672378</v>
      </c>
      <c r="O85" s="322"/>
      <c r="P85" s="321">
        <f>+O85</f>
        <v>0</v>
      </c>
      <c r="Q85" s="319">
        <f>+I85+N85+P85</f>
        <v>9819578</v>
      </c>
      <c r="R85" s="59"/>
    </row>
    <row r="86" spans="1:18" x14ac:dyDescent="0.2">
      <c r="A86" s="21"/>
      <c r="B86" s="257">
        <v>2021</v>
      </c>
      <c r="C86" s="323"/>
      <c r="D86" s="321"/>
      <c r="E86" s="321"/>
      <c r="F86" s="321">
        <v>120700</v>
      </c>
      <c r="G86" s="321"/>
      <c r="H86" s="321"/>
      <c r="I86" s="321">
        <f t="shared" ref="I86:I87" si="60">+SUM(C86:H86)</f>
        <v>120700</v>
      </c>
      <c r="J86" s="339"/>
      <c r="K86" s="321"/>
      <c r="L86" s="321"/>
      <c r="M86" s="321"/>
      <c r="N86" s="321">
        <f t="shared" ref="N86:N87" si="61">+SUM(J86:M86)</f>
        <v>0</v>
      </c>
      <c r="O86" s="325"/>
      <c r="P86" s="321">
        <f t="shared" ref="P86:P87" si="62">+O86</f>
        <v>0</v>
      </c>
      <c r="Q86" s="321">
        <f>+I86+N86+P86</f>
        <v>120700</v>
      </c>
      <c r="R86" s="60"/>
    </row>
    <row r="87" spans="1:18" x14ac:dyDescent="0.2">
      <c r="A87" s="21"/>
      <c r="B87" s="257">
        <v>2022</v>
      </c>
      <c r="C87" s="323"/>
      <c r="D87" s="321"/>
      <c r="E87" s="321"/>
      <c r="F87" s="321">
        <v>86800</v>
      </c>
      <c r="G87" s="321"/>
      <c r="H87" s="321"/>
      <c r="I87" s="321">
        <f t="shared" si="60"/>
        <v>86800</v>
      </c>
      <c r="J87" s="339"/>
      <c r="K87" s="321"/>
      <c r="L87" s="321">
        <v>23000</v>
      </c>
      <c r="M87" s="321"/>
      <c r="N87" s="321">
        <f t="shared" si="61"/>
        <v>23000</v>
      </c>
      <c r="O87" s="329"/>
      <c r="P87" s="321">
        <f t="shared" si="62"/>
        <v>0</v>
      </c>
      <c r="Q87" s="321">
        <f>+I87+N87+P87</f>
        <v>109800</v>
      </c>
      <c r="R87" s="60"/>
    </row>
    <row r="88" spans="1:18" ht="12.75" thickBot="1" x14ac:dyDescent="0.25">
      <c r="A88" s="22"/>
      <c r="B88" s="258" t="s">
        <v>437</v>
      </c>
      <c r="C88" s="330"/>
      <c r="D88" s="331"/>
      <c r="E88" s="331"/>
      <c r="F88" s="331"/>
      <c r="G88" s="331"/>
      <c r="H88" s="331"/>
      <c r="I88" s="334"/>
      <c r="J88" s="333"/>
      <c r="K88" s="331"/>
      <c r="L88" s="331"/>
      <c r="M88" s="331"/>
      <c r="N88" s="334"/>
      <c r="O88" s="335"/>
      <c r="P88" s="331"/>
      <c r="Q88" s="331"/>
      <c r="R88" s="62"/>
    </row>
    <row r="89" spans="1:18" x14ac:dyDescent="0.2">
      <c r="A89" s="20" t="s">
        <v>284</v>
      </c>
      <c r="B89" s="256">
        <v>2020</v>
      </c>
      <c r="C89" s="318"/>
      <c r="D89" s="319">
        <v>727818650</v>
      </c>
      <c r="E89" s="319"/>
      <c r="F89" s="319">
        <v>57531717</v>
      </c>
      <c r="G89" s="319"/>
      <c r="H89" s="319">
        <v>17605</v>
      </c>
      <c r="I89" s="321">
        <f>+SUM(C89:H89)</f>
        <v>785367972</v>
      </c>
      <c r="J89" s="340"/>
      <c r="K89" s="319"/>
      <c r="L89" s="319">
        <v>29036760</v>
      </c>
      <c r="M89" s="319"/>
      <c r="N89" s="321">
        <f>+SUM(J89:M89)</f>
        <v>29036760</v>
      </c>
      <c r="O89" s="322"/>
      <c r="P89" s="321">
        <f>+O89</f>
        <v>0</v>
      </c>
      <c r="Q89" s="319">
        <f>+I89+N89+P89</f>
        <v>814404732</v>
      </c>
      <c r="R89" s="59"/>
    </row>
    <row r="90" spans="1:18" x14ac:dyDescent="0.2">
      <c r="A90" s="21"/>
      <c r="B90" s="257">
        <v>2021</v>
      </c>
      <c r="C90" s="323"/>
      <c r="D90" s="321">
        <v>870485390</v>
      </c>
      <c r="E90" s="321">
        <v>1515000</v>
      </c>
      <c r="F90" s="321">
        <v>36734107</v>
      </c>
      <c r="G90" s="321"/>
      <c r="H90" s="321"/>
      <c r="I90" s="321">
        <f t="shared" ref="I90:I91" si="63">+SUM(C90:H90)</f>
        <v>908734497</v>
      </c>
      <c r="J90" s="339"/>
      <c r="K90" s="321"/>
      <c r="L90" s="321">
        <v>22672791</v>
      </c>
      <c r="M90" s="321"/>
      <c r="N90" s="321">
        <f t="shared" ref="N90:N91" si="64">+SUM(J90:M90)</f>
        <v>22672791</v>
      </c>
      <c r="O90" s="325"/>
      <c r="P90" s="321">
        <f t="shared" ref="P90:P91" si="65">+O90</f>
        <v>0</v>
      </c>
      <c r="Q90" s="321">
        <f>+I90+N90+P90</f>
        <v>931407288</v>
      </c>
      <c r="R90" s="60"/>
    </row>
    <row r="91" spans="1:18" x14ac:dyDescent="0.2">
      <c r="A91" s="21"/>
      <c r="B91" s="257">
        <v>2022</v>
      </c>
      <c r="C91" s="323"/>
      <c r="D91" s="321">
        <v>839295492</v>
      </c>
      <c r="E91" s="321">
        <v>1515000</v>
      </c>
      <c r="F91" s="321">
        <v>24676033</v>
      </c>
      <c r="G91" s="321"/>
      <c r="H91" s="321"/>
      <c r="I91" s="321">
        <f t="shared" si="63"/>
        <v>865486525</v>
      </c>
      <c r="J91" s="339"/>
      <c r="K91" s="321"/>
      <c r="L91" s="321">
        <v>83407211</v>
      </c>
      <c r="M91" s="321"/>
      <c r="N91" s="321">
        <f t="shared" si="64"/>
        <v>83407211</v>
      </c>
      <c r="O91" s="329"/>
      <c r="P91" s="321">
        <f t="shared" si="65"/>
        <v>0</v>
      </c>
      <c r="Q91" s="321">
        <f>+I91+N91+P91</f>
        <v>948893736</v>
      </c>
      <c r="R91" s="60"/>
    </row>
    <row r="92" spans="1:18" ht="12.75" thickBot="1" x14ac:dyDescent="0.25">
      <c r="A92" s="22"/>
      <c r="B92" s="258" t="s">
        <v>437</v>
      </c>
      <c r="C92" s="330"/>
      <c r="D92" s="331"/>
      <c r="E92" s="331"/>
      <c r="F92" s="331"/>
      <c r="G92" s="331"/>
      <c r="H92" s="331"/>
      <c r="I92" s="334"/>
      <c r="J92" s="333"/>
      <c r="K92" s="331"/>
      <c r="L92" s="331"/>
      <c r="M92" s="331"/>
      <c r="N92" s="334"/>
      <c r="O92" s="335"/>
      <c r="P92" s="331"/>
      <c r="Q92" s="331"/>
      <c r="R92" s="62"/>
    </row>
    <row r="93" spans="1:18" x14ac:dyDescent="0.2">
      <c r="A93" s="20" t="s">
        <v>285</v>
      </c>
      <c r="B93" s="256">
        <v>2020</v>
      </c>
      <c r="C93" s="318"/>
      <c r="D93" s="319">
        <v>433500</v>
      </c>
      <c r="E93" s="319"/>
      <c r="F93" s="319">
        <v>570101</v>
      </c>
      <c r="G93" s="319"/>
      <c r="H93" s="319"/>
      <c r="I93" s="321">
        <f>+SUM(C93:H93)</f>
        <v>1003601</v>
      </c>
      <c r="J93" s="340"/>
      <c r="K93" s="319"/>
      <c r="L93" s="319">
        <v>8800</v>
      </c>
      <c r="M93" s="319"/>
      <c r="N93" s="321">
        <f>+SUM(J93:M93)</f>
        <v>8800</v>
      </c>
      <c r="O93" s="322"/>
      <c r="P93" s="321">
        <f>+O93</f>
        <v>0</v>
      </c>
      <c r="Q93" s="319">
        <f>+I93+N93+P93</f>
        <v>1012401</v>
      </c>
      <c r="R93" s="59"/>
    </row>
    <row r="94" spans="1:18" x14ac:dyDescent="0.2">
      <c r="A94" s="21"/>
      <c r="B94" s="257">
        <v>2021</v>
      </c>
      <c r="C94" s="323"/>
      <c r="D94" s="321">
        <v>428500</v>
      </c>
      <c r="E94" s="321"/>
      <c r="F94" s="321">
        <v>1033018</v>
      </c>
      <c r="G94" s="321"/>
      <c r="H94" s="321"/>
      <c r="I94" s="321">
        <f t="shared" ref="I94:I95" si="66">+SUM(C94:H94)</f>
        <v>1461518</v>
      </c>
      <c r="J94" s="339"/>
      <c r="K94" s="321"/>
      <c r="L94" s="321"/>
      <c r="M94" s="321"/>
      <c r="N94" s="321">
        <f t="shared" ref="N94:N95" si="67">+SUM(J94:M94)</f>
        <v>0</v>
      </c>
      <c r="O94" s="325"/>
      <c r="P94" s="321">
        <f t="shared" ref="P94:P95" si="68">+O94</f>
        <v>0</v>
      </c>
      <c r="Q94" s="321">
        <f>+I94+N94+P94</f>
        <v>1461518</v>
      </c>
      <c r="R94" s="60"/>
    </row>
    <row r="95" spans="1:18" x14ac:dyDescent="0.2">
      <c r="A95" s="21"/>
      <c r="B95" s="257">
        <v>2022</v>
      </c>
      <c r="C95" s="323"/>
      <c r="D95" s="321">
        <v>541734</v>
      </c>
      <c r="E95" s="321"/>
      <c r="F95" s="321">
        <v>841736</v>
      </c>
      <c r="G95" s="321"/>
      <c r="H95" s="321"/>
      <c r="I95" s="321">
        <f t="shared" si="66"/>
        <v>1383470</v>
      </c>
      <c r="J95" s="339"/>
      <c r="K95" s="321"/>
      <c r="L95" s="321"/>
      <c r="M95" s="321"/>
      <c r="N95" s="321">
        <f t="shared" si="67"/>
        <v>0</v>
      </c>
      <c r="O95" s="329"/>
      <c r="P95" s="321">
        <f t="shared" si="68"/>
        <v>0</v>
      </c>
      <c r="Q95" s="321">
        <f>+I95+N95+P95</f>
        <v>1383470</v>
      </c>
      <c r="R95" s="60"/>
    </row>
    <row r="96" spans="1:18" ht="12.75" thickBot="1" x14ac:dyDescent="0.25">
      <c r="A96" s="22"/>
      <c r="B96" s="258" t="s">
        <v>437</v>
      </c>
      <c r="C96" s="330"/>
      <c r="D96" s="331"/>
      <c r="E96" s="331"/>
      <c r="F96" s="331"/>
      <c r="G96" s="331"/>
      <c r="H96" s="331"/>
      <c r="I96" s="334"/>
      <c r="J96" s="333"/>
      <c r="K96" s="331"/>
      <c r="L96" s="331"/>
      <c r="M96" s="331"/>
      <c r="N96" s="334"/>
      <c r="O96" s="335"/>
      <c r="P96" s="331"/>
      <c r="Q96" s="331"/>
      <c r="R96" s="64"/>
    </row>
    <row r="97" spans="1:18" x14ac:dyDescent="0.2">
      <c r="A97" s="20" t="s">
        <v>286</v>
      </c>
      <c r="B97" s="256">
        <v>2020</v>
      </c>
      <c r="C97" s="318"/>
      <c r="D97" s="319"/>
      <c r="E97" s="319">
        <v>139914822</v>
      </c>
      <c r="F97" s="319"/>
      <c r="G97" s="319"/>
      <c r="H97" s="319"/>
      <c r="I97" s="321">
        <f>+SUM(C97:H97)</f>
        <v>139914822</v>
      </c>
      <c r="J97" s="340"/>
      <c r="K97" s="319"/>
      <c r="L97" s="319"/>
      <c r="M97" s="319"/>
      <c r="N97" s="321">
        <f>+SUM(J97:M97)</f>
        <v>0</v>
      </c>
      <c r="O97" s="322"/>
      <c r="P97" s="321">
        <f>+O97</f>
        <v>0</v>
      </c>
      <c r="Q97" s="319">
        <f>+I97+N97+P97</f>
        <v>139914822</v>
      </c>
      <c r="R97" s="59"/>
    </row>
    <row r="98" spans="1:18" x14ac:dyDescent="0.2">
      <c r="A98" s="21"/>
      <c r="B98" s="257">
        <v>2021</v>
      </c>
      <c r="C98" s="323"/>
      <c r="D98" s="321"/>
      <c r="E98" s="321">
        <v>128236497</v>
      </c>
      <c r="F98" s="321"/>
      <c r="G98" s="321"/>
      <c r="H98" s="321"/>
      <c r="I98" s="321">
        <f t="shared" ref="I98:I99" si="69">+SUM(C98:H98)</f>
        <v>128236497</v>
      </c>
      <c r="J98" s="339"/>
      <c r="K98" s="321"/>
      <c r="L98" s="321"/>
      <c r="M98" s="321"/>
      <c r="N98" s="321">
        <f t="shared" ref="N98:N99" si="70">+SUM(J98:M98)</f>
        <v>0</v>
      </c>
      <c r="O98" s="325"/>
      <c r="P98" s="321">
        <f t="shared" ref="P98:P99" si="71">+O98</f>
        <v>0</v>
      </c>
      <c r="Q98" s="321">
        <f>+I98+N98+P98</f>
        <v>128236497</v>
      </c>
      <c r="R98" s="60"/>
    </row>
    <row r="99" spans="1:18" x14ac:dyDescent="0.2">
      <c r="A99" s="21"/>
      <c r="B99" s="257">
        <v>2022</v>
      </c>
      <c r="C99" s="323"/>
      <c r="D99" s="321"/>
      <c r="E99" s="321">
        <v>119956232</v>
      </c>
      <c r="F99" s="321"/>
      <c r="G99" s="321"/>
      <c r="H99" s="321"/>
      <c r="I99" s="321">
        <f t="shared" si="69"/>
        <v>119956232</v>
      </c>
      <c r="J99" s="339"/>
      <c r="K99" s="321"/>
      <c r="L99" s="321"/>
      <c r="M99" s="321"/>
      <c r="N99" s="321">
        <f t="shared" si="70"/>
        <v>0</v>
      </c>
      <c r="O99" s="329"/>
      <c r="P99" s="321">
        <f t="shared" si="71"/>
        <v>0</v>
      </c>
      <c r="Q99" s="321">
        <f>+I99+N99+P99</f>
        <v>119956232</v>
      </c>
      <c r="R99" s="60"/>
    </row>
    <row r="100" spans="1:18" ht="12.75" thickBot="1" x14ac:dyDescent="0.25">
      <c r="A100" s="22"/>
      <c r="B100" s="258" t="s">
        <v>437</v>
      </c>
      <c r="C100" s="330"/>
      <c r="D100" s="331"/>
      <c r="E100" s="331"/>
      <c r="F100" s="331"/>
      <c r="G100" s="331"/>
      <c r="H100" s="331"/>
      <c r="I100" s="334"/>
      <c r="J100" s="333"/>
      <c r="K100" s="331"/>
      <c r="L100" s="331"/>
      <c r="M100" s="331"/>
      <c r="N100" s="334"/>
      <c r="O100" s="335"/>
      <c r="P100" s="331"/>
      <c r="Q100" s="331"/>
      <c r="R100" s="62"/>
    </row>
    <row r="101" spans="1:18" x14ac:dyDescent="0.2">
      <c r="A101" s="20" t="s">
        <v>287</v>
      </c>
      <c r="B101" s="256">
        <v>2020</v>
      </c>
      <c r="C101" s="318"/>
      <c r="D101" s="319"/>
      <c r="E101" s="319"/>
      <c r="F101" s="319"/>
      <c r="G101" s="319"/>
      <c r="H101" s="319"/>
      <c r="I101" s="321">
        <f>+SUM(C101:H101)</f>
        <v>0</v>
      </c>
      <c r="J101" s="340"/>
      <c r="K101" s="319"/>
      <c r="L101" s="319"/>
      <c r="M101" s="319"/>
      <c r="N101" s="321">
        <f>+SUM(J101:M101)</f>
        <v>0</v>
      </c>
      <c r="O101" s="322"/>
      <c r="P101" s="321">
        <v>21390932</v>
      </c>
      <c r="Q101" s="319">
        <f>+I101+N101+P101</f>
        <v>21390932</v>
      </c>
      <c r="R101" s="59"/>
    </row>
    <row r="102" spans="1:18" x14ac:dyDescent="0.2">
      <c r="A102" s="21"/>
      <c r="B102" s="257">
        <v>2021</v>
      </c>
      <c r="C102" s="323"/>
      <c r="D102" s="321"/>
      <c r="E102" s="321"/>
      <c r="F102" s="321"/>
      <c r="G102" s="321"/>
      <c r="H102" s="321"/>
      <c r="I102" s="321">
        <f t="shared" ref="I102:I103" si="72">+SUM(C102:H102)</f>
        <v>0</v>
      </c>
      <c r="J102" s="339"/>
      <c r="K102" s="321"/>
      <c r="L102" s="321"/>
      <c r="M102" s="321"/>
      <c r="N102" s="321">
        <f t="shared" ref="N102:N103" si="73">+SUM(J102:M102)</f>
        <v>0</v>
      </c>
      <c r="O102" s="325"/>
      <c r="P102" s="321">
        <v>23840319</v>
      </c>
      <c r="Q102" s="321">
        <f>+I102+N102+P102</f>
        <v>23840319</v>
      </c>
      <c r="R102" s="60"/>
    </row>
    <row r="103" spans="1:18" x14ac:dyDescent="0.2">
      <c r="A103" s="21"/>
      <c r="B103" s="257">
        <v>2022</v>
      </c>
      <c r="C103" s="323"/>
      <c r="D103" s="321"/>
      <c r="E103" s="321"/>
      <c r="F103" s="321"/>
      <c r="G103" s="321"/>
      <c r="H103" s="321"/>
      <c r="I103" s="321">
        <f t="shared" si="72"/>
        <v>0</v>
      </c>
      <c r="J103" s="339"/>
      <c r="K103" s="321"/>
      <c r="L103" s="321"/>
      <c r="M103" s="321"/>
      <c r="N103" s="321">
        <f t="shared" si="73"/>
        <v>0</v>
      </c>
      <c r="O103" s="329"/>
      <c r="P103" s="321">
        <v>11424961</v>
      </c>
      <c r="Q103" s="321">
        <f>+I103+N103+P103</f>
        <v>11424961</v>
      </c>
      <c r="R103" s="60"/>
    </row>
    <row r="104" spans="1:18" ht="12.75" thickBot="1" x14ac:dyDescent="0.25">
      <c r="A104" s="22"/>
      <c r="B104" s="258" t="s">
        <v>437</v>
      </c>
      <c r="C104" s="330"/>
      <c r="D104" s="331"/>
      <c r="E104" s="331"/>
      <c r="F104" s="331"/>
      <c r="G104" s="331"/>
      <c r="H104" s="331"/>
      <c r="I104" s="334"/>
      <c r="J104" s="333"/>
      <c r="K104" s="331"/>
      <c r="L104" s="331"/>
      <c r="M104" s="331"/>
      <c r="N104" s="334"/>
      <c r="O104" s="335"/>
      <c r="P104" s="331"/>
      <c r="Q104" s="331"/>
      <c r="R104" s="62"/>
    </row>
    <row r="105" spans="1:18" s="276" customFormat="1" x14ac:dyDescent="0.2">
      <c r="A105" s="341" t="s">
        <v>0</v>
      </c>
      <c r="B105" s="346">
        <v>2020</v>
      </c>
      <c r="C105" s="338">
        <f>+C5+C9+C13+C17+C21+C25+C29+C33+C37+C41+C45+C49+C53+C57+C61+C65+C69+C73+C77+C81+C85+C89+C93+C97+C101</f>
        <v>0</v>
      </c>
      <c r="D105" s="338">
        <f t="shared" ref="D105:H105" si="74">+D5+D9+D13+D17+D21+D25+D29+D33+D37+D41+D45+D49+D53+D57+D61+D65+D69+D73+D77+D81+D85+D89+D93+D97+D101</f>
        <v>1054576939</v>
      </c>
      <c r="E105" s="338">
        <f t="shared" si="74"/>
        <v>144418167</v>
      </c>
      <c r="F105" s="338">
        <f t="shared" si="74"/>
        <v>215199059</v>
      </c>
      <c r="G105" s="338">
        <f t="shared" si="74"/>
        <v>0</v>
      </c>
      <c r="H105" s="338">
        <f t="shared" si="74"/>
        <v>1226114</v>
      </c>
      <c r="I105" s="338">
        <f t="shared" ref="I105:Q105" si="75">+I5+I9+I13+I17+I21+I25+I29+I33+I37+I41+I45+I49+I53+I57+I61+I65+I69+I73+I77+I81+I85+I89+I93+I97+I101</f>
        <v>1415420279</v>
      </c>
      <c r="J105" s="338">
        <f t="shared" si="75"/>
        <v>0</v>
      </c>
      <c r="K105" s="338">
        <f t="shared" si="75"/>
        <v>0</v>
      </c>
      <c r="L105" s="338">
        <f t="shared" si="75"/>
        <v>315344496</v>
      </c>
      <c r="M105" s="338">
        <f t="shared" si="75"/>
        <v>0</v>
      </c>
      <c r="N105" s="338">
        <f t="shared" si="75"/>
        <v>315344496</v>
      </c>
      <c r="O105" s="338">
        <f t="shared" si="75"/>
        <v>0</v>
      </c>
      <c r="P105" s="338">
        <f t="shared" si="75"/>
        <v>21390932</v>
      </c>
      <c r="Q105" s="338">
        <f t="shared" si="75"/>
        <v>1752155707</v>
      </c>
      <c r="R105" s="343"/>
    </row>
    <row r="106" spans="1:18" s="276" customFormat="1" x14ac:dyDescent="0.2">
      <c r="A106" s="341"/>
      <c r="B106" s="347">
        <v>2021</v>
      </c>
      <c r="C106" s="338">
        <f>+C6+C10+C14+C18+C22+C26+C30+C34+C38+C42+C46+C50+C54+C58+C62+C66+C70+C74+C78+C82+C86+C90+C94+C98+C102</f>
        <v>0</v>
      </c>
      <c r="D106" s="338">
        <f>+D6+D10+D14+D18+D22+D26+D30+D34+D38+D42+D46+D50+D54+D58+D62+D66+D70+D74+D78+D82+D86+D90+D94+D98+D102</f>
        <v>1177379430</v>
      </c>
      <c r="E106" s="338">
        <f t="shared" ref="E106:H106" si="76">+E6+E10+E14+E18+E22+E26+E30+E34+E38+E42+E46+E50+E54+E58+E62+E66+E70+E74+E78+E82+E86+E90+E94+E98+E102</f>
        <v>131927849</v>
      </c>
      <c r="F106" s="338">
        <f t="shared" si="76"/>
        <v>242994130</v>
      </c>
      <c r="G106" s="338">
        <f t="shared" si="76"/>
        <v>0</v>
      </c>
      <c r="H106" s="338">
        <f t="shared" si="76"/>
        <v>1226114</v>
      </c>
      <c r="I106" s="338">
        <f t="shared" ref="I106:Q106" si="77">+I6+I10+I14+I18+I22+I26+I30+I34+I38+I42+I46+I50+I54+I58+I62+I66+I70+I74+I78+I82+I86+I90+I94+I98+I102</f>
        <v>1553527523</v>
      </c>
      <c r="J106" s="338">
        <f t="shared" si="77"/>
        <v>0</v>
      </c>
      <c r="K106" s="338">
        <f t="shared" si="77"/>
        <v>0</v>
      </c>
      <c r="L106" s="338">
        <f t="shared" si="77"/>
        <v>305037256</v>
      </c>
      <c r="M106" s="338">
        <f t="shared" si="77"/>
        <v>0</v>
      </c>
      <c r="N106" s="338">
        <f t="shared" si="77"/>
        <v>305037256</v>
      </c>
      <c r="O106" s="338">
        <f t="shared" si="77"/>
        <v>0</v>
      </c>
      <c r="P106" s="338">
        <f t="shared" si="77"/>
        <v>23840319</v>
      </c>
      <c r="Q106" s="338">
        <f t="shared" si="77"/>
        <v>1882405098</v>
      </c>
      <c r="R106" s="344"/>
    </row>
    <row r="107" spans="1:18" s="276" customFormat="1" x14ac:dyDescent="0.2">
      <c r="A107" s="341"/>
      <c r="B107" s="347">
        <v>2022</v>
      </c>
      <c r="C107" s="338">
        <f>+C7+C11+C15+C19+C23+C27+C31+C35+C39+C43+C47+C51+C55+C59+C63+C67+C71+C75+C79+C83+C87+C91+C95+C99+C103</f>
        <v>0</v>
      </c>
      <c r="D107" s="338">
        <f t="shared" ref="D107:Q107" si="78">+D7+D11+D15+D19+D23+D27+D31+D35+D39+D43+D47+D51+D55+D59+D63+D67+D71+D75+D79+D83+D87+D91+D95+D99+D103</f>
        <v>1142709161</v>
      </c>
      <c r="E107" s="338">
        <f t="shared" si="78"/>
        <v>124010443</v>
      </c>
      <c r="F107" s="338">
        <f t="shared" si="78"/>
        <v>254831315</v>
      </c>
      <c r="G107" s="338">
        <f t="shared" si="78"/>
        <v>237932</v>
      </c>
      <c r="H107" s="338">
        <f t="shared" si="78"/>
        <v>1240575</v>
      </c>
      <c r="I107" s="338">
        <f t="shared" si="78"/>
        <v>1523029426</v>
      </c>
      <c r="J107" s="338">
        <f t="shared" si="78"/>
        <v>0</v>
      </c>
      <c r="K107" s="338">
        <f t="shared" si="78"/>
        <v>0</v>
      </c>
      <c r="L107" s="338">
        <f t="shared" si="78"/>
        <v>342839132</v>
      </c>
      <c r="M107" s="338">
        <f t="shared" si="78"/>
        <v>0</v>
      </c>
      <c r="N107" s="338">
        <f t="shared" si="78"/>
        <v>342839132</v>
      </c>
      <c r="O107" s="338">
        <f t="shared" si="78"/>
        <v>0</v>
      </c>
      <c r="P107" s="338">
        <f t="shared" si="78"/>
        <v>11424961</v>
      </c>
      <c r="Q107" s="338">
        <f t="shared" si="78"/>
        <v>1877293519</v>
      </c>
      <c r="R107" s="344"/>
    </row>
    <row r="108" spans="1:18" s="276" customFormat="1" ht="12.75" thickBot="1" x14ac:dyDescent="0.25">
      <c r="A108" s="345"/>
      <c r="B108" s="342" t="s">
        <v>437</v>
      </c>
      <c r="C108" s="315"/>
      <c r="D108" s="314"/>
      <c r="E108" s="314"/>
      <c r="F108" s="314"/>
      <c r="G108" s="314"/>
      <c r="H108" s="314"/>
      <c r="I108" s="316"/>
      <c r="J108" s="315"/>
      <c r="K108" s="314"/>
      <c r="L108" s="314"/>
      <c r="M108" s="314"/>
      <c r="N108" s="316"/>
      <c r="O108" s="317"/>
      <c r="P108" s="314"/>
      <c r="Q108" s="314"/>
      <c r="R108" s="316"/>
    </row>
  </sheetData>
  <mergeCells count="6">
    <mergeCell ref="Q3:R3"/>
    <mergeCell ref="A3:A4"/>
    <mergeCell ref="C3:I3"/>
    <mergeCell ref="J3:N3"/>
    <mergeCell ref="O3:P3"/>
    <mergeCell ref="B3:B4"/>
  </mergeCells>
  <phoneticPr fontId="0" type="noConversion"/>
  <printOptions horizontalCentered="1"/>
  <pageMargins left="0.25" right="0.25" top="0.75" bottom="0.75" header="0.3" footer="0.3"/>
  <pageSetup paperSize="9" scale="50" orientation="portrait"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141"/>
  <sheetViews>
    <sheetView zoomScaleNormal="100" zoomScaleSheetLayoutView="90" zoomScalePageLayoutView="85" workbookViewId="0">
      <selection activeCell="Q140" sqref="Q140"/>
    </sheetView>
  </sheetViews>
  <sheetFormatPr baseColWidth="10" defaultColWidth="11.42578125" defaultRowHeight="12.75" x14ac:dyDescent="0.2"/>
  <cols>
    <col min="1" max="1" width="41.28515625" style="23" customWidth="1"/>
    <col min="2" max="2" width="7" style="271" customWidth="1"/>
    <col min="3" max="3" width="7" style="23" customWidth="1"/>
    <col min="4" max="4" width="7" style="271" customWidth="1"/>
    <col min="5" max="10" width="7" style="23" customWidth="1"/>
    <col min="11" max="11" width="10.85546875" style="262" bestFit="1" customWidth="1"/>
    <col min="12" max="12" width="17.42578125" style="262" customWidth="1"/>
    <col min="13" max="15" width="7" style="271" customWidth="1"/>
    <col min="16" max="21" width="7" style="23" customWidth="1"/>
    <col min="22" max="22" width="12.28515625" style="23" customWidth="1"/>
    <col min="23" max="23" width="18.5703125" style="23" customWidth="1"/>
    <col min="24" max="24" width="1.7109375" style="73" customWidth="1"/>
    <col min="25" max="25" width="13.7109375" customWidth="1"/>
    <col min="26" max="28" width="10.7109375" customWidth="1"/>
    <col min="29" max="16384" width="11.42578125" style="94"/>
  </cols>
  <sheetData>
    <row r="1" spans="1:28" s="99" customFormat="1" ht="15.75" x14ac:dyDescent="0.2">
      <c r="A1" s="214" t="s">
        <v>438</v>
      </c>
      <c r="B1" s="269"/>
      <c r="C1" s="98"/>
      <c r="D1" s="269"/>
      <c r="E1" s="98"/>
      <c r="F1" s="98"/>
      <c r="G1" s="98"/>
      <c r="H1" s="98"/>
      <c r="I1" s="98"/>
      <c r="J1" s="98"/>
      <c r="K1" s="260"/>
      <c r="L1" s="260"/>
      <c r="M1" s="269"/>
      <c r="N1" s="269"/>
      <c r="O1" s="269"/>
      <c r="P1" s="98"/>
      <c r="Q1" s="98"/>
      <c r="R1" s="98"/>
      <c r="S1" s="98"/>
      <c r="T1" s="98"/>
      <c r="U1" s="98"/>
      <c r="V1" s="98"/>
      <c r="W1" s="98"/>
      <c r="X1" s="100"/>
    </row>
    <row r="2" spans="1:28" s="99" customFormat="1" ht="15.75" x14ac:dyDescent="0.2">
      <c r="A2" s="103" t="s">
        <v>495</v>
      </c>
      <c r="B2" s="269"/>
      <c r="C2" s="98"/>
      <c r="D2" s="269"/>
      <c r="E2" s="98"/>
      <c r="F2" s="98"/>
      <c r="G2" s="98"/>
      <c r="H2" s="98"/>
      <c r="I2" s="98"/>
      <c r="J2" s="98"/>
      <c r="K2" s="260"/>
      <c r="L2" s="260"/>
      <c r="M2" s="269"/>
      <c r="N2" s="269"/>
      <c r="O2" s="269"/>
      <c r="P2" s="98"/>
      <c r="Q2" s="98"/>
      <c r="R2" s="98"/>
      <c r="S2" s="98"/>
      <c r="T2" s="98"/>
      <c r="U2" s="98"/>
      <c r="V2" s="98"/>
      <c r="W2" s="98"/>
      <c r="X2" s="100"/>
    </row>
    <row r="3" spans="1:28" s="77" customFormat="1" ht="15.75" x14ac:dyDescent="0.25">
      <c r="A3" s="215" t="s">
        <v>375</v>
      </c>
      <c r="B3" s="270"/>
      <c r="D3" s="270"/>
      <c r="K3" s="261"/>
      <c r="L3" s="261"/>
      <c r="M3" s="270"/>
      <c r="N3" s="270"/>
      <c r="O3" s="270"/>
      <c r="X3" s="72"/>
    </row>
    <row r="4" spans="1:28" ht="13.5" thickBot="1" x14ac:dyDescent="0.25">
      <c r="L4" s="263"/>
      <c r="W4" s="24"/>
    </row>
    <row r="5" spans="1:28" s="54" customFormat="1" ht="26.25" customHeight="1" x14ac:dyDescent="0.2">
      <c r="A5" s="147" t="s">
        <v>10</v>
      </c>
      <c r="B5" s="701" t="s">
        <v>484</v>
      </c>
      <c r="C5" s="702"/>
      <c r="D5" s="702"/>
      <c r="E5" s="702"/>
      <c r="F5" s="702"/>
      <c r="G5" s="702"/>
      <c r="H5" s="702"/>
      <c r="I5" s="702"/>
      <c r="J5" s="702"/>
      <c r="K5" s="702"/>
      <c r="L5" s="703"/>
      <c r="M5" s="701" t="s">
        <v>485</v>
      </c>
      <c r="N5" s="702"/>
      <c r="O5" s="702"/>
      <c r="P5" s="702"/>
      <c r="Q5" s="702"/>
      <c r="R5" s="702"/>
      <c r="S5" s="702"/>
      <c r="T5" s="702"/>
      <c r="U5" s="702"/>
      <c r="V5" s="702"/>
      <c r="W5" s="703"/>
      <c r="X5" s="74"/>
    </row>
    <row r="6" spans="1:28" s="55" customFormat="1" ht="99.95" customHeight="1" thickBot="1" x14ac:dyDescent="0.25">
      <c r="A6" s="636" t="s">
        <v>9</v>
      </c>
      <c r="B6" s="637" t="s">
        <v>376</v>
      </c>
      <c r="C6" s="637" t="s">
        <v>144</v>
      </c>
      <c r="D6" s="638" t="s">
        <v>333</v>
      </c>
      <c r="E6" s="638" t="s">
        <v>326</v>
      </c>
      <c r="F6" s="638" t="s">
        <v>335</v>
      </c>
      <c r="G6" s="638" t="s">
        <v>336</v>
      </c>
      <c r="H6" s="638" t="s">
        <v>337</v>
      </c>
      <c r="I6" s="638" t="s">
        <v>344</v>
      </c>
      <c r="J6" s="639" t="s">
        <v>339</v>
      </c>
      <c r="K6" s="640" t="s">
        <v>341</v>
      </c>
      <c r="L6" s="641" t="s">
        <v>343</v>
      </c>
      <c r="M6" s="637" t="s">
        <v>376</v>
      </c>
      <c r="N6" s="637" t="s">
        <v>144</v>
      </c>
      <c r="O6" s="638" t="s">
        <v>333</v>
      </c>
      <c r="P6" s="638" t="s">
        <v>326</v>
      </c>
      <c r="Q6" s="638" t="s">
        <v>335</v>
      </c>
      <c r="R6" s="638" t="s">
        <v>336</v>
      </c>
      <c r="S6" s="638" t="s">
        <v>337</v>
      </c>
      <c r="T6" s="638" t="s">
        <v>344</v>
      </c>
      <c r="U6" s="639" t="s">
        <v>339</v>
      </c>
      <c r="V6" s="651" t="s">
        <v>341</v>
      </c>
      <c r="W6" s="652" t="s">
        <v>342</v>
      </c>
      <c r="X6" s="75"/>
    </row>
    <row r="7" spans="1:28" x14ac:dyDescent="0.2">
      <c r="A7" s="642"/>
      <c r="B7" s="642"/>
      <c r="C7" s="643"/>
      <c r="D7" s="644"/>
      <c r="E7" s="643"/>
      <c r="F7" s="643"/>
      <c r="G7" s="643"/>
      <c r="H7" s="643"/>
      <c r="I7" s="643"/>
      <c r="J7" s="643"/>
      <c r="K7" s="645"/>
      <c r="L7" s="645"/>
      <c r="M7" s="642"/>
      <c r="N7" s="644"/>
      <c r="O7" s="644"/>
      <c r="P7" s="643"/>
      <c r="Q7" s="643"/>
      <c r="R7" s="643"/>
      <c r="S7" s="643"/>
      <c r="T7" s="643"/>
      <c r="U7" s="643"/>
      <c r="V7" s="643"/>
      <c r="W7" s="653"/>
      <c r="AA7" s="94"/>
      <c r="AB7" s="94"/>
    </row>
    <row r="8" spans="1:28" x14ac:dyDescent="0.2">
      <c r="A8" s="646" t="s">
        <v>7</v>
      </c>
      <c r="B8" s="646"/>
      <c r="C8" s="29"/>
      <c r="D8" s="272"/>
      <c r="E8" s="29"/>
      <c r="F8" s="29"/>
      <c r="G8" s="29"/>
      <c r="H8" s="29"/>
      <c r="I8" s="29"/>
      <c r="J8" s="29"/>
      <c r="K8" s="266"/>
      <c r="L8" s="266"/>
      <c r="M8" s="646"/>
      <c r="N8" s="272"/>
      <c r="O8" s="272"/>
      <c r="P8" s="29"/>
      <c r="Q8" s="29"/>
      <c r="R8" s="29"/>
      <c r="S8" s="29"/>
      <c r="T8" s="29"/>
      <c r="U8" s="29"/>
      <c r="V8" s="29"/>
      <c r="W8" s="30"/>
      <c r="X8" s="76"/>
      <c r="AA8" s="94"/>
      <c r="AB8" s="94"/>
    </row>
    <row r="9" spans="1:28" x14ac:dyDescent="0.2">
      <c r="A9" s="387" t="s">
        <v>3</v>
      </c>
      <c r="B9" s="387">
        <v>1</v>
      </c>
      <c r="C9" s="25"/>
      <c r="D9" s="388"/>
      <c r="E9" s="25"/>
      <c r="F9" s="25"/>
      <c r="G9" s="25"/>
      <c r="H9" s="25"/>
      <c r="I9" s="25"/>
      <c r="J9" s="25"/>
      <c r="K9" s="264">
        <v>14383</v>
      </c>
      <c r="L9" s="264">
        <v>172596</v>
      </c>
      <c r="M9" s="387">
        <v>1</v>
      </c>
      <c r="N9" s="25"/>
      <c r="O9" s="388"/>
      <c r="P9" s="25"/>
      <c r="Q9" s="25"/>
      <c r="R9" s="25"/>
      <c r="S9" s="25"/>
      <c r="T9" s="25"/>
      <c r="U9" s="25"/>
      <c r="V9" s="264">
        <v>14383</v>
      </c>
      <c r="W9" s="265">
        <v>172596</v>
      </c>
      <c r="AA9" s="94"/>
      <c r="AB9" s="94"/>
    </row>
    <row r="10" spans="1:28" x14ac:dyDescent="0.2">
      <c r="A10" s="387" t="s">
        <v>562</v>
      </c>
      <c r="B10" s="387">
        <v>1</v>
      </c>
      <c r="C10" s="25"/>
      <c r="D10" s="388"/>
      <c r="E10" s="25"/>
      <c r="F10" s="25"/>
      <c r="G10" s="25"/>
      <c r="H10" s="25"/>
      <c r="I10" s="25"/>
      <c r="J10" s="25"/>
      <c r="K10" s="264">
        <v>12563</v>
      </c>
      <c r="L10" s="264">
        <v>150756</v>
      </c>
      <c r="M10" s="387">
        <v>1</v>
      </c>
      <c r="N10" s="25"/>
      <c r="O10" s="388"/>
      <c r="P10" s="25"/>
      <c r="Q10" s="25"/>
      <c r="R10" s="25"/>
      <c r="S10" s="25"/>
      <c r="T10" s="25"/>
      <c r="U10" s="25"/>
      <c r="V10" s="264">
        <v>12563</v>
      </c>
      <c r="W10" s="265">
        <v>150756</v>
      </c>
      <c r="AA10" s="94"/>
      <c r="AB10" s="94"/>
    </row>
    <row r="11" spans="1:28" x14ac:dyDescent="0.2">
      <c r="A11" s="387" t="s">
        <v>563</v>
      </c>
      <c r="B11" s="387">
        <v>1</v>
      </c>
      <c r="C11" s="25"/>
      <c r="D11" s="388"/>
      <c r="E11" s="25"/>
      <c r="F11" s="25"/>
      <c r="G11" s="25"/>
      <c r="H11" s="25"/>
      <c r="I11" s="25"/>
      <c r="J11" s="25"/>
      <c r="K11" s="264">
        <v>5660</v>
      </c>
      <c r="L11" s="264">
        <v>67920</v>
      </c>
      <c r="M11" s="387">
        <v>1</v>
      </c>
      <c r="N11" s="25"/>
      <c r="O11" s="388"/>
      <c r="P11" s="25"/>
      <c r="Q11" s="25"/>
      <c r="R11" s="25"/>
      <c r="S11" s="25"/>
      <c r="T11" s="25"/>
      <c r="U11" s="25"/>
      <c r="V11" s="264">
        <v>5660</v>
      </c>
      <c r="W11" s="265">
        <v>67920</v>
      </c>
      <c r="AA11" s="94"/>
      <c r="AB11" s="94"/>
    </row>
    <row r="12" spans="1:28" x14ac:dyDescent="0.2">
      <c r="A12" s="387" t="s">
        <v>564</v>
      </c>
      <c r="B12" s="387">
        <f>12+1+1+1+1</f>
        <v>16</v>
      </c>
      <c r="C12" s="25"/>
      <c r="D12" s="388"/>
      <c r="E12" s="25"/>
      <c r="F12" s="25"/>
      <c r="G12" s="25"/>
      <c r="H12" s="25"/>
      <c r="I12" s="25"/>
      <c r="J12" s="25"/>
      <c r="K12" s="264">
        <v>5083</v>
      </c>
      <c r="L12" s="264">
        <v>731952</v>
      </c>
      <c r="M12" s="387">
        <f>12+1+1+1+1</f>
        <v>16</v>
      </c>
      <c r="N12" s="25"/>
      <c r="O12" s="388"/>
      <c r="P12" s="25"/>
      <c r="Q12" s="25"/>
      <c r="R12" s="25"/>
      <c r="S12" s="25"/>
      <c r="T12" s="25"/>
      <c r="U12" s="25"/>
      <c r="V12" s="264">
        <v>5083</v>
      </c>
      <c r="W12" s="265">
        <v>731952</v>
      </c>
      <c r="AA12" s="94"/>
      <c r="AB12" s="94"/>
    </row>
    <row r="13" spans="1:28" x14ac:dyDescent="0.2">
      <c r="A13" s="387" t="s">
        <v>565</v>
      </c>
      <c r="B13" s="387">
        <f>24+5+15+16+3</f>
        <v>63</v>
      </c>
      <c r="C13" s="25"/>
      <c r="D13" s="388"/>
      <c r="E13" s="25"/>
      <c r="F13" s="25"/>
      <c r="G13" s="25"/>
      <c r="H13" s="25"/>
      <c r="I13" s="25"/>
      <c r="J13" s="25"/>
      <c r="K13" s="264">
        <v>4583</v>
      </c>
      <c r="L13" s="264">
        <v>1319904</v>
      </c>
      <c r="M13" s="387">
        <f>24+5+15+16+3</f>
        <v>63</v>
      </c>
      <c r="N13" s="25"/>
      <c r="O13" s="388"/>
      <c r="P13" s="25"/>
      <c r="Q13" s="25"/>
      <c r="R13" s="25"/>
      <c r="S13" s="25"/>
      <c r="T13" s="25"/>
      <c r="U13" s="25"/>
      <c r="V13" s="264">
        <v>4583</v>
      </c>
      <c r="W13" s="265">
        <v>1319904</v>
      </c>
      <c r="AA13" s="94"/>
      <c r="AB13" s="94"/>
    </row>
    <row r="14" spans="1:28" x14ac:dyDescent="0.2">
      <c r="A14" s="387" t="s">
        <v>566</v>
      </c>
      <c r="B14" s="387">
        <f>11+81+16+3</f>
        <v>111</v>
      </c>
      <c r="C14" s="25"/>
      <c r="D14" s="388"/>
      <c r="E14" s="25"/>
      <c r="F14" s="25"/>
      <c r="G14" s="25"/>
      <c r="H14" s="25"/>
      <c r="I14" s="25"/>
      <c r="J14" s="25"/>
      <c r="K14" s="264">
        <v>4096</v>
      </c>
      <c r="L14" s="264">
        <v>540672</v>
      </c>
      <c r="M14" s="387">
        <f>11+81+16+3</f>
        <v>111</v>
      </c>
      <c r="N14" s="25"/>
      <c r="O14" s="388"/>
      <c r="P14" s="25"/>
      <c r="Q14" s="25"/>
      <c r="R14" s="25"/>
      <c r="S14" s="25"/>
      <c r="T14" s="25"/>
      <c r="U14" s="25"/>
      <c r="V14" s="264">
        <v>4096</v>
      </c>
      <c r="W14" s="265">
        <v>540672</v>
      </c>
      <c r="AA14" s="94"/>
      <c r="AB14" s="94"/>
    </row>
    <row r="15" spans="1:28" x14ac:dyDescent="0.2">
      <c r="A15" s="387" t="s">
        <v>567</v>
      </c>
      <c r="B15" s="387">
        <f>28+3+18+24</f>
        <v>73</v>
      </c>
      <c r="C15" s="25"/>
      <c r="D15" s="388"/>
      <c r="E15" s="25"/>
      <c r="F15" s="25"/>
      <c r="G15" s="25"/>
      <c r="H15" s="25"/>
      <c r="I15" s="25"/>
      <c r="J15" s="25"/>
      <c r="K15" s="264">
        <v>3907</v>
      </c>
      <c r="L15" s="264">
        <v>1312752</v>
      </c>
      <c r="M15" s="387">
        <f>28+3+18+24</f>
        <v>73</v>
      </c>
      <c r="N15" s="25"/>
      <c r="O15" s="388"/>
      <c r="P15" s="25"/>
      <c r="Q15" s="25"/>
      <c r="R15" s="25"/>
      <c r="S15" s="25"/>
      <c r="T15" s="25"/>
      <c r="U15" s="25"/>
      <c r="V15" s="264">
        <v>3907</v>
      </c>
      <c r="W15" s="265">
        <v>1312752</v>
      </c>
      <c r="AA15" s="94"/>
      <c r="AB15" s="94"/>
    </row>
    <row r="16" spans="1:28" x14ac:dyDescent="0.2">
      <c r="A16" s="387" t="s">
        <v>12</v>
      </c>
      <c r="B16" s="387">
        <f>3+6+11</f>
        <v>20</v>
      </c>
      <c r="C16" s="25"/>
      <c r="D16" s="388"/>
      <c r="E16" s="25"/>
      <c r="F16" s="25"/>
      <c r="G16" s="25"/>
      <c r="H16" s="25"/>
      <c r="I16" s="25"/>
      <c r="J16" s="25"/>
      <c r="K16" s="264">
        <v>2575</v>
      </c>
      <c r="L16" s="264">
        <v>92700</v>
      </c>
      <c r="M16" s="387">
        <f>3+6+11</f>
        <v>20</v>
      </c>
      <c r="N16" s="25"/>
      <c r="O16" s="388"/>
      <c r="P16" s="25"/>
      <c r="Q16" s="25"/>
      <c r="R16" s="25"/>
      <c r="S16" s="25"/>
      <c r="T16" s="25"/>
      <c r="U16" s="25"/>
      <c r="V16" s="264">
        <v>2575</v>
      </c>
      <c r="W16" s="265">
        <v>92700</v>
      </c>
      <c r="AA16" s="94"/>
      <c r="AB16" s="94"/>
    </row>
    <row r="17" spans="1:28" x14ac:dyDescent="0.2">
      <c r="A17" s="646" t="s">
        <v>4</v>
      </c>
      <c r="B17" s="646"/>
      <c r="C17" s="29"/>
      <c r="D17" s="272"/>
      <c r="E17" s="29"/>
      <c r="F17" s="29"/>
      <c r="G17" s="29"/>
      <c r="H17" s="29"/>
      <c r="I17" s="29"/>
      <c r="J17" s="29"/>
      <c r="K17" s="266"/>
      <c r="L17" s="266"/>
      <c r="M17" s="646"/>
      <c r="N17" s="29"/>
      <c r="O17" s="272"/>
      <c r="P17" s="29"/>
      <c r="Q17" s="29"/>
      <c r="R17" s="29"/>
      <c r="S17" s="29"/>
      <c r="T17" s="29"/>
      <c r="U17" s="29"/>
      <c r="V17" s="29"/>
      <c r="W17" s="30"/>
      <c r="X17" s="76"/>
      <c r="AA17" s="94"/>
      <c r="AB17" s="94"/>
    </row>
    <row r="18" spans="1:28" x14ac:dyDescent="0.2">
      <c r="A18" s="387" t="s">
        <v>13</v>
      </c>
      <c r="B18" s="387">
        <f>17+12+2+2+2</f>
        <v>35</v>
      </c>
      <c r="C18" s="25"/>
      <c r="D18" s="388"/>
      <c r="E18" s="25"/>
      <c r="F18" s="25"/>
      <c r="G18" s="25"/>
      <c r="H18" s="25"/>
      <c r="I18" s="25"/>
      <c r="J18" s="25"/>
      <c r="K18" s="264">
        <v>3457</v>
      </c>
      <c r="L18" s="264">
        <v>705228</v>
      </c>
      <c r="M18" s="387">
        <f>17+12+2+2+2</f>
        <v>35</v>
      </c>
      <c r="N18" s="25"/>
      <c r="O18" s="388"/>
      <c r="P18" s="25"/>
      <c r="Q18" s="25"/>
      <c r="R18" s="25"/>
      <c r="S18" s="25"/>
      <c r="T18" s="25"/>
      <c r="U18" s="25"/>
      <c r="V18" s="264">
        <v>3457</v>
      </c>
      <c r="W18" s="265">
        <v>705228</v>
      </c>
      <c r="AA18" s="94"/>
      <c r="AB18" s="94"/>
    </row>
    <row r="19" spans="1:28" x14ac:dyDescent="0.2">
      <c r="A19" s="387" t="s">
        <v>568</v>
      </c>
      <c r="B19" s="387">
        <f>11+1+1+5</f>
        <v>18</v>
      </c>
      <c r="C19" s="25"/>
      <c r="D19" s="388"/>
      <c r="E19" s="25"/>
      <c r="F19" s="25"/>
      <c r="G19" s="25"/>
      <c r="H19" s="25"/>
      <c r="I19" s="25"/>
      <c r="J19" s="25"/>
      <c r="K19" s="264">
        <v>3542</v>
      </c>
      <c r="L19" s="264">
        <v>467544</v>
      </c>
      <c r="M19" s="387">
        <f>11+1+1+5</f>
        <v>18</v>
      </c>
      <c r="N19" s="25"/>
      <c r="O19" s="388"/>
      <c r="P19" s="25"/>
      <c r="Q19" s="25"/>
      <c r="R19" s="25"/>
      <c r="S19" s="25"/>
      <c r="T19" s="25"/>
      <c r="U19" s="25"/>
      <c r="V19" s="264">
        <v>3542</v>
      </c>
      <c r="W19" s="265">
        <v>467544</v>
      </c>
      <c r="AA19" s="94"/>
      <c r="AB19" s="94"/>
    </row>
    <row r="20" spans="1:28" x14ac:dyDescent="0.2">
      <c r="A20" s="387" t="s">
        <v>569</v>
      </c>
      <c r="B20" s="387">
        <f>8+4+14+19+1</f>
        <v>46</v>
      </c>
      <c r="C20" s="25"/>
      <c r="D20" s="388"/>
      <c r="E20" s="25"/>
      <c r="F20" s="25"/>
      <c r="G20" s="25"/>
      <c r="H20" s="25"/>
      <c r="I20" s="25"/>
      <c r="J20" s="25"/>
      <c r="K20" s="264">
        <v>3781</v>
      </c>
      <c r="L20" s="264">
        <v>362976</v>
      </c>
      <c r="M20" s="387">
        <f>8+4+14+19+1</f>
        <v>46</v>
      </c>
      <c r="N20" s="25"/>
      <c r="O20" s="388"/>
      <c r="P20" s="25"/>
      <c r="Q20" s="25"/>
      <c r="R20" s="25"/>
      <c r="S20" s="25"/>
      <c r="T20" s="25"/>
      <c r="U20" s="25"/>
      <c r="V20" s="264">
        <v>3781</v>
      </c>
      <c r="W20" s="265">
        <v>362976</v>
      </c>
      <c r="AA20" s="94"/>
      <c r="AB20" s="94"/>
    </row>
    <row r="21" spans="1:28" x14ac:dyDescent="0.2">
      <c r="A21" s="387" t="s">
        <v>570</v>
      </c>
      <c r="B21" s="387">
        <f>9+1+2+34+2</f>
        <v>48</v>
      </c>
      <c r="C21" s="25"/>
      <c r="D21" s="388"/>
      <c r="E21" s="25"/>
      <c r="F21" s="25"/>
      <c r="G21" s="25"/>
      <c r="H21" s="25"/>
      <c r="I21" s="25"/>
      <c r="J21" s="25"/>
      <c r="K21" s="264">
        <v>3668</v>
      </c>
      <c r="L21" s="264">
        <v>396144</v>
      </c>
      <c r="M21" s="387">
        <f>9+1+2+34+2</f>
        <v>48</v>
      </c>
      <c r="N21" s="25"/>
      <c r="O21" s="388"/>
      <c r="P21" s="25"/>
      <c r="Q21" s="25"/>
      <c r="R21" s="25"/>
      <c r="S21" s="25"/>
      <c r="T21" s="25"/>
      <c r="U21" s="25"/>
      <c r="V21" s="264">
        <v>3668</v>
      </c>
      <c r="W21" s="265">
        <v>396144</v>
      </c>
      <c r="AA21" s="94"/>
      <c r="AB21" s="94"/>
    </row>
    <row r="22" spans="1:28" x14ac:dyDescent="0.2">
      <c r="A22" s="387" t="s">
        <v>14</v>
      </c>
      <c r="B22" s="387">
        <f>5+62+1+59+2</f>
        <v>129</v>
      </c>
      <c r="C22" s="25"/>
      <c r="D22" s="388"/>
      <c r="E22" s="25"/>
      <c r="F22" s="25"/>
      <c r="G22" s="25"/>
      <c r="H22" s="25"/>
      <c r="I22" s="25"/>
      <c r="J22" s="25"/>
      <c r="K22" s="264">
        <v>3433</v>
      </c>
      <c r="L22" s="264">
        <v>205980</v>
      </c>
      <c r="M22" s="387">
        <f>5+62+1+59+2</f>
        <v>129</v>
      </c>
      <c r="N22" s="25"/>
      <c r="O22" s="388"/>
      <c r="P22" s="25"/>
      <c r="Q22" s="25"/>
      <c r="R22" s="25"/>
      <c r="S22" s="25"/>
      <c r="T22" s="25"/>
      <c r="U22" s="25"/>
      <c r="V22" s="264">
        <v>3433</v>
      </c>
      <c r="W22" s="265">
        <v>205980</v>
      </c>
      <c r="AA22" s="94"/>
      <c r="AB22" s="94"/>
    </row>
    <row r="23" spans="1:28" x14ac:dyDescent="0.2">
      <c r="A23" s="387" t="s">
        <v>571</v>
      </c>
      <c r="B23" s="387">
        <v>9</v>
      </c>
      <c r="C23" s="25"/>
      <c r="D23" s="388"/>
      <c r="E23" s="25"/>
      <c r="F23" s="25"/>
      <c r="G23" s="25"/>
      <c r="H23" s="25"/>
      <c r="I23" s="25"/>
      <c r="J23" s="25"/>
      <c r="K23" s="264"/>
      <c r="L23" s="264">
        <v>0</v>
      </c>
      <c r="M23" s="387">
        <v>9</v>
      </c>
      <c r="N23" s="25"/>
      <c r="O23" s="388"/>
      <c r="P23" s="25"/>
      <c r="Q23" s="25"/>
      <c r="R23" s="25"/>
      <c r="S23" s="25"/>
      <c r="T23" s="25"/>
      <c r="U23" s="25"/>
      <c r="V23" s="264"/>
      <c r="W23" s="265">
        <v>0</v>
      </c>
      <c r="AA23" s="94"/>
      <c r="AB23" s="94"/>
    </row>
    <row r="24" spans="1:28" x14ac:dyDescent="0.2">
      <c r="A24" s="646" t="s">
        <v>5</v>
      </c>
      <c r="B24" s="646"/>
      <c r="C24" s="29"/>
      <c r="D24" s="272"/>
      <c r="E24" s="29"/>
      <c r="F24" s="29"/>
      <c r="G24" s="29"/>
      <c r="H24" s="29"/>
      <c r="I24" s="29"/>
      <c r="J24" s="29"/>
      <c r="K24" s="266"/>
      <c r="L24" s="266"/>
      <c r="M24" s="646"/>
      <c r="N24" s="29"/>
      <c r="O24" s="272"/>
      <c r="P24" s="29"/>
      <c r="Q24" s="29"/>
      <c r="R24" s="29"/>
      <c r="S24" s="29"/>
      <c r="T24" s="29"/>
      <c r="U24" s="29"/>
      <c r="V24" s="266"/>
      <c r="W24" s="267"/>
      <c r="X24" s="76"/>
      <c r="AA24" s="94"/>
      <c r="AB24" s="94"/>
    </row>
    <row r="25" spans="1:28" x14ac:dyDescent="0.2">
      <c r="A25" s="387" t="s">
        <v>15</v>
      </c>
      <c r="B25" s="387">
        <f>27+187+36+120+38</f>
        <v>408</v>
      </c>
      <c r="C25" s="25"/>
      <c r="D25" s="388"/>
      <c r="E25" s="25"/>
      <c r="F25" s="25"/>
      <c r="G25" s="25"/>
      <c r="H25" s="25"/>
      <c r="I25" s="25"/>
      <c r="J25" s="25"/>
      <c r="K25" s="264">
        <v>3425</v>
      </c>
      <c r="L25" s="264">
        <v>1109700</v>
      </c>
      <c r="M25" s="387">
        <f>27+187+36+120+38</f>
        <v>408</v>
      </c>
      <c r="N25" s="25"/>
      <c r="O25" s="388"/>
      <c r="P25" s="25"/>
      <c r="Q25" s="25"/>
      <c r="R25" s="25"/>
      <c r="S25" s="25"/>
      <c r="T25" s="25"/>
      <c r="U25" s="25"/>
      <c r="V25" s="264">
        <v>3425</v>
      </c>
      <c r="W25" s="265">
        <v>1109700</v>
      </c>
      <c r="AA25" s="94"/>
      <c r="AB25" s="94"/>
    </row>
    <row r="26" spans="1:28" x14ac:dyDescent="0.2">
      <c r="A26" s="387" t="s">
        <v>572</v>
      </c>
      <c r="B26" s="387">
        <f>21+49+11+51+20</f>
        <v>152</v>
      </c>
      <c r="C26" s="25"/>
      <c r="D26" s="388"/>
      <c r="E26" s="25"/>
      <c r="F26" s="25"/>
      <c r="G26" s="25"/>
      <c r="H26" s="25"/>
      <c r="I26" s="25"/>
      <c r="J26" s="25"/>
      <c r="K26" s="264">
        <v>3413</v>
      </c>
      <c r="L26" s="264">
        <v>860076</v>
      </c>
      <c r="M26" s="387">
        <f>21+49+11+51+20</f>
        <v>152</v>
      </c>
      <c r="N26" s="25"/>
      <c r="O26" s="388"/>
      <c r="P26" s="25"/>
      <c r="Q26" s="25"/>
      <c r="R26" s="25"/>
      <c r="S26" s="25"/>
      <c r="T26" s="25"/>
      <c r="U26" s="25"/>
      <c r="V26" s="264">
        <v>3413</v>
      </c>
      <c r="W26" s="265">
        <v>860076</v>
      </c>
      <c r="AA26" s="94"/>
      <c r="AB26" s="94"/>
    </row>
    <row r="27" spans="1:28" x14ac:dyDescent="0.2">
      <c r="A27" s="387" t="s">
        <v>573</v>
      </c>
      <c r="B27" s="387">
        <f>9+25+9+39+45</f>
        <v>127</v>
      </c>
      <c r="C27" s="25"/>
      <c r="D27" s="388"/>
      <c r="E27" s="25"/>
      <c r="F27" s="25"/>
      <c r="G27" s="25"/>
      <c r="H27" s="25"/>
      <c r="I27" s="25"/>
      <c r="J27" s="25"/>
      <c r="K27" s="264">
        <v>3410</v>
      </c>
      <c r="L27" s="264">
        <v>368280</v>
      </c>
      <c r="M27" s="387">
        <f>9+25+9+39+45</f>
        <v>127</v>
      </c>
      <c r="N27" s="25"/>
      <c r="O27" s="388"/>
      <c r="P27" s="25"/>
      <c r="Q27" s="25"/>
      <c r="R27" s="25"/>
      <c r="S27" s="25"/>
      <c r="T27" s="25"/>
      <c r="U27" s="25"/>
      <c r="V27" s="264">
        <v>3410</v>
      </c>
      <c r="W27" s="265">
        <v>368280</v>
      </c>
      <c r="AA27" s="94"/>
      <c r="AB27" s="94"/>
    </row>
    <row r="28" spans="1:28" x14ac:dyDescent="0.2">
      <c r="A28" s="387" t="s">
        <v>574</v>
      </c>
      <c r="B28" s="387">
        <f>3+46+1+413</f>
        <v>463</v>
      </c>
      <c r="C28" s="25"/>
      <c r="D28" s="388"/>
      <c r="E28" s="25"/>
      <c r="F28" s="25"/>
      <c r="G28" s="25"/>
      <c r="H28" s="25"/>
      <c r="I28" s="25"/>
      <c r="J28" s="25"/>
      <c r="K28" s="264">
        <v>3213</v>
      </c>
      <c r="L28" s="264">
        <v>115668</v>
      </c>
      <c r="M28" s="387">
        <f>3+46+1+413</f>
        <v>463</v>
      </c>
      <c r="N28" s="25"/>
      <c r="O28" s="388"/>
      <c r="P28" s="25"/>
      <c r="Q28" s="25"/>
      <c r="R28" s="25"/>
      <c r="S28" s="25"/>
      <c r="T28" s="25"/>
      <c r="U28" s="25"/>
      <c r="V28" s="264">
        <v>3213</v>
      </c>
      <c r="W28" s="265">
        <v>115668</v>
      </c>
      <c r="AA28" s="94"/>
      <c r="AB28" s="94"/>
    </row>
    <row r="29" spans="1:28" x14ac:dyDescent="0.2">
      <c r="A29" s="387" t="s">
        <v>16</v>
      </c>
      <c r="B29" s="387">
        <f>2+163+16</f>
        <v>181</v>
      </c>
      <c r="C29" s="25"/>
      <c r="D29" s="388"/>
      <c r="E29" s="25"/>
      <c r="F29" s="25"/>
      <c r="G29" s="25"/>
      <c r="H29" s="25"/>
      <c r="I29" s="25"/>
      <c r="J29" s="25"/>
      <c r="K29" s="264">
        <v>3207</v>
      </c>
      <c r="L29" s="264">
        <v>76968</v>
      </c>
      <c r="M29" s="387">
        <f>2+163+16</f>
        <v>181</v>
      </c>
      <c r="N29" s="25"/>
      <c r="O29" s="388"/>
      <c r="P29" s="25"/>
      <c r="Q29" s="25"/>
      <c r="R29" s="25"/>
      <c r="S29" s="25"/>
      <c r="T29" s="25"/>
      <c r="U29" s="25"/>
      <c r="V29" s="264">
        <v>3207</v>
      </c>
      <c r="W29" s="265">
        <v>76968</v>
      </c>
      <c r="AA29" s="94"/>
      <c r="AB29" s="94"/>
    </row>
    <row r="30" spans="1:28" x14ac:dyDescent="0.2">
      <c r="A30" s="387" t="s">
        <v>575</v>
      </c>
      <c r="B30" s="387">
        <f>25+30+3+6+7</f>
        <v>71</v>
      </c>
      <c r="C30" s="25"/>
      <c r="D30" s="388"/>
      <c r="E30" s="25"/>
      <c r="F30" s="25"/>
      <c r="G30" s="25"/>
      <c r="H30" s="25"/>
      <c r="I30" s="25"/>
      <c r="J30" s="25"/>
      <c r="K30" s="264">
        <v>2577</v>
      </c>
      <c r="L30" s="264">
        <v>773100</v>
      </c>
      <c r="M30" s="387">
        <f>25+30+3+6+7</f>
        <v>71</v>
      </c>
      <c r="N30" s="25"/>
      <c r="O30" s="388"/>
      <c r="P30" s="25"/>
      <c r="Q30" s="25"/>
      <c r="R30" s="25"/>
      <c r="S30" s="25"/>
      <c r="T30" s="25"/>
      <c r="U30" s="25"/>
      <c r="V30" s="264">
        <v>2577</v>
      </c>
      <c r="W30" s="265">
        <v>773100</v>
      </c>
      <c r="AA30" s="94"/>
      <c r="AB30" s="94"/>
    </row>
    <row r="31" spans="1:28" x14ac:dyDescent="0.2">
      <c r="A31" s="646" t="s">
        <v>6</v>
      </c>
      <c r="B31" s="646"/>
      <c r="C31" s="29"/>
      <c r="D31" s="272"/>
      <c r="E31" s="29"/>
      <c r="F31" s="29"/>
      <c r="G31" s="29"/>
      <c r="H31" s="29"/>
      <c r="I31" s="29"/>
      <c r="J31" s="29"/>
      <c r="K31" s="266"/>
      <c r="L31" s="266"/>
      <c r="M31" s="646"/>
      <c r="N31" s="29"/>
      <c r="O31" s="272"/>
      <c r="P31" s="29"/>
      <c r="Q31" s="29"/>
      <c r="R31" s="29"/>
      <c r="S31" s="29"/>
      <c r="T31" s="29"/>
      <c r="U31" s="29"/>
      <c r="V31" s="29"/>
      <c r="W31" s="30"/>
      <c r="X31" s="76"/>
      <c r="AA31" s="94"/>
      <c r="AB31" s="94"/>
    </row>
    <row r="32" spans="1:28" x14ac:dyDescent="0.2">
      <c r="A32" s="387" t="s">
        <v>17</v>
      </c>
      <c r="B32" s="387">
        <f>1+93+3+1</f>
        <v>98</v>
      </c>
      <c r="C32" s="25"/>
      <c r="D32" s="388"/>
      <c r="E32" s="25"/>
      <c r="F32" s="25"/>
      <c r="G32" s="25"/>
      <c r="H32" s="25"/>
      <c r="I32" s="25"/>
      <c r="J32" s="25"/>
      <c r="K32" s="264">
        <v>2996</v>
      </c>
      <c r="L32" s="264">
        <v>35952</v>
      </c>
      <c r="M32" s="387">
        <f>1+93+3+1</f>
        <v>98</v>
      </c>
      <c r="N32" s="25"/>
      <c r="O32" s="388"/>
      <c r="P32" s="25"/>
      <c r="Q32" s="25"/>
      <c r="R32" s="25"/>
      <c r="S32" s="25"/>
      <c r="T32" s="25"/>
      <c r="U32" s="25"/>
      <c r="V32" s="264">
        <v>2996</v>
      </c>
      <c r="W32" s="265">
        <v>35952</v>
      </c>
      <c r="AA32" s="94"/>
      <c r="AB32" s="94"/>
    </row>
    <row r="33" spans="1:28" x14ac:dyDescent="0.2">
      <c r="A33" s="387" t="s">
        <v>576</v>
      </c>
      <c r="B33" s="387">
        <f>1+174+1</f>
        <v>176</v>
      </c>
      <c r="C33" s="25"/>
      <c r="D33" s="388"/>
      <c r="E33" s="25"/>
      <c r="F33" s="25"/>
      <c r="G33" s="25"/>
      <c r="H33" s="25"/>
      <c r="I33" s="25"/>
      <c r="J33" s="25"/>
      <c r="K33" s="264">
        <v>3199</v>
      </c>
      <c r="L33" s="264">
        <v>38388</v>
      </c>
      <c r="M33" s="387">
        <f>1+174+1</f>
        <v>176</v>
      </c>
      <c r="N33" s="25"/>
      <c r="O33" s="388"/>
      <c r="P33" s="25"/>
      <c r="Q33" s="25"/>
      <c r="R33" s="25"/>
      <c r="S33" s="25"/>
      <c r="T33" s="25"/>
      <c r="U33" s="25"/>
      <c r="V33" s="264">
        <v>3199</v>
      </c>
      <c r="W33" s="265">
        <v>38388</v>
      </c>
      <c r="AA33" s="94"/>
      <c r="AB33" s="94"/>
    </row>
    <row r="34" spans="1:28" x14ac:dyDescent="0.2">
      <c r="A34" s="387" t="s">
        <v>577</v>
      </c>
      <c r="B34" s="387">
        <f>2+23+1</f>
        <v>26</v>
      </c>
      <c r="C34" s="25"/>
      <c r="D34" s="388"/>
      <c r="E34" s="25"/>
      <c r="F34" s="25"/>
      <c r="G34" s="25"/>
      <c r="H34" s="25"/>
      <c r="I34" s="25"/>
      <c r="J34" s="25"/>
      <c r="K34" s="264">
        <v>3330</v>
      </c>
      <c r="L34" s="264">
        <v>79920</v>
      </c>
      <c r="M34" s="387">
        <f>2+23+1</f>
        <v>26</v>
      </c>
      <c r="N34" s="25"/>
      <c r="O34" s="388"/>
      <c r="P34" s="25"/>
      <c r="Q34" s="25"/>
      <c r="R34" s="25"/>
      <c r="S34" s="25"/>
      <c r="T34" s="25"/>
      <c r="U34" s="25"/>
      <c r="V34" s="264">
        <v>3330</v>
      </c>
      <c r="W34" s="265">
        <v>79920</v>
      </c>
      <c r="AA34" s="94"/>
      <c r="AB34" s="94"/>
    </row>
    <row r="35" spans="1:28" x14ac:dyDescent="0.2">
      <c r="A35" s="387" t="s">
        <v>578</v>
      </c>
      <c r="B35" s="387">
        <f>64+1</f>
        <v>65</v>
      </c>
      <c r="C35" s="25"/>
      <c r="D35" s="388"/>
      <c r="E35" s="25"/>
      <c r="F35" s="25"/>
      <c r="G35" s="25"/>
      <c r="H35" s="25"/>
      <c r="I35" s="25"/>
      <c r="J35" s="25"/>
      <c r="K35" s="264"/>
      <c r="L35" s="264">
        <v>0</v>
      </c>
      <c r="M35" s="387">
        <f>64+1</f>
        <v>65</v>
      </c>
      <c r="N35" s="25"/>
      <c r="O35" s="388"/>
      <c r="P35" s="25"/>
      <c r="Q35" s="25"/>
      <c r="R35" s="25"/>
      <c r="S35" s="25"/>
      <c r="T35" s="25"/>
      <c r="U35" s="25"/>
      <c r="V35" s="264"/>
      <c r="W35" s="265">
        <v>0</v>
      </c>
      <c r="AA35" s="94"/>
      <c r="AB35" s="94"/>
    </row>
    <row r="36" spans="1:28" x14ac:dyDescent="0.2">
      <c r="A36" s="387" t="s">
        <v>18</v>
      </c>
      <c r="B36" s="387">
        <v>1032</v>
      </c>
      <c r="C36" s="25"/>
      <c r="D36" s="388"/>
      <c r="E36" s="25"/>
      <c r="F36" s="25"/>
      <c r="G36" s="25"/>
      <c r="H36" s="25"/>
      <c r="I36" s="25"/>
      <c r="J36" s="25"/>
      <c r="K36" s="264"/>
      <c r="L36" s="264">
        <v>0</v>
      </c>
      <c r="M36" s="387">
        <v>1032</v>
      </c>
      <c r="N36" s="25"/>
      <c r="O36" s="388"/>
      <c r="P36" s="25"/>
      <c r="Q36" s="25"/>
      <c r="R36" s="25"/>
      <c r="S36" s="25"/>
      <c r="T36" s="25"/>
      <c r="U36" s="25"/>
      <c r="V36" s="264"/>
      <c r="W36" s="265">
        <v>0</v>
      </c>
      <c r="AA36" s="94"/>
      <c r="AB36" s="94"/>
    </row>
    <row r="37" spans="1:28" x14ac:dyDescent="0.2">
      <c r="A37" s="387" t="s">
        <v>579</v>
      </c>
      <c r="B37" s="387">
        <f>16+1</f>
        <v>17</v>
      </c>
      <c r="C37" s="25"/>
      <c r="D37" s="388"/>
      <c r="E37" s="25"/>
      <c r="F37" s="25"/>
      <c r="G37" s="25"/>
      <c r="H37" s="25"/>
      <c r="I37" s="25"/>
      <c r="J37" s="25"/>
      <c r="K37" s="264">
        <v>2553</v>
      </c>
      <c r="L37" s="264">
        <v>490176</v>
      </c>
      <c r="M37" s="387">
        <f>16+1</f>
        <v>17</v>
      </c>
      <c r="N37" s="25"/>
      <c r="O37" s="388"/>
      <c r="P37" s="25"/>
      <c r="Q37" s="25"/>
      <c r="R37" s="25"/>
      <c r="S37" s="25"/>
      <c r="T37" s="25"/>
      <c r="U37" s="25"/>
      <c r="V37" s="264">
        <v>2553</v>
      </c>
      <c r="W37" s="265">
        <v>1164168</v>
      </c>
      <c r="AA37" s="94"/>
      <c r="AB37" s="94"/>
    </row>
    <row r="38" spans="1:28" x14ac:dyDescent="0.2">
      <c r="A38" s="387"/>
      <c r="B38" s="387"/>
      <c r="C38" s="25"/>
      <c r="D38" s="388"/>
      <c r="E38" s="25"/>
      <c r="F38" s="25"/>
      <c r="G38" s="25"/>
      <c r="H38" s="25"/>
      <c r="I38" s="25"/>
      <c r="J38" s="25"/>
      <c r="K38" s="264"/>
      <c r="L38" s="264"/>
      <c r="M38" s="387"/>
      <c r="N38" s="25"/>
      <c r="O38" s="388"/>
      <c r="P38" s="25"/>
      <c r="Q38" s="25"/>
      <c r="R38" s="25"/>
      <c r="S38" s="25"/>
      <c r="T38" s="25"/>
      <c r="U38" s="25"/>
      <c r="V38" s="264"/>
      <c r="W38" s="265"/>
      <c r="AA38" s="94"/>
      <c r="AB38" s="94"/>
    </row>
    <row r="39" spans="1:28" x14ac:dyDescent="0.2">
      <c r="A39" s="646" t="s">
        <v>9807</v>
      </c>
      <c r="B39" s="646"/>
      <c r="C39" s="29"/>
      <c r="D39" s="272"/>
      <c r="E39" s="29"/>
      <c r="F39" s="29"/>
      <c r="G39" s="29"/>
      <c r="H39" s="29"/>
      <c r="I39" s="29"/>
      <c r="J39" s="29"/>
      <c r="K39" s="266"/>
      <c r="L39" s="266"/>
      <c r="M39" s="646"/>
      <c r="N39" s="29"/>
      <c r="O39" s="272"/>
      <c r="P39" s="29"/>
      <c r="Q39" s="29"/>
      <c r="R39" s="29"/>
      <c r="S39" s="29"/>
      <c r="T39" s="29"/>
      <c r="U39" s="29"/>
      <c r="V39" s="29"/>
      <c r="W39" s="30"/>
      <c r="X39" s="76"/>
      <c r="AA39" s="94"/>
      <c r="AB39" s="94"/>
    </row>
    <row r="40" spans="1:28" x14ac:dyDescent="0.2">
      <c r="A40" t="s">
        <v>9808</v>
      </c>
      <c r="B40" s="387">
        <v>2</v>
      </c>
      <c r="C40" s="25"/>
      <c r="D40" s="388"/>
      <c r="E40" s="25"/>
      <c r="F40" s="25"/>
      <c r="G40" s="25"/>
      <c r="H40" s="25"/>
      <c r="I40" s="25"/>
      <c r="J40" s="25"/>
      <c r="K40" s="264"/>
      <c r="L40" s="264">
        <v>72780.56</v>
      </c>
      <c r="M40" s="387">
        <v>2</v>
      </c>
      <c r="N40" s="25"/>
      <c r="O40" s="388"/>
      <c r="P40" s="25"/>
      <c r="Q40" s="25"/>
      <c r="R40" s="25"/>
      <c r="S40" s="25"/>
      <c r="T40" s="25"/>
      <c r="U40" s="25"/>
      <c r="V40" s="264"/>
      <c r="W40" s="264">
        <v>72780.56</v>
      </c>
      <c r="AA40" s="94"/>
      <c r="AB40" s="94"/>
    </row>
    <row r="41" spans="1:28" x14ac:dyDescent="0.2">
      <c r="A41" t="s">
        <v>9809</v>
      </c>
      <c r="B41" s="387">
        <v>1</v>
      </c>
      <c r="C41" s="25"/>
      <c r="D41" s="388"/>
      <c r="E41" s="25"/>
      <c r="F41" s="25"/>
      <c r="G41" s="25"/>
      <c r="H41" s="25"/>
      <c r="I41" s="25"/>
      <c r="J41" s="25"/>
      <c r="K41" s="264"/>
      <c r="L41" s="264">
        <v>40663.839999999997</v>
      </c>
      <c r="M41" s="387">
        <v>1</v>
      </c>
      <c r="N41" s="25"/>
      <c r="O41" s="388"/>
      <c r="P41" s="25"/>
      <c r="Q41" s="25"/>
      <c r="R41" s="25"/>
      <c r="S41" s="25"/>
      <c r="T41" s="25"/>
      <c r="U41" s="25"/>
      <c r="V41" s="264"/>
      <c r="W41" s="264">
        <v>40663.839999999997</v>
      </c>
      <c r="AA41" s="94"/>
      <c r="AB41" s="94"/>
    </row>
    <row r="42" spans="1:28" x14ac:dyDescent="0.2">
      <c r="A42" t="s">
        <v>9810</v>
      </c>
      <c r="B42" s="387">
        <v>8</v>
      </c>
      <c r="C42" s="25"/>
      <c r="D42" s="388"/>
      <c r="E42" s="25"/>
      <c r="F42" s="25"/>
      <c r="G42" s="25"/>
      <c r="H42" s="25"/>
      <c r="I42" s="25"/>
      <c r="J42" s="25"/>
      <c r="K42" s="264"/>
      <c r="L42" s="264">
        <v>297798.8</v>
      </c>
      <c r="M42" s="387">
        <v>8</v>
      </c>
      <c r="N42" s="25"/>
      <c r="O42" s="388"/>
      <c r="P42" s="25"/>
      <c r="Q42" s="25"/>
      <c r="R42" s="25"/>
      <c r="S42" s="25"/>
      <c r="T42" s="25"/>
      <c r="U42" s="25"/>
      <c r="V42" s="264"/>
      <c r="W42" s="264">
        <v>297798.8</v>
      </c>
      <c r="AA42" s="94"/>
      <c r="AB42" s="94"/>
    </row>
    <row r="43" spans="1:28" x14ac:dyDescent="0.2">
      <c r="A43" t="s">
        <v>9811</v>
      </c>
      <c r="B43" s="387">
        <v>160</v>
      </c>
      <c r="C43" s="25"/>
      <c r="D43" s="388"/>
      <c r="E43" s="25"/>
      <c r="F43" s="25"/>
      <c r="G43" s="25"/>
      <c r="H43" s="25"/>
      <c r="I43" s="25"/>
      <c r="J43" s="25"/>
      <c r="K43" s="264"/>
      <c r="L43" s="264">
        <v>6292402.4800000004</v>
      </c>
      <c r="M43" s="387">
        <v>160</v>
      </c>
      <c r="N43" s="25"/>
      <c r="O43" s="388"/>
      <c r="P43" s="25"/>
      <c r="Q43" s="25"/>
      <c r="R43" s="25"/>
      <c r="S43" s="25"/>
      <c r="T43" s="25"/>
      <c r="U43" s="25"/>
      <c r="V43" s="264"/>
      <c r="W43" s="264">
        <v>6292402.4800000004</v>
      </c>
      <c r="AA43" s="94"/>
      <c r="AB43" s="94"/>
    </row>
    <row r="44" spans="1:28" x14ac:dyDescent="0.2">
      <c r="A44" t="s">
        <v>9812</v>
      </c>
      <c r="B44" s="387">
        <v>13</v>
      </c>
      <c r="C44" s="25"/>
      <c r="D44" s="388"/>
      <c r="E44" s="25"/>
      <c r="F44" s="25"/>
      <c r="G44" s="25"/>
      <c r="H44" s="25"/>
      <c r="I44" s="25"/>
      <c r="J44" s="25"/>
      <c r="K44" s="264"/>
      <c r="L44" s="264">
        <v>506584.24</v>
      </c>
      <c r="M44" s="387">
        <v>13</v>
      </c>
      <c r="N44" s="25"/>
      <c r="O44" s="388"/>
      <c r="P44" s="25"/>
      <c r="Q44" s="25"/>
      <c r="R44" s="25"/>
      <c r="S44" s="25"/>
      <c r="T44" s="25"/>
      <c r="U44" s="25"/>
      <c r="V44" s="264"/>
      <c r="W44" s="264">
        <v>506584.24</v>
      </c>
      <c r="AA44" s="94"/>
      <c r="AB44" s="94"/>
    </row>
    <row r="45" spans="1:28" x14ac:dyDescent="0.2">
      <c r="A45" t="s">
        <v>9813</v>
      </c>
      <c r="B45" s="387">
        <v>357</v>
      </c>
      <c r="C45" s="25"/>
      <c r="D45" s="388"/>
      <c r="E45" s="25"/>
      <c r="F45" s="25"/>
      <c r="G45" s="25"/>
      <c r="H45" s="25"/>
      <c r="I45" s="25"/>
      <c r="J45" s="25"/>
      <c r="K45" s="264"/>
      <c r="L45" s="264">
        <v>7210229.9199999999</v>
      </c>
      <c r="M45" s="387">
        <v>357</v>
      </c>
      <c r="N45" s="25"/>
      <c r="O45" s="388"/>
      <c r="P45" s="25"/>
      <c r="Q45" s="25"/>
      <c r="R45" s="25"/>
      <c r="S45" s="25"/>
      <c r="T45" s="25"/>
      <c r="U45" s="25"/>
      <c r="V45" s="264"/>
      <c r="W45" s="264">
        <v>7210229.9199999999</v>
      </c>
      <c r="AA45" s="94"/>
      <c r="AB45" s="94"/>
    </row>
    <row r="46" spans="1:28" x14ac:dyDescent="0.2">
      <c r="A46" t="s">
        <v>9814</v>
      </c>
      <c r="B46" s="387">
        <v>553</v>
      </c>
      <c r="C46" s="25"/>
      <c r="D46" s="388"/>
      <c r="E46" s="25"/>
      <c r="F46" s="25"/>
      <c r="G46" s="25"/>
      <c r="H46" s="25"/>
      <c r="I46" s="25"/>
      <c r="J46" s="25"/>
      <c r="K46" s="264"/>
      <c r="L46" s="264">
        <v>12659358.359999999</v>
      </c>
      <c r="M46" s="387">
        <v>553</v>
      </c>
      <c r="N46" s="25"/>
      <c r="O46" s="388"/>
      <c r="P46" s="25"/>
      <c r="Q46" s="25"/>
      <c r="R46" s="25"/>
      <c r="S46" s="25"/>
      <c r="T46" s="25"/>
      <c r="U46" s="25"/>
      <c r="V46" s="264"/>
      <c r="W46" s="264">
        <v>12659358.359999999</v>
      </c>
      <c r="AA46" s="94"/>
      <c r="AB46" s="94"/>
    </row>
    <row r="47" spans="1:28" x14ac:dyDescent="0.2">
      <c r="A47" t="s">
        <v>9815</v>
      </c>
      <c r="B47" s="387">
        <v>421</v>
      </c>
      <c r="C47" s="25"/>
      <c r="D47" s="388"/>
      <c r="E47" s="25"/>
      <c r="F47" s="25"/>
      <c r="G47" s="25"/>
      <c r="H47" s="25"/>
      <c r="I47" s="25"/>
      <c r="J47" s="25"/>
      <c r="K47" s="264"/>
      <c r="L47" s="264">
        <v>20267910.399999999</v>
      </c>
      <c r="M47" s="387">
        <v>421</v>
      </c>
      <c r="N47" s="25"/>
      <c r="O47" s="388"/>
      <c r="P47" s="25"/>
      <c r="Q47" s="25"/>
      <c r="R47" s="25"/>
      <c r="S47" s="25"/>
      <c r="T47" s="25"/>
      <c r="U47" s="25"/>
      <c r="V47" s="264"/>
      <c r="W47" s="264">
        <v>20267910.399999999</v>
      </c>
      <c r="AA47" s="94"/>
      <c r="AB47" s="94"/>
    </row>
    <row r="48" spans="1:28" x14ac:dyDescent="0.2">
      <c r="A48" t="s">
        <v>9816</v>
      </c>
      <c r="B48" s="387">
        <v>55</v>
      </c>
      <c r="C48" s="25"/>
      <c r="D48" s="388"/>
      <c r="E48" s="25"/>
      <c r="F48" s="25"/>
      <c r="G48" s="25"/>
      <c r="H48" s="25"/>
      <c r="I48" s="25"/>
      <c r="J48" s="25"/>
      <c r="K48" s="264"/>
      <c r="L48" s="264">
        <v>17442152.920000002</v>
      </c>
      <c r="M48" s="387">
        <v>55</v>
      </c>
      <c r="N48" s="25"/>
      <c r="O48" s="388"/>
      <c r="P48" s="25"/>
      <c r="Q48" s="25"/>
      <c r="R48" s="25"/>
      <c r="S48" s="25"/>
      <c r="T48" s="25"/>
      <c r="U48" s="25"/>
      <c r="V48" s="264"/>
      <c r="W48" s="264">
        <v>17442152.920000002</v>
      </c>
      <c r="AA48" s="94"/>
      <c r="AB48" s="94"/>
    </row>
    <row r="49" spans="1:28" x14ac:dyDescent="0.2">
      <c r="A49" t="s">
        <v>9817</v>
      </c>
      <c r="B49" s="387">
        <v>83</v>
      </c>
      <c r="C49" s="25"/>
      <c r="D49" s="388"/>
      <c r="E49" s="25"/>
      <c r="F49" s="25"/>
      <c r="G49" s="25"/>
      <c r="H49" s="25"/>
      <c r="I49" s="25"/>
      <c r="J49" s="25"/>
      <c r="K49" s="264"/>
      <c r="L49" s="264">
        <v>1854504.84</v>
      </c>
      <c r="M49" s="387">
        <v>83</v>
      </c>
      <c r="N49" s="25"/>
      <c r="O49" s="388"/>
      <c r="P49" s="25"/>
      <c r="Q49" s="25"/>
      <c r="R49" s="25"/>
      <c r="S49" s="25"/>
      <c r="T49" s="25"/>
      <c r="U49" s="25"/>
      <c r="V49" s="264"/>
      <c r="W49" s="264">
        <v>1854504.84</v>
      </c>
      <c r="AA49" s="94"/>
      <c r="AB49" s="94"/>
    </row>
    <row r="50" spans="1:28" x14ac:dyDescent="0.2">
      <c r="A50" t="s">
        <v>9818</v>
      </c>
      <c r="B50" s="387">
        <v>579</v>
      </c>
      <c r="C50" s="25"/>
      <c r="D50" s="388"/>
      <c r="E50" s="25"/>
      <c r="F50" s="25"/>
      <c r="G50" s="25"/>
      <c r="H50" s="25"/>
      <c r="I50" s="25"/>
      <c r="J50" s="25"/>
      <c r="K50" s="264"/>
      <c r="L50" s="264">
        <v>2784344.24</v>
      </c>
      <c r="M50" s="387">
        <v>579</v>
      </c>
      <c r="N50" s="25"/>
      <c r="O50" s="388"/>
      <c r="P50" s="25"/>
      <c r="Q50" s="25"/>
      <c r="R50" s="25"/>
      <c r="S50" s="25"/>
      <c r="T50" s="25"/>
      <c r="U50" s="25"/>
      <c r="V50" s="264"/>
      <c r="W50" s="264">
        <v>2784344.24</v>
      </c>
      <c r="AA50" s="94"/>
      <c r="AB50" s="94"/>
    </row>
    <row r="51" spans="1:28" x14ac:dyDescent="0.2">
      <c r="A51" t="s">
        <v>9819</v>
      </c>
      <c r="B51" s="387">
        <v>11</v>
      </c>
      <c r="C51" s="25"/>
      <c r="D51" s="388"/>
      <c r="E51" s="25"/>
      <c r="F51" s="25"/>
      <c r="G51" s="25"/>
      <c r="H51" s="25"/>
      <c r="I51" s="25"/>
      <c r="J51" s="25"/>
      <c r="K51" s="264"/>
      <c r="L51" s="264">
        <v>22913050.199999999</v>
      </c>
      <c r="M51" s="387">
        <v>11</v>
      </c>
      <c r="N51" s="25"/>
      <c r="O51" s="388"/>
      <c r="P51" s="25"/>
      <c r="Q51" s="25"/>
      <c r="R51" s="25"/>
      <c r="S51" s="25"/>
      <c r="T51" s="25"/>
      <c r="U51" s="25"/>
      <c r="V51" s="264"/>
      <c r="W51" s="264">
        <v>22913050.199999999</v>
      </c>
      <c r="AA51" s="94"/>
      <c r="AB51" s="94"/>
    </row>
    <row r="52" spans="1:28" x14ac:dyDescent="0.2">
      <c r="A52" t="s">
        <v>9820</v>
      </c>
      <c r="B52" s="387">
        <v>35</v>
      </c>
      <c r="C52" s="25"/>
      <c r="D52" s="388"/>
      <c r="E52" s="25"/>
      <c r="F52" s="25"/>
      <c r="G52" s="25"/>
      <c r="H52" s="25"/>
      <c r="I52" s="25"/>
      <c r="J52" s="25"/>
      <c r="K52" s="264"/>
      <c r="L52" s="264">
        <v>391775.72</v>
      </c>
      <c r="M52" s="387">
        <v>35</v>
      </c>
      <c r="N52" s="25"/>
      <c r="O52" s="388"/>
      <c r="P52" s="25"/>
      <c r="Q52" s="25"/>
      <c r="R52" s="25"/>
      <c r="S52" s="25"/>
      <c r="T52" s="25"/>
      <c r="U52" s="25"/>
      <c r="V52" s="264"/>
      <c r="W52" s="264">
        <v>391775.72</v>
      </c>
      <c r="AA52" s="94"/>
      <c r="AB52" s="94"/>
    </row>
    <row r="53" spans="1:28" x14ac:dyDescent="0.2">
      <c r="A53" t="s">
        <v>9821</v>
      </c>
      <c r="B53" s="387">
        <v>24</v>
      </c>
      <c r="C53" s="25"/>
      <c r="D53" s="388"/>
      <c r="E53" s="25"/>
      <c r="F53" s="25"/>
      <c r="G53" s="25"/>
      <c r="H53" s="25"/>
      <c r="I53" s="25"/>
      <c r="J53" s="25"/>
      <c r="K53" s="264"/>
      <c r="L53" s="264">
        <v>1388916.44</v>
      </c>
      <c r="M53" s="387">
        <v>24</v>
      </c>
      <c r="N53" s="25"/>
      <c r="O53" s="388"/>
      <c r="P53" s="25"/>
      <c r="Q53" s="25"/>
      <c r="R53" s="25"/>
      <c r="S53" s="25"/>
      <c r="T53" s="25"/>
      <c r="U53" s="25"/>
      <c r="V53" s="264"/>
      <c r="W53" s="264">
        <v>1388916.44</v>
      </c>
      <c r="AA53" s="94"/>
      <c r="AB53" s="94"/>
    </row>
    <row r="54" spans="1:28" x14ac:dyDescent="0.2">
      <c r="A54" t="s">
        <v>9822</v>
      </c>
      <c r="B54" s="387">
        <v>17</v>
      </c>
      <c r="C54" s="25"/>
      <c r="D54" s="388"/>
      <c r="E54" s="25"/>
      <c r="F54" s="25"/>
      <c r="G54" s="25"/>
      <c r="H54" s="25"/>
      <c r="I54" s="25"/>
      <c r="J54" s="25"/>
      <c r="K54" s="264"/>
      <c r="L54" s="264">
        <v>923812.32</v>
      </c>
      <c r="M54" s="387">
        <v>17</v>
      </c>
      <c r="N54" s="25"/>
      <c r="O54" s="388"/>
      <c r="P54" s="25"/>
      <c r="Q54" s="25"/>
      <c r="R54" s="25"/>
      <c r="S54" s="25"/>
      <c r="T54" s="25"/>
      <c r="U54" s="25"/>
      <c r="V54" s="264"/>
      <c r="W54" s="264">
        <v>923812.32</v>
      </c>
      <c r="AA54" s="94"/>
      <c r="AB54" s="94"/>
    </row>
    <row r="55" spans="1:28" x14ac:dyDescent="0.2">
      <c r="A55" t="s">
        <v>9823</v>
      </c>
      <c r="B55" s="387">
        <v>1</v>
      </c>
      <c r="C55" s="25"/>
      <c r="D55" s="388"/>
      <c r="E55" s="25"/>
      <c r="F55" s="25"/>
      <c r="G55" s="25"/>
      <c r="H55" s="25"/>
      <c r="I55" s="25"/>
      <c r="J55" s="25"/>
      <c r="K55" s="264"/>
      <c r="L55" s="264">
        <v>567800.64</v>
      </c>
      <c r="M55" s="387">
        <v>1</v>
      </c>
      <c r="N55" s="25"/>
      <c r="O55" s="388"/>
      <c r="P55" s="25"/>
      <c r="Q55" s="25"/>
      <c r="R55" s="25"/>
      <c r="S55" s="25"/>
      <c r="T55" s="25"/>
      <c r="U55" s="25"/>
      <c r="V55" s="264"/>
      <c r="W55" s="264">
        <v>567800.64</v>
      </c>
      <c r="AA55" s="94"/>
      <c r="AB55" s="94"/>
    </row>
    <row r="56" spans="1:28" x14ac:dyDescent="0.2">
      <c r="A56" t="s">
        <v>9824</v>
      </c>
      <c r="B56" s="387">
        <v>25</v>
      </c>
      <c r="C56" s="25"/>
      <c r="D56" s="388"/>
      <c r="E56" s="25"/>
      <c r="F56" s="25"/>
      <c r="G56" s="25"/>
      <c r="H56" s="25"/>
      <c r="I56" s="25"/>
      <c r="J56" s="25"/>
      <c r="K56" s="264"/>
      <c r="L56" s="264">
        <v>32632.720000000001</v>
      </c>
      <c r="M56" s="387">
        <v>25</v>
      </c>
      <c r="N56" s="25"/>
      <c r="O56" s="388"/>
      <c r="P56" s="25"/>
      <c r="Q56" s="25"/>
      <c r="R56" s="25"/>
      <c r="S56" s="25"/>
      <c r="T56" s="25"/>
      <c r="U56" s="25"/>
      <c r="V56" s="264"/>
      <c r="W56" s="264">
        <v>32632.720000000001</v>
      </c>
      <c r="AA56" s="94"/>
      <c r="AB56" s="94"/>
    </row>
    <row r="57" spans="1:28" x14ac:dyDescent="0.2">
      <c r="A57" s="387"/>
      <c r="B57" s="387"/>
      <c r="C57" s="25"/>
      <c r="D57" s="388"/>
      <c r="E57" s="25"/>
      <c r="F57" s="25"/>
      <c r="G57" s="25"/>
      <c r="H57" s="25"/>
      <c r="I57" s="25"/>
      <c r="J57" s="25"/>
      <c r="K57" s="264"/>
      <c r="L57" s="264"/>
      <c r="M57" s="387"/>
      <c r="N57" s="25"/>
      <c r="O57" s="388"/>
      <c r="P57" s="25"/>
      <c r="Q57" s="25"/>
      <c r="R57" s="25"/>
      <c r="S57" s="25"/>
      <c r="T57" s="25"/>
      <c r="U57" s="25"/>
      <c r="V57" s="264"/>
      <c r="W57" s="265"/>
      <c r="AA57" s="94"/>
      <c r="AB57" s="94"/>
    </row>
    <row r="58" spans="1:28" x14ac:dyDescent="0.2">
      <c r="A58" s="646" t="s">
        <v>9736</v>
      </c>
      <c r="B58" s="646"/>
      <c r="C58" s="29"/>
      <c r="D58" s="272"/>
      <c r="E58" s="29"/>
      <c r="F58" s="29"/>
      <c r="G58" s="29"/>
      <c r="H58" s="29"/>
      <c r="I58" s="29"/>
      <c r="J58" s="29"/>
      <c r="K58" s="266"/>
      <c r="L58" s="266"/>
      <c r="M58" s="646"/>
      <c r="N58" s="29"/>
      <c r="O58" s="272"/>
      <c r="P58" s="29"/>
      <c r="Q58" s="29"/>
      <c r="R58" s="29"/>
      <c r="S58" s="29"/>
      <c r="T58" s="29"/>
      <c r="U58" s="29"/>
      <c r="V58" s="29"/>
      <c r="W58" s="30"/>
      <c r="X58" s="76"/>
      <c r="AA58" s="94"/>
      <c r="AB58" s="94"/>
    </row>
    <row r="59" spans="1:28" x14ac:dyDescent="0.2">
      <c r="A59" s="654" t="s">
        <v>9737</v>
      </c>
      <c r="B59" s="387"/>
      <c r="C59" s="25"/>
      <c r="D59" s="388"/>
      <c r="E59" s="25"/>
      <c r="F59" s="25"/>
      <c r="G59" s="25"/>
      <c r="H59" s="25"/>
      <c r="I59" s="25"/>
      <c r="J59" s="388">
        <v>92</v>
      </c>
      <c r="K59" s="264">
        <f>+L59/J59/12</f>
        <v>6736.6733333333332</v>
      </c>
      <c r="L59" s="264">
        <v>7437287.3600000003</v>
      </c>
      <c r="M59" s="387"/>
      <c r="N59" s="25"/>
      <c r="O59" s="388"/>
      <c r="P59" s="25"/>
      <c r="Q59" s="25"/>
      <c r="R59" s="25"/>
      <c r="S59" s="25"/>
      <c r="T59" s="25"/>
      <c r="U59" s="388">
        <v>92</v>
      </c>
      <c r="V59" s="264">
        <f>+W59/U59/12</f>
        <v>6736.6733333333332</v>
      </c>
      <c r="W59" s="265">
        <v>7437287.3600000003</v>
      </c>
      <c r="AA59" s="94"/>
      <c r="AB59" s="94"/>
    </row>
    <row r="60" spans="1:28" x14ac:dyDescent="0.2">
      <c r="A60" s="654" t="s">
        <v>9738</v>
      </c>
      <c r="B60" s="387"/>
      <c r="C60" s="25"/>
      <c r="D60" s="388"/>
      <c r="E60" s="25"/>
      <c r="F60" s="25"/>
      <c r="G60" s="25"/>
      <c r="H60" s="25"/>
      <c r="I60" s="25"/>
      <c r="J60" s="388">
        <v>382</v>
      </c>
      <c r="K60" s="264">
        <f t="shared" ref="K60:K87" si="0">+L60/J60/12</f>
        <v>5813.7523909249567</v>
      </c>
      <c r="L60" s="264">
        <v>26650240.960000001</v>
      </c>
      <c r="M60" s="387"/>
      <c r="N60" s="25"/>
      <c r="O60" s="388"/>
      <c r="P60" s="25"/>
      <c r="Q60" s="25"/>
      <c r="R60" s="25"/>
      <c r="S60" s="25"/>
      <c r="T60" s="25"/>
      <c r="U60" s="388">
        <v>382</v>
      </c>
      <c r="V60" s="264">
        <f t="shared" ref="V60:V87" si="1">+W60/U60/12</f>
        <v>5813.7523909249567</v>
      </c>
      <c r="W60" s="265">
        <v>26650240.960000001</v>
      </c>
      <c r="AA60" s="94"/>
      <c r="AB60" s="94"/>
    </row>
    <row r="61" spans="1:28" x14ac:dyDescent="0.2">
      <c r="A61" s="654" t="s">
        <v>9739</v>
      </c>
      <c r="B61" s="387"/>
      <c r="C61" s="25"/>
      <c r="D61" s="388"/>
      <c r="E61" s="25"/>
      <c r="F61" s="25"/>
      <c r="G61" s="25"/>
      <c r="H61" s="25"/>
      <c r="I61" s="25"/>
      <c r="J61" s="388">
        <v>424</v>
      </c>
      <c r="K61" s="264">
        <f t="shared" si="0"/>
        <v>5060.9542059748428</v>
      </c>
      <c r="L61" s="264">
        <v>25750135</v>
      </c>
      <c r="M61" s="387"/>
      <c r="N61" s="25"/>
      <c r="O61" s="388"/>
      <c r="P61" s="25"/>
      <c r="Q61" s="25"/>
      <c r="R61" s="25"/>
      <c r="S61" s="25"/>
      <c r="T61" s="25"/>
      <c r="U61" s="388">
        <v>424</v>
      </c>
      <c r="V61" s="264">
        <f t="shared" si="1"/>
        <v>5060.9542059748428</v>
      </c>
      <c r="W61" s="265">
        <v>25750135</v>
      </c>
      <c r="AA61" s="94"/>
      <c r="AB61" s="94"/>
    </row>
    <row r="62" spans="1:28" x14ac:dyDescent="0.2">
      <c r="A62" s="654" t="s">
        <v>9740</v>
      </c>
      <c r="B62" s="387"/>
      <c r="C62" s="25"/>
      <c r="D62" s="388"/>
      <c r="E62" s="25"/>
      <c r="F62" s="25"/>
      <c r="G62" s="25"/>
      <c r="H62" s="25"/>
      <c r="I62" s="25"/>
      <c r="J62" s="388">
        <v>429</v>
      </c>
      <c r="K62" s="264">
        <f t="shared" si="0"/>
        <v>4694.0311188811183</v>
      </c>
      <c r="L62" s="264">
        <v>24164872.199999999</v>
      </c>
      <c r="M62" s="387"/>
      <c r="N62" s="25"/>
      <c r="O62" s="388"/>
      <c r="P62" s="25"/>
      <c r="Q62" s="25"/>
      <c r="R62" s="25"/>
      <c r="S62" s="25"/>
      <c r="T62" s="25"/>
      <c r="U62" s="388">
        <v>429</v>
      </c>
      <c r="V62" s="264">
        <f t="shared" si="1"/>
        <v>4694.0311188811183</v>
      </c>
      <c r="W62" s="265">
        <v>24164872.199999999</v>
      </c>
      <c r="AA62" s="94"/>
      <c r="AB62" s="94"/>
    </row>
    <row r="63" spans="1:28" x14ac:dyDescent="0.2">
      <c r="A63" s="654" t="s">
        <v>9741</v>
      </c>
      <c r="B63" s="387"/>
      <c r="C63" s="25"/>
      <c r="D63" s="388"/>
      <c r="E63" s="25"/>
      <c r="F63" s="25"/>
      <c r="G63" s="25"/>
      <c r="H63" s="25"/>
      <c r="I63" s="25"/>
      <c r="J63" s="388">
        <v>104</v>
      </c>
      <c r="K63" s="264">
        <f t="shared" si="0"/>
        <v>4224.8194871794867</v>
      </c>
      <c r="L63" s="264">
        <v>5272574.72</v>
      </c>
      <c r="M63" s="387"/>
      <c r="N63" s="25"/>
      <c r="O63" s="388"/>
      <c r="P63" s="25"/>
      <c r="Q63" s="25"/>
      <c r="R63" s="25"/>
      <c r="S63" s="25"/>
      <c r="T63" s="25"/>
      <c r="U63" s="388">
        <v>104</v>
      </c>
      <c r="V63" s="264">
        <f t="shared" si="1"/>
        <v>4224.8194871794867</v>
      </c>
      <c r="W63" s="265">
        <v>5272574.72</v>
      </c>
      <c r="AA63" s="94"/>
      <c r="AB63" s="94"/>
    </row>
    <row r="64" spans="1:28" x14ac:dyDescent="0.2">
      <c r="A64" s="654" t="s">
        <v>9742</v>
      </c>
      <c r="B64" s="387"/>
      <c r="C64" s="25"/>
      <c r="D64" s="388"/>
      <c r="E64" s="25"/>
      <c r="F64" s="25"/>
      <c r="G64" s="25"/>
      <c r="H64" s="25"/>
      <c r="I64" s="25"/>
      <c r="J64" s="388">
        <v>87</v>
      </c>
      <c r="K64" s="264">
        <f t="shared" si="0"/>
        <v>4030.2100000000005</v>
      </c>
      <c r="L64" s="264">
        <v>4207539.24</v>
      </c>
      <c r="M64" s="387"/>
      <c r="N64" s="25"/>
      <c r="O64" s="388"/>
      <c r="P64" s="25"/>
      <c r="Q64" s="25"/>
      <c r="R64" s="25"/>
      <c r="S64" s="25"/>
      <c r="T64" s="25"/>
      <c r="U64" s="388">
        <v>87</v>
      </c>
      <c r="V64" s="264">
        <f t="shared" si="1"/>
        <v>4030.2100000000005</v>
      </c>
      <c r="W64" s="265">
        <v>4207539.24</v>
      </c>
      <c r="AA64" s="94"/>
      <c r="AB64" s="94"/>
    </row>
    <row r="65" spans="1:28" x14ac:dyDescent="0.2">
      <c r="A65" s="654" t="s">
        <v>9743</v>
      </c>
      <c r="B65" s="387"/>
      <c r="C65" s="25"/>
      <c r="D65" s="388"/>
      <c r="E65" s="25"/>
      <c r="F65" s="25"/>
      <c r="G65" s="25"/>
      <c r="H65" s="25"/>
      <c r="I65" s="25"/>
      <c r="J65" s="388">
        <v>1</v>
      </c>
      <c r="K65" s="264">
        <f t="shared" si="0"/>
        <v>4896.0033333333331</v>
      </c>
      <c r="L65" s="264">
        <v>58752.04</v>
      </c>
      <c r="M65" s="387"/>
      <c r="N65" s="25"/>
      <c r="O65" s="388"/>
      <c r="P65" s="25"/>
      <c r="Q65" s="25"/>
      <c r="R65" s="25"/>
      <c r="S65" s="25"/>
      <c r="T65" s="25"/>
      <c r="U65" s="388">
        <v>1</v>
      </c>
      <c r="V65" s="264">
        <f t="shared" si="1"/>
        <v>4896.0033333333331</v>
      </c>
      <c r="W65" s="265">
        <v>58752.04</v>
      </c>
      <c r="AA65" s="94"/>
      <c r="AB65" s="94"/>
    </row>
    <row r="66" spans="1:28" x14ac:dyDescent="0.2">
      <c r="A66" s="654" t="s">
        <v>9744</v>
      </c>
      <c r="B66" s="387"/>
      <c r="C66" s="25"/>
      <c r="D66" s="388"/>
      <c r="E66" s="25"/>
      <c r="F66" s="25"/>
      <c r="G66" s="25"/>
      <c r="H66" s="25"/>
      <c r="I66" s="25"/>
      <c r="J66" s="388">
        <v>6</v>
      </c>
      <c r="K66" s="264">
        <f t="shared" si="0"/>
        <v>4461.8166666666666</v>
      </c>
      <c r="L66" s="264">
        <v>321250.8</v>
      </c>
      <c r="M66" s="387"/>
      <c r="N66" s="25"/>
      <c r="O66" s="388"/>
      <c r="P66" s="25"/>
      <c r="Q66" s="25"/>
      <c r="R66" s="25"/>
      <c r="S66" s="25"/>
      <c r="T66" s="25"/>
      <c r="U66" s="388">
        <v>6</v>
      </c>
      <c r="V66" s="264">
        <f t="shared" si="1"/>
        <v>4461.8166666666666</v>
      </c>
      <c r="W66" s="265">
        <v>321250.8</v>
      </c>
      <c r="AA66" s="94"/>
      <c r="AB66" s="94"/>
    </row>
    <row r="67" spans="1:28" x14ac:dyDescent="0.2">
      <c r="A67" s="654" t="s">
        <v>9745</v>
      </c>
      <c r="B67" s="387"/>
      <c r="C67" s="25"/>
      <c r="D67" s="388"/>
      <c r="E67" s="25"/>
      <c r="F67" s="25"/>
      <c r="G67" s="25"/>
      <c r="H67" s="25"/>
      <c r="I67" s="25"/>
      <c r="J67" s="388">
        <v>17</v>
      </c>
      <c r="K67" s="264">
        <f t="shared" si="0"/>
        <v>3845.2868627450985</v>
      </c>
      <c r="L67" s="264">
        <v>784438.52</v>
      </c>
      <c r="M67" s="387"/>
      <c r="N67" s="25"/>
      <c r="O67" s="388"/>
      <c r="P67" s="25"/>
      <c r="Q67" s="25"/>
      <c r="R67" s="25"/>
      <c r="S67" s="25"/>
      <c r="T67" s="25"/>
      <c r="U67" s="388">
        <v>17</v>
      </c>
      <c r="V67" s="264">
        <f t="shared" si="1"/>
        <v>3845.2868627450985</v>
      </c>
      <c r="W67" s="265">
        <v>784438.52</v>
      </c>
      <c r="AA67" s="94"/>
      <c r="AB67" s="94"/>
    </row>
    <row r="68" spans="1:28" x14ac:dyDescent="0.2">
      <c r="A68" s="654" t="s">
        <v>9746</v>
      </c>
      <c r="B68" s="387"/>
      <c r="C68" s="25"/>
      <c r="D68" s="388"/>
      <c r="E68" s="25"/>
      <c r="F68" s="25"/>
      <c r="G68" s="25"/>
      <c r="H68" s="25"/>
      <c r="I68" s="25"/>
      <c r="J68" s="388">
        <v>54</v>
      </c>
      <c r="K68" s="264">
        <f t="shared" si="0"/>
        <v>3547.8507407407401</v>
      </c>
      <c r="L68" s="264">
        <v>2299007.2799999998</v>
      </c>
      <c r="M68" s="387"/>
      <c r="N68" s="25"/>
      <c r="O68" s="388"/>
      <c r="P68" s="25"/>
      <c r="Q68" s="25"/>
      <c r="R68" s="25"/>
      <c r="S68" s="25"/>
      <c r="T68" s="25"/>
      <c r="U68" s="388">
        <v>54</v>
      </c>
      <c r="V68" s="264">
        <f t="shared" si="1"/>
        <v>3547.8507407407401</v>
      </c>
      <c r="W68" s="265">
        <v>2299007.2799999998</v>
      </c>
      <c r="AA68" s="94"/>
      <c r="AB68" s="94"/>
    </row>
    <row r="69" spans="1:28" x14ac:dyDescent="0.2">
      <c r="A69" s="654" t="s">
        <v>9747</v>
      </c>
      <c r="B69" s="387"/>
      <c r="C69" s="25"/>
      <c r="D69" s="388"/>
      <c r="E69" s="25"/>
      <c r="F69" s="25"/>
      <c r="G69" s="25"/>
      <c r="H69" s="25"/>
      <c r="I69" s="25"/>
      <c r="J69" s="388">
        <v>56</v>
      </c>
      <c r="K69" s="264">
        <f t="shared" si="0"/>
        <v>3350.3727976190476</v>
      </c>
      <c r="L69" s="264">
        <v>2251450.52</v>
      </c>
      <c r="M69" s="387"/>
      <c r="N69" s="25"/>
      <c r="O69" s="388"/>
      <c r="P69" s="25"/>
      <c r="Q69" s="25"/>
      <c r="R69" s="25"/>
      <c r="S69" s="25"/>
      <c r="T69" s="25"/>
      <c r="U69" s="388">
        <v>56</v>
      </c>
      <c r="V69" s="264">
        <f t="shared" si="1"/>
        <v>3350.3727976190476</v>
      </c>
      <c r="W69" s="265">
        <v>2251450.52</v>
      </c>
      <c r="AA69" s="94"/>
      <c r="AB69" s="94"/>
    </row>
    <row r="70" spans="1:28" x14ac:dyDescent="0.2">
      <c r="A70" s="654" t="s">
        <v>9748</v>
      </c>
      <c r="B70" s="387"/>
      <c r="C70" s="25"/>
      <c r="D70" s="388"/>
      <c r="E70" s="25"/>
      <c r="F70" s="25"/>
      <c r="G70" s="25"/>
      <c r="H70" s="25"/>
      <c r="I70" s="25"/>
      <c r="J70" s="388">
        <v>97</v>
      </c>
      <c r="K70" s="264">
        <f t="shared" si="0"/>
        <v>3009.2732302405498</v>
      </c>
      <c r="L70" s="264">
        <v>3502794.04</v>
      </c>
      <c r="M70" s="387"/>
      <c r="N70" s="25"/>
      <c r="O70" s="388"/>
      <c r="P70" s="25"/>
      <c r="Q70" s="25"/>
      <c r="R70" s="25"/>
      <c r="S70" s="25"/>
      <c r="T70" s="25"/>
      <c r="U70" s="388">
        <v>97</v>
      </c>
      <c r="V70" s="264">
        <f t="shared" si="1"/>
        <v>3009.2732302405498</v>
      </c>
      <c r="W70" s="265">
        <v>3502794.04</v>
      </c>
      <c r="AA70" s="94"/>
      <c r="AB70" s="94"/>
    </row>
    <row r="71" spans="1:28" x14ac:dyDescent="0.2">
      <c r="A71" s="654" t="s">
        <v>9749</v>
      </c>
      <c r="B71" s="387"/>
      <c r="C71" s="25"/>
      <c r="D71" s="388"/>
      <c r="E71" s="25"/>
      <c r="F71" s="25"/>
      <c r="G71" s="25"/>
      <c r="H71" s="25"/>
      <c r="I71" s="25"/>
      <c r="J71" s="388">
        <v>129</v>
      </c>
      <c r="K71" s="264">
        <f t="shared" si="0"/>
        <v>4584.9444186046512</v>
      </c>
      <c r="L71" s="264">
        <v>7097493.96</v>
      </c>
      <c r="M71" s="387"/>
      <c r="N71" s="25"/>
      <c r="O71" s="388"/>
      <c r="P71" s="25"/>
      <c r="Q71" s="25"/>
      <c r="R71" s="25"/>
      <c r="S71" s="25"/>
      <c r="T71" s="25"/>
      <c r="U71" s="388">
        <v>129</v>
      </c>
      <c r="V71" s="264">
        <f t="shared" si="1"/>
        <v>4584.9444186046512</v>
      </c>
      <c r="W71" s="265">
        <v>7097493.96</v>
      </c>
      <c r="AA71" s="94"/>
      <c r="AB71" s="94"/>
    </row>
    <row r="72" spans="1:28" x14ac:dyDescent="0.2">
      <c r="A72" s="654" t="s">
        <v>9750</v>
      </c>
      <c r="B72" s="387"/>
      <c r="C72" s="25"/>
      <c r="D72" s="388"/>
      <c r="E72" s="25"/>
      <c r="F72" s="25"/>
      <c r="G72" s="25"/>
      <c r="H72" s="25"/>
      <c r="I72" s="25"/>
      <c r="J72" s="388">
        <v>468</v>
      </c>
      <c r="K72" s="264">
        <f t="shared" si="0"/>
        <v>3976.7744017094014</v>
      </c>
      <c r="L72" s="264">
        <v>22333565.039999999</v>
      </c>
      <c r="M72" s="387"/>
      <c r="N72" s="25"/>
      <c r="O72" s="388"/>
      <c r="P72" s="25"/>
      <c r="Q72" s="25"/>
      <c r="R72" s="25"/>
      <c r="S72" s="25"/>
      <c r="T72" s="25"/>
      <c r="U72" s="388">
        <v>468</v>
      </c>
      <c r="V72" s="264">
        <f t="shared" si="1"/>
        <v>3976.7744017094014</v>
      </c>
      <c r="W72" s="265">
        <v>22333565.039999999</v>
      </c>
      <c r="AA72" s="94"/>
      <c r="AB72" s="94"/>
    </row>
    <row r="73" spans="1:28" x14ac:dyDescent="0.2">
      <c r="A73" s="654" t="s">
        <v>9751</v>
      </c>
      <c r="B73" s="387"/>
      <c r="C73" s="25"/>
      <c r="D73" s="388"/>
      <c r="E73" s="25"/>
      <c r="F73" s="25"/>
      <c r="G73" s="25"/>
      <c r="H73" s="25"/>
      <c r="I73" s="25"/>
      <c r="J73" s="388">
        <v>1024</v>
      </c>
      <c r="K73" s="264">
        <f t="shared" si="0"/>
        <v>3545.8366341145834</v>
      </c>
      <c r="L73" s="264">
        <v>43571240.560000002</v>
      </c>
      <c r="M73" s="387"/>
      <c r="N73" s="25"/>
      <c r="O73" s="388"/>
      <c r="P73" s="25"/>
      <c r="Q73" s="25"/>
      <c r="R73" s="25"/>
      <c r="S73" s="25"/>
      <c r="T73" s="25"/>
      <c r="U73" s="388">
        <v>1024</v>
      </c>
      <c r="V73" s="264">
        <f t="shared" si="1"/>
        <v>3545.8366341145834</v>
      </c>
      <c r="W73" s="265">
        <v>43571240.560000002</v>
      </c>
      <c r="AA73" s="94"/>
      <c r="AB73" s="94"/>
    </row>
    <row r="74" spans="1:28" x14ac:dyDescent="0.2">
      <c r="A74" s="654" t="s">
        <v>9752</v>
      </c>
      <c r="B74" s="387"/>
      <c r="C74" s="25"/>
      <c r="D74" s="388"/>
      <c r="E74" s="25"/>
      <c r="F74" s="25"/>
      <c r="G74" s="25"/>
      <c r="H74" s="25"/>
      <c r="I74" s="25"/>
      <c r="J74" s="388">
        <v>2098</v>
      </c>
      <c r="K74" s="264">
        <f t="shared" si="0"/>
        <v>3312.8376660311405</v>
      </c>
      <c r="L74" s="264">
        <v>83404001.079999998</v>
      </c>
      <c r="M74" s="387"/>
      <c r="N74" s="25"/>
      <c r="O74" s="388"/>
      <c r="P74" s="25"/>
      <c r="Q74" s="25"/>
      <c r="R74" s="25"/>
      <c r="S74" s="25"/>
      <c r="T74" s="25"/>
      <c r="U74" s="388">
        <v>2098</v>
      </c>
      <c r="V74" s="264">
        <f t="shared" si="1"/>
        <v>3312.8376660311405</v>
      </c>
      <c r="W74" s="265">
        <v>83404001.079999998</v>
      </c>
      <c r="AA74" s="94"/>
      <c r="AB74" s="94"/>
    </row>
    <row r="75" spans="1:28" x14ac:dyDescent="0.2">
      <c r="A75" s="654" t="s">
        <v>9753</v>
      </c>
      <c r="B75" s="387"/>
      <c r="C75" s="25"/>
      <c r="D75" s="388"/>
      <c r="E75" s="25"/>
      <c r="F75" s="25"/>
      <c r="G75" s="25"/>
      <c r="H75" s="25"/>
      <c r="I75" s="25"/>
      <c r="J75" s="388">
        <v>2328</v>
      </c>
      <c r="K75" s="264">
        <f t="shared" si="0"/>
        <v>3132.4477749140897</v>
      </c>
      <c r="L75" s="264">
        <v>87508061.040000007</v>
      </c>
      <c r="M75" s="387"/>
      <c r="N75" s="25"/>
      <c r="O75" s="388"/>
      <c r="P75" s="25"/>
      <c r="Q75" s="25"/>
      <c r="R75" s="25"/>
      <c r="S75" s="25"/>
      <c r="T75" s="25"/>
      <c r="U75" s="388">
        <v>2328</v>
      </c>
      <c r="V75" s="264">
        <f t="shared" si="1"/>
        <v>3132.4477749140897</v>
      </c>
      <c r="W75" s="265">
        <v>87508061.040000007</v>
      </c>
      <c r="AA75" s="94"/>
      <c r="AB75" s="94"/>
    </row>
    <row r="76" spans="1:28" x14ac:dyDescent="0.2">
      <c r="A76" s="654" t="s">
        <v>9754</v>
      </c>
      <c r="B76" s="387"/>
      <c r="C76" s="25"/>
      <c r="D76" s="388"/>
      <c r="E76" s="25"/>
      <c r="F76" s="25"/>
      <c r="G76" s="25"/>
      <c r="H76" s="25"/>
      <c r="I76" s="25"/>
      <c r="J76" s="388">
        <v>4501</v>
      </c>
      <c r="K76" s="264">
        <f t="shared" si="0"/>
        <v>2879.4461260460635</v>
      </c>
      <c r="L76" s="264">
        <v>155524644.16</v>
      </c>
      <c r="M76" s="387"/>
      <c r="N76" s="25"/>
      <c r="O76" s="388"/>
      <c r="P76" s="25"/>
      <c r="Q76" s="25"/>
      <c r="R76" s="25"/>
      <c r="S76" s="25"/>
      <c r="T76" s="25"/>
      <c r="U76" s="388">
        <v>4501</v>
      </c>
      <c r="V76" s="264">
        <f t="shared" si="1"/>
        <v>2879.4461260460635</v>
      </c>
      <c r="W76" s="265">
        <v>155524644.16</v>
      </c>
      <c r="AA76" s="94"/>
      <c r="AB76" s="94"/>
    </row>
    <row r="77" spans="1:28" x14ac:dyDescent="0.2">
      <c r="A77" s="654" t="s">
        <v>9755</v>
      </c>
      <c r="B77" s="387"/>
      <c r="C77" s="25"/>
      <c r="D77" s="388"/>
      <c r="E77" s="25"/>
      <c r="F77" s="25"/>
      <c r="G77" s="25"/>
      <c r="H77" s="25"/>
      <c r="I77" s="25"/>
      <c r="J77" s="388">
        <v>6</v>
      </c>
      <c r="K77" s="264">
        <f t="shared" si="0"/>
        <v>4910.6933333333336</v>
      </c>
      <c r="L77" s="264">
        <v>353569.92</v>
      </c>
      <c r="M77" s="387"/>
      <c r="N77" s="25"/>
      <c r="O77" s="388"/>
      <c r="P77" s="25"/>
      <c r="Q77" s="25"/>
      <c r="R77" s="25"/>
      <c r="S77" s="25"/>
      <c r="T77" s="25"/>
      <c r="U77" s="388">
        <v>6</v>
      </c>
      <c r="V77" s="264">
        <f t="shared" si="1"/>
        <v>4910.6933333333336</v>
      </c>
      <c r="W77" s="265">
        <v>353569.92</v>
      </c>
      <c r="AA77" s="94"/>
      <c r="AB77" s="94"/>
    </row>
    <row r="78" spans="1:28" x14ac:dyDescent="0.2">
      <c r="A78" s="654" t="s">
        <v>9756</v>
      </c>
      <c r="B78" s="387"/>
      <c r="C78" s="25"/>
      <c r="D78" s="388"/>
      <c r="E78" s="25"/>
      <c r="F78" s="25"/>
      <c r="G78" s="25"/>
      <c r="H78" s="25"/>
      <c r="I78" s="25"/>
      <c r="J78" s="388">
        <v>6</v>
      </c>
      <c r="K78" s="264">
        <f t="shared" si="0"/>
        <v>7966.4800000000005</v>
      </c>
      <c r="L78" s="264">
        <v>573586.56000000006</v>
      </c>
      <c r="M78" s="387"/>
      <c r="N78" s="25"/>
      <c r="O78" s="388"/>
      <c r="P78" s="25"/>
      <c r="Q78" s="25"/>
      <c r="R78" s="25"/>
      <c r="S78" s="25"/>
      <c r="T78" s="25"/>
      <c r="U78" s="388">
        <v>6</v>
      </c>
      <c r="V78" s="264">
        <f t="shared" si="1"/>
        <v>7966.4800000000005</v>
      </c>
      <c r="W78" s="265">
        <v>573586.56000000006</v>
      </c>
      <c r="AA78" s="94"/>
      <c r="AB78" s="94"/>
    </row>
    <row r="79" spans="1:28" x14ac:dyDescent="0.2">
      <c r="A79" s="654" t="s">
        <v>9761</v>
      </c>
      <c r="B79" s="387"/>
      <c r="C79" s="25"/>
      <c r="D79" s="388"/>
      <c r="E79" s="25"/>
      <c r="F79" s="25"/>
      <c r="G79" s="25"/>
      <c r="H79" s="25"/>
      <c r="I79" s="25"/>
      <c r="J79" s="388">
        <v>35</v>
      </c>
      <c r="K79" s="264">
        <f t="shared" si="0"/>
        <v>3466.1914285714283</v>
      </c>
      <c r="L79" s="264">
        <v>1455800.4</v>
      </c>
      <c r="M79" s="387"/>
      <c r="N79" s="25"/>
      <c r="O79" s="388"/>
      <c r="P79" s="25"/>
      <c r="Q79" s="25"/>
      <c r="R79" s="25"/>
      <c r="S79" s="25"/>
      <c r="T79" s="25"/>
      <c r="U79" s="388">
        <v>35</v>
      </c>
      <c r="V79" s="264">
        <f t="shared" si="1"/>
        <v>3466.1914285714283</v>
      </c>
      <c r="W79" s="265">
        <v>1455800.4</v>
      </c>
      <c r="AA79" s="94"/>
      <c r="AB79" s="94"/>
    </row>
    <row r="80" spans="1:28" x14ac:dyDescent="0.2">
      <c r="A80" s="654" t="s">
        <v>9762</v>
      </c>
      <c r="B80" s="387"/>
      <c r="C80" s="25"/>
      <c r="D80" s="388"/>
      <c r="E80" s="25"/>
      <c r="F80" s="25"/>
      <c r="G80" s="25"/>
      <c r="H80" s="25"/>
      <c r="I80" s="25"/>
      <c r="J80" s="388">
        <v>3577</v>
      </c>
      <c r="K80" s="264">
        <f t="shared" si="0"/>
        <v>2889.9931059547107</v>
      </c>
      <c r="L80" s="264">
        <v>124050064.08</v>
      </c>
      <c r="M80" s="387"/>
      <c r="N80" s="25"/>
      <c r="O80" s="388"/>
      <c r="P80" s="25"/>
      <c r="Q80" s="25"/>
      <c r="R80" s="25"/>
      <c r="S80" s="25"/>
      <c r="T80" s="25"/>
      <c r="U80" s="388">
        <v>3577</v>
      </c>
      <c r="V80" s="264">
        <f t="shared" si="1"/>
        <v>2889.9931059547107</v>
      </c>
      <c r="W80" s="265">
        <v>124050064.08</v>
      </c>
      <c r="AA80" s="94"/>
      <c r="AB80" s="94"/>
    </row>
    <row r="81" spans="1:28" x14ac:dyDescent="0.2">
      <c r="A81" s="654" t="s">
        <v>9763</v>
      </c>
      <c r="B81" s="387"/>
      <c r="C81" s="25"/>
      <c r="D81" s="388"/>
      <c r="E81" s="25"/>
      <c r="F81" s="25"/>
      <c r="G81" s="25"/>
      <c r="H81" s="25"/>
      <c r="I81" s="25"/>
      <c r="J81" s="388">
        <v>702</v>
      </c>
      <c r="K81" s="264">
        <f t="shared" si="0"/>
        <v>1635.4996201329534</v>
      </c>
      <c r="L81" s="264">
        <v>13777448.800000001</v>
      </c>
      <c r="M81" s="387"/>
      <c r="N81" s="25"/>
      <c r="O81" s="388"/>
      <c r="P81" s="25"/>
      <c r="Q81" s="25"/>
      <c r="R81" s="25"/>
      <c r="S81" s="25"/>
      <c r="T81" s="25"/>
      <c r="U81" s="388">
        <v>702</v>
      </c>
      <c r="V81" s="264">
        <f t="shared" si="1"/>
        <v>1635.4996201329534</v>
      </c>
      <c r="W81" s="265">
        <v>13777448.800000001</v>
      </c>
      <c r="AA81" s="94"/>
      <c r="AB81" s="94"/>
    </row>
    <row r="82" spans="1:28" x14ac:dyDescent="0.2">
      <c r="A82" s="654" t="s">
        <v>9740</v>
      </c>
      <c r="B82" s="387"/>
      <c r="C82" s="25"/>
      <c r="D82" s="388"/>
      <c r="E82" s="25"/>
      <c r="F82" s="25"/>
      <c r="G82" s="25"/>
      <c r="H82" s="25"/>
      <c r="I82" s="25"/>
      <c r="J82" s="388">
        <v>155</v>
      </c>
      <c r="K82" s="264">
        <f t="shared" si="0"/>
        <v>4422.9175268817207</v>
      </c>
      <c r="L82" s="264">
        <v>8226626.5999999996</v>
      </c>
      <c r="M82" s="387"/>
      <c r="N82" s="25"/>
      <c r="O82" s="388"/>
      <c r="P82" s="25"/>
      <c r="Q82" s="25"/>
      <c r="R82" s="25"/>
      <c r="S82" s="25"/>
      <c r="T82" s="25"/>
      <c r="U82" s="388">
        <v>155</v>
      </c>
      <c r="V82" s="264">
        <f t="shared" si="1"/>
        <v>4422.9175268817207</v>
      </c>
      <c r="W82" s="265">
        <v>8226626.5999999996</v>
      </c>
      <c r="AA82" s="94"/>
      <c r="AB82" s="94"/>
    </row>
    <row r="83" spans="1:28" x14ac:dyDescent="0.2">
      <c r="A83" s="654" t="s">
        <v>9741</v>
      </c>
      <c r="B83" s="387"/>
      <c r="C83" s="25"/>
      <c r="D83" s="388"/>
      <c r="E83" s="25"/>
      <c r="F83" s="25"/>
      <c r="G83" s="25"/>
      <c r="H83" s="25"/>
      <c r="I83" s="25"/>
      <c r="J83" s="388">
        <v>329</v>
      </c>
      <c r="K83" s="264">
        <f t="shared" si="0"/>
        <v>3337.4233333333336</v>
      </c>
      <c r="L83" s="264">
        <v>13176147.32</v>
      </c>
      <c r="M83" s="387"/>
      <c r="N83" s="25"/>
      <c r="O83" s="388"/>
      <c r="P83" s="25"/>
      <c r="Q83" s="25"/>
      <c r="R83" s="25"/>
      <c r="S83" s="25"/>
      <c r="T83" s="25"/>
      <c r="U83" s="388">
        <v>329</v>
      </c>
      <c r="V83" s="264">
        <f t="shared" si="1"/>
        <v>3337.4233333333336</v>
      </c>
      <c r="W83" s="265">
        <v>13176147.32</v>
      </c>
      <c r="AA83" s="94"/>
      <c r="AB83" s="94"/>
    </row>
    <row r="84" spans="1:28" x14ac:dyDescent="0.2">
      <c r="A84" s="654" t="s">
        <v>9742</v>
      </c>
      <c r="B84" s="387"/>
      <c r="C84" s="25"/>
      <c r="D84" s="388"/>
      <c r="E84" s="25"/>
      <c r="F84" s="25"/>
      <c r="G84" s="25"/>
      <c r="H84" s="25"/>
      <c r="I84" s="25"/>
      <c r="J84" s="388">
        <v>318</v>
      </c>
      <c r="K84" s="264">
        <f t="shared" si="0"/>
        <v>3109.8169811320754</v>
      </c>
      <c r="L84" s="264">
        <v>11867061.6</v>
      </c>
      <c r="M84" s="387"/>
      <c r="N84" s="25"/>
      <c r="O84" s="388"/>
      <c r="P84" s="25"/>
      <c r="Q84" s="25"/>
      <c r="R84" s="25"/>
      <c r="S84" s="25"/>
      <c r="T84" s="25"/>
      <c r="U84" s="388">
        <v>318</v>
      </c>
      <c r="V84" s="264">
        <f t="shared" si="1"/>
        <v>3109.8169811320754</v>
      </c>
      <c r="W84" s="265">
        <v>11867061.6</v>
      </c>
      <c r="AA84" s="94"/>
      <c r="AB84" s="94"/>
    </row>
    <row r="85" spans="1:28" x14ac:dyDescent="0.2">
      <c r="A85" s="654" t="s">
        <v>9764</v>
      </c>
      <c r="B85" s="387"/>
      <c r="C85" s="25"/>
      <c r="D85" s="388"/>
      <c r="E85" s="25"/>
      <c r="F85" s="25"/>
      <c r="G85" s="25"/>
      <c r="H85" s="25"/>
      <c r="I85" s="25"/>
      <c r="J85" s="388">
        <v>1606</v>
      </c>
      <c r="K85" s="264">
        <f t="shared" si="0"/>
        <v>1475.762088003321</v>
      </c>
      <c r="L85" s="264">
        <v>28440886.960000001</v>
      </c>
      <c r="M85" s="387"/>
      <c r="N85" s="25"/>
      <c r="O85" s="388"/>
      <c r="P85" s="25"/>
      <c r="Q85" s="25"/>
      <c r="R85" s="25"/>
      <c r="S85" s="25"/>
      <c r="T85" s="25"/>
      <c r="U85" s="388">
        <v>1606</v>
      </c>
      <c r="V85" s="264">
        <f t="shared" si="1"/>
        <v>1475.762088003321</v>
      </c>
      <c r="W85" s="265">
        <v>28440886.960000001</v>
      </c>
      <c r="AA85" s="94"/>
      <c r="AB85" s="94"/>
    </row>
    <row r="86" spans="1:28" x14ac:dyDescent="0.2">
      <c r="A86" s="654" t="s">
        <v>9765</v>
      </c>
      <c r="B86" s="387"/>
      <c r="C86" s="25"/>
      <c r="D86" s="388"/>
      <c r="E86" s="25"/>
      <c r="F86" s="25"/>
      <c r="G86" s="25"/>
      <c r="H86" s="25"/>
      <c r="I86" s="25"/>
      <c r="J86" s="388">
        <v>2432</v>
      </c>
      <c r="K86" s="264">
        <f t="shared" si="0"/>
        <v>3103.0545805921051</v>
      </c>
      <c r="L86" s="264">
        <v>90559544.879999995</v>
      </c>
      <c r="M86" s="387"/>
      <c r="N86" s="25"/>
      <c r="O86" s="388"/>
      <c r="P86" s="25"/>
      <c r="Q86" s="25"/>
      <c r="R86" s="25"/>
      <c r="S86" s="25"/>
      <c r="T86" s="25"/>
      <c r="U86" s="388">
        <v>2432</v>
      </c>
      <c r="V86" s="264">
        <f t="shared" si="1"/>
        <v>3103.0545805921051</v>
      </c>
      <c r="W86" s="265">
        <v>90559544.879999995</v>
      </c>
      <c r="AA86" s="94"/>
      <c r="AB86" s="94"/>
    </row>
    <row r="87" spans="1:28" x14ac:dyDescent="0.2">
      <c r="A87" s="654" t="s">
        <v>9766</v>
      </c>
      <c r="B87" s="387"/>
      <c r="C87" s="25"/>
      <c r="D87" s="388"/>
      <c r="E87" s="25"/>
      <c r="F87" s="25"/>
      <c r="G87" s="25"/>
      <c r="H87" s="25"/>
      <c r="I87" s="25"/>
      <c r="J87" s="388">
        <v>10</v>
      </c>
      <c r="K87" s="264">
        <f t="shared" si="0"/>
        <v>1300</v>
      </c>
      <c r="L87" s="264">
        <v>156000</v>
      </c>
      <c r="M87" s="387"/>
      <c r="N87" s="25"/>
      <c r="O87" s="388"/>
      <c r="P87" s="25"/>
      <c r="Q87" s="25"/>
      <c r="R87" s="25"/>
      <c r="S87" s="25"/>
      <c r="T87" s="25"/>
      <c r="U87" s="388">
        <v>10</v>
      </c>
      <c r="V87" s="264">
        <f t="shared" si="1"/>
        <v>1300</v>
      </c>
      <c r="W87" s="265">
        <v>156000</v>
      </c>
      <c r="AA87" s="94"/>
      <c r="AB87" s="94"/>
    </row>
    <row r="88" spans="1:28" x14ac:dyDescent="0.2">
      <c r="A88" s="654"/>
      <c r="B88" s="387"/>
      <c r="C88" s="25"/>
      <c r="D88" s="388"/>
      <c r="E88" s="25"/>
      <c r="F88" s="25"/>
      <c r="G88" s="25"/>
      <c r="H88" s="25"/>
      <c r="I88" s="25"/>
      <c r="J88" s="388"/>
      <c r="K88" s="264"/>
      <c r="L88" s="264"/>
      <c r="M88" s="387"/>
      <c r="N88" s="25"/>
      <c r="O88" s="388"/>
      <c r="P88" s="25"/>
      <c r="Q88" s="25"/>
      <c r="R88" s="25"/>
      <c r="S88" s="25"/>
      <c r="T88" s="25"/>
      <c r="U88" s="388"/>
      <c r="V88" s="264"/>
      <c r="W88" s="265"/>
      <c r="AA88" s="94"/>
      <c r="AB88" s="94"/>
    </row>
    <row r="89" spans="1:28" x14ac:dyDescent="0.2">
      <c r="A89" s="646" t="s">
        <v>9757</v>
      </c>
      <c r="B89" s="646"/>
      <c r="C89" s="29"/>
      <c r="D89" s="272"/>
      <c r="E89" s="29"/>
      <c r="F89" s="29"/>
      <c r="G89" s="29"/>
      <c r="H89" s="29"/>
      <c r="I89" s="29"/>
      <c r="J89" s="272"/>
      <c r="K89" s="266"/>
      <c r="L89" s="266"/>
      <c r="M89" s="646"/>
      <c r="N89" s="29"/>
      <c r="O89" s="272"/>
      <c r="P89" s="29"/>
      <c r="Q89" s="29"/>
      <c r="R89" s="29"/>
      <c r="S89" s="29"/>
      <c r="T89" s="29"/>
      <c r="U89" s="272"/>
      <c r="V89" s="266"/>
      <c r="W89" s="267"/>
      <c r="X89" s="76"/>
      <c r="AA89" s="94"/>
      <c r="AB89" s="94"/>
    </row>
    <row r="90" spans="1:28" x14ac:dyDescent="0.2">
      <c r="A90" s="654" t="s">
        <v>9758</v>
      </c>
      <c r="B90" s="387"/>
      <c r="C90" s="25"/>
      <c r="D90" s="388"/>
      <c r="E90" s="25"/>
      <c r="F90" s="25"/>
      <c r="G90" s="25"/>
      <c r="H90" s="25"/>
      <c r="I90" s="25"/>
      <c r="J90" s="388">
        <v>192</v>
      </c>
      <c r="K90" s="264">
        <f t="shared" ref="K90:K130" si="2">+L90/J90/12</f>
        <v>7599.7611024305552</v>
      </c>
      <c r="L90" s="264">
        <v>17509849.579999998</v>
      </c>
      <c r="M90" s="387"/>
      <c r="N90" s="25"/>
      <c r="O90" s="388"/>
      <c r="P90" s="25"/>
      <c r="Q90" s="25"/>
      <c r="R90" s="25"/>
      <c r="S90" s="25"/>
      <c r="T90" s="25"/>
      <c r="U90" s="388">
        <v>192</v>
      </c>
      <c r="V90" s="264">
        <f t="shared" ref="V90:V130" si="3">+W90/U90/12</f>
        <v>7599.7611024305552</v>
      </c>
      <c r="W90" s="265">
        <v>17509849.579999998</v>
      </c>
      <c r="AA90" s="94"/>
      <c r="AB90" s="94"/>
    </row>
    <row r="91" spans="1:28" x14ac:dyDescent="0.2">
      <c r="A91" s="654" t="s">
        <v>9769</v>
      </c>
      <c r="B91" s="387"/>
      <c r="C91" s="25"/>
      <c r="D91" s="388"/>
      <c r="E91" s="25"/>
      <c r="F91" s="25"/>
      <c r="G91" s="25"/>
      <c r="H91" s="25"/>
      <c r="I91" s="25"/>
      <c r="J91" s="388">
        <v>69</v>
      </c>
      <c r="K91" s="264">
        <f t="shared" si="2"/>
        <v>8272.6176811594214</v>
      </c>
      <c r="L91" s="264">
        <v>6849727.4400000004</v>
      </c>
      <c r="M91" s="387"/>
      <c r="N91" s="25"/>
      <c r="O91" s="388"/>
      <c r="P91" s="25"/>
      <c r="Q91" s="25"/>
      <c r="R91" s="25"/>
      <c r="S91" s="25"/>
      <c r="T91" s="25"/>
      <c r="U91" s="388">
        <v>69</v>
      </c>
      <c r="V91" s="264">
        <f t="shared" si="3"/>
        <v>8272.6176811594214</v>
      </c>
      <c r="W91" s="265">
        <v>6849727.4400000004</v>
      </c>
      <c r="AA91" s="94"/>
      <c r="AB91" s="94"/>
    </row>
    <row r="92" spans="1:28" x14ac:dyDescent="0.2">
      <c r="A92" s="654" t="s">
        <v>9770</v>
      </c>
      <c r="B92" s="387"/>
      <c r="C92" s="25"/>
      <c r="D92" s="388"/>
      <c r="E92" s="25"/>
      <c r="F92" s="25"/>
      <c r="G92" s="25"/>
      <c r="H92" s="25"/>
      <c r="I92" s="25"/>
      <c r="J92" s="388">
        <v>28</v>
      </c>
      <c r="K92" s="264">
        <f t="shared" si="2"/>
        <v>9195.2858333333334</v>
      </c>
      <c r="L92" s="264">
        <v>3089616.04</v>
      </c>
      <c r="M92" s="387"/>
      <c r="N92" s="25"/>
      <c r="O92" s="388"/>
      <c r="P92" s="25"/>
      <c r="Q92" s="25"/>
      <c r="R92" s="25"/>
      <c r="S92" s="25"/>
      <c r="T92" s="25"/>
      <c r="U92" s="388">
        <v>28</v>
      </c>
      <c r="V92" s="264">
        <f t="shared" si="3"/>
        <v>9195.2858333333334</v>
      </c>
      <c r="W92" s="265">
        <v>3089616.04</v>
      </c>
      <c r="AA92" s="94"/>
      <c r="AB92" s="94"/>
    </row>
    <row r="93" spans="1:28" x14ac:dyDescent="0.2">
      <c r="A93" s="654" t="s">
        <v>9768</v>
      </c>
      <c r="B93" s="387"/>
      <c r="C93" s="25"/>
      <c r="D93" s="388"/>
      <c r="E93" s="25"/>
      <c r="F93" s="25"/>
      <c r="G93" s="25"/>
      <c r="H93" s="25"/>
      <c r="I93" s="25"/>
      <c r="J93" s="388">
        <v>5</v>
      </c>
      <c r="K93" s="264">
        <f t="shared" si="2"/>
        <v>9911.0553333333319</v>
      </c>
      <c r="L93" s="264">
        <v>594663.31999999995</v>
      </c>
      <c r="M93" s="387"/>
      <c r="N93" s="25"/>
      <c r="O93" s="388"/>
      <c r="P93" s="25"/>
      <c r="Q93" s="25"/>
      <c r="R93" s="25"/>
      <c r="S93" s="25"/>
      <c r="T93" s="25"/>
      <c r="U93" s="388">
        <v>5</v>
      </c>
      <c r="V93" s="264">
        <f t="shared" si="3"/>
        <v>9911.0553333333319</v>
      </c>
      <c r="W93" s="265">
        <v>594663.31999999995</v>
      </c>
      <c r="AA93" s="94"/>
      <c r="AB93" s="94"/>
    </row>
    <row r="94" spans="1:28" x14ac:dyDescent="0.2">
      <c r="A94" s="654" t="s">
        <v>9767</v>
      </c>
      <c r="B94" s="387"/>
      <c r="C94" s="25"/>
      <c r="D94" s="388"/>
      <c r="E94" s="25"/>
      <c r="F94" s="25"/>
      <c r="G94" s="25"/>
      <c r="H94" s="25"/>
      <c r="I94" s="25"/>
      <c r="J94" s="388">
        <v>150</v>
      </c>
      <c r="K94" s="264">
        <f t="shared" si="2"/>
        <v>10110.701066666667</v>
      </c>
      <c r="L94" s="264">
        <v>18199261.920000002</v>
      </c>
      <c r="M94" s="387"/>
      <c r="N94" s="25"/>
      <c r="O94" s="388"/>
      <c r="P94" s="25"/>
      <c r="Q94" s="25"/>
      <c r="R94" s="25"/>
      <c r="S94" s="25"/>
      <c r="T94" s="25"/>
      <c r="U94" s="388">
        <v>150</v>
      </c>
      <c r="V94" s="264">
        <f t="shared" si="3"/>
        <v>10110.701066666667</v>
      </c>
      <c r="W94" s="265">
        <v>18199261.920000002</v>
      </c>
      <c r="AA94" s="94"/>
      <c r="AB94" s="94"/>
    </row>
    <row r="95" spans="1:28" x14ac:dyDescent="0.2">
      <c r="A95" s="654" t="s">
        <v>9771</v>
      </c>
      <c r="B95" s="387"/>
      <c r="C95" s="25"/>
      <c r="D95" s="388"/>
      <c r="E95" s="25"/>
      <c r="F95" s="25"/>
      <c r="G95" s="25"/>
      <c r="H95" s="25"/>
      <c r="I95" s="25"/>
      <c r="J95" s="388">
        <v>26</v>
      </c>
      <c r="K95" s="264">
        <f t="shared" si="2"/>
        <v>5891.7606410256412</v>
      </c>
      <c r="L95" s="264">
        <v>1838229.32</v>
      </c>
      <c r="M95" s="387"/>
      <c r="N95" s="25"/>
      <c r="O95" s="388"/>
      <c r="P95" s="25"/>
      <c r="Q95" s="25"/>
      <c r="R95" s="25"/>
      <c r="S95" s="25"/>
      <c r="T95" s="25"/>
      <c r="U95" s="388">
        <v>26</v>
      </c>
      <c r="V95" s="264">
        <f t="shared" si="3"/>
        <v>5891.7606410256412</v>
      </c>
      <c r="W95" s="265">
        <v>1838229.32</v>
      </c>
      <c r="AA95" s="94"/>
      <c r="AB95" s="94"/>
    </row>
    <row r="96" spans="1:28" x14ac:dyDescent="0.2">
      <c r="A96" s="654" t="s">
        <v>9772</v>
      </c>
      <c r="B96" s="387"/>
      <c r="C96" s="25"/>
      <c r="D96" s="388"/>
      <c r="E96" s="25"/>
      <c r="F96" s="25"/>
      <c r="G96" s="25"/>
      <c r="H96" s="25"/>
      <c r="I96" s="25"/>
      <c r="J96" s="388">
        <v>1</v>
      </c>
      <c r="K96" s="264">
        <f t="shared" si="2"/>
        <v>5507.4333333333334</v>
      </c>
      <c r="L96" s="264">
        <v>66089.2</v>
      </c>
      <c r="M96" s="387"/>
      <c r="N96" s="25"/>
      <c r="O96" s="388"/>
      <c r="P96" s="25"/>
      <c r="Q96" s="25"/>
      <c r="R96" s="25"/>
      <c r="S96" s="25"/>
      <c r="T96" s="25"/>
      <c r="U96" s="388">
        <v>1</v>
      </c>
      <c r="V96" s="264">
        <f t="shared" si="3"/>
        <v>5507.4333333333334</v>
      </c>
      <c r="W96" s="265">
        <v>66089.2</v>
      </c>
      <c r="AA96" s="94"/>
      <c r="AB96" s="94"/>
    </row>
    <row r="97" spans="1:28" x14ac:dyDescent="0.2">
      <c r="A97" s="654" t="s">
        <v>9773</v>
      </c>
      <c r="B97" s="387"/>
      <c r="C97" s="25"/>
      <c r="D97" s="388"/>
      <c r="E97" s="25"/>
      <c r="F97" s="25"/>
      <c r="G97" s="25"/>
      <c r="H97" s="25"/>
      <c r="I97" s="25"/>
      <c r="J97" s="388">
        <v>2</v>
      </c>
      <c r="K97" s="264">
        <f t="shared" si="2"/>
        <v>5098.6933333333336</v>
      </c>
      <c r="L97" s="264">
        <v>122368.64</v>
      </c>
      <c r="M97" s="387"/>
      <c r="N97" s="25"/>
      <c r="O97" s="388"/>
      <c r="P97" s="25"/>
      <c r="Q97" s="25"/>
      <c r="R97" s="25"/>
      <c r="S97" s="25"/>
      <c r="T97" s="25"/>
      <c r="U97" s="388">
        <v>2</v>
      </c>
      <c r="V97" s="264">
        <f t="shared" si="3"/>
        <v>5098.6933333333336</v>
      </c>
      <c r="W97" s="265">
        <v>122368.64</v>
      </c>
      <c r="AA97" s="94"/>
      <c r="AB97" s="94"/>
    </row>
    <row r="98" spans="1:28" x14ac:dyDescent="0.2">
      <c r="A98" s="654" t="s">
        <v>9774</v>
      </c>
      <c r="B98" s="387"/>
      <c r="C98" s="25"/>
      <c r="D98" s="388"/>
      <c r="E98" s="25"/>
      <c r="F98" s="25"/>
      <c r="G98" s="25"/>
      <c r="H98" s="25"/>
      <c r="I98" s="25"/>
      <c r="J98" s="388">
        <v>5</v>
      </c>
      <c r="K98" s="264">
        <f t="shared" si="2"/>
        <v>5230.8033333333333</v>
      </c>
      <c r="L98" s="264">
        <v>313848.2</v>
      </c>
      <c r="M98" s="387"/>
      <c r="N98" s="25"/>
      <c r="O98" s="388"/>
      <c r="P98" s="25"/>
      <c r="Q98" s="25"/>
      <c r="R98" s="25"/>
      <c r="S98" s="25"/>
      <c r="T98" s="25"/>
      <c r="U98" s="388">
        <v>5</v>
      </c>
      <c r="V98" s="264">
        <f t="shared" si="3"/>
        <v>5230.8033333333333</v>
      </c>
      <c r="W98" s="265">
        <v>313848.2</v>
      </c>
      <c r="AA98" s="94"/>
      <c r="AB98" s="94"/>
    </row>
    <row r="99" spans="1:28" x14ac:dyDescent="0.2">
      <c r="A99" s="654" t="s">
        <v>9775</v>
      </c>
      <c r="B99" s="387"/>
      <c r="C99" s="25"/>
      <c r="D99" s="388"/>
      <c r="E99" s="25"/>
      <c r="F99" s="25"/>
      <c r="G99" s="25"/>
      <c r="H99" s="25"/>
      <c r="I99" s="25"/>
      <c r="J99" s="388">
        <v>102</v>
      </c>
      <c r="K99" s="264">
        <f t="shared" si="2"/>
        <v>4920.7315686274515</v>
      </c>
      <c r="L99" s="264">
        <v>6022975.4400000004</v>
      </c>
      <c r="M99" s="387"/>
      <c r="N99" s="25"/>
      <c r="O99" s="388"/>
      <c r="P99" s="25"/>
      <c r="Q99" s="25"/>
      <c r="R99" s="25"/>
      <c r="S99" s="25"/>
      <c r="T99" s="25"/>
      <c r="U99" s="388">
        <v>102</v>
      </c>
      <c r="V99" s="264">
        <f t="shared" si="3"/>
        <v>4920.7315686274515</v>
      </c>
      <c r="W99" s="265">
        <v>6022975.4400000004</v>
      </c>
      <c r="AA99" s="94"/>
      <c r="AB99" s="94"/>
    </row>
    <row r="100" spans="1:28" x14ac:dyDescent="0.2">
      <c r="A100" s="654" t="s">
        <v>9776</v>
      </c>
      <c r="B100" s="387"/>
      <c r="C100" s="25"/>
      <c r="D100" s="388"/>
      <c r="E100" s="25"/>
      <c r="F100" s="25"/>
      <c r="G100" s="25"/>
      <c r="H100" s="25"/>
      <c r="I100" s="25"/>
      <c r="J100" s="388">
        <v>413</v>
      </c>
      <c r="K100" s="264">
        <f t="shared" si="2"/>
        <v>6195.9698466505242</v>
      </c>
      <c r="L100" s="264">
        <v>30707226.559999999</v>
      </c>
      <c r="M100" s="387"/>
      <c r="N100" s="25"/>
      <c r="O100" s="388"/>
      <c r="P100" s="25"/>
      <c r="Q100" s="25"/>
      <c r="R100" s="25"/>
      <c r="S100" s="25"/>
      <c r="T100" s="25"/>
      <c r="U100" s="388">
        <v>413</v>
      </c>
      <c r="V100" s="264">
        <f t="shared" si="3"/>
        <v>6195.9698466505242</v>
      </c>
      <c r="W100" s="265">
        <v>30707226.559999999</v>
      </c>
      <c r="AA100" s="94"/>
      <c r="AB100" s="94"/>
    </row>
    <row r="101" spans="1:28" x14ac:dyDescent="0.2">
      <c r="A101" s="654" t="s">
        <v>9777</v>
      </c>
      <c r="B101" s="387"/>
      <c r="C101" s="25"/>
      <c r="D101" s="388"/>
      <c r="E101" s="25"/>
      <c r="F101" s="25"/>
      <c r="G101" s="25"/>
      <c r="H101" s="25"/>
      <c r="I101" s="25"/>
      <c r="J101" s="388">
        <v>9</v>
      </c>
      <c r="K101" s="264">
        <f t="shared" si="2"/>
        <v>6050.1399999999994</v>
      </c>
      <c r="L101" s="264">
        <v>653415.12</v>
      </c>
      <c r="M101" s="387"/>
      <c r="N101" s="25"/>
      <c r="O101" s="388"/>
      <c r="P101" s="25"/>
      <c r="Q101" s="25"/>
      <c r="R101" s="25"/>
      <c r="S101" s="25"/>
      <c r="T101" s="25"/>
      <c r="U101" s="388">
        <v>9</v>
      </c>
      <c r="V101" s="264">
        <f t="shared" si="3"/>
        <v>6050.1399999999994</v>
      </c>
      <c r="W101" s="265">
        <v>653415.12</v>
      </c>
      <c r="AA101" s="94"/>
      <c r="AB101" s="94"/>
    </row>
    <row r="102" spans="1:28" x14ac:dyDescent="0.2">
      <c r="A102" s="654" t="s">
        <v>9778</v>
      </c>
      <c r="B102" s="387"/>
      <c r="C102" s="25"/>
      <c r="D102" s="388"/>
      <c r="E102" s="25"/>
      <c r="F102" s="25"/>
      <c r="G102" s="25"/>
      <c r="H102" s="25"/>
      <c r="I102" s="25"/>
      <c r="J102" s="388">
        <v>23</v>
      </c>
      <c r="K102" s="264">
        <f t="shared" si="2"/>
        <v>5704.9863768115938</v>
      </c>
      <c r="L102" s="264">
        <v>1574576.24</v>
      </c>
      <c r="M102" s="387"/>
      <c r="N102" s="25"/>
      <c r="O102" s="388"/>
      <c r="P102" s="25"/>
      <c r="Q102" s="25"/>
      <c r="R102" s="25"/>
      <c r="S102" s="25"/>
      <c r="T102" s="25"/>
      <c r="U102" s="388">
        <v>23</v>
      </c>
      <c r="V102" s="264">
        <f t="shared" si="3"/>
        <v>5704.9863768115938</v>
      </c>
      <c r="W102" s="265">
        <v>1574576.24</v>
      </c>
      <c r="AA102" s="94"/>
      <c r="AB102" s="94"/>
    </row>
    <row r="103" spans="1:28" x14ac:dyDescent="0.2">
      <c r="A103" s="654" t="s">
        <v>9779</v>
      </c>
      <c r="B103" s="387"/>
      <c r="C103" s="25"/>
      <c r="D103" s="388"/>
      <c r="E103" s="25"/>
      <c r="F103" s="25"/>
      <c r="G103" s="25"/>
      <c r="H103" s="25"/>
      <c r="I103" s="25"/>
      <c r="J103" s="388">
        <v>64</v>
      </c>
      <c r="K103" s="264">
        <f t="shared" si="2"/>
        <v>5370.1905208333328</v>
      </c>
      <c r="L103" s="264">
        <v>4124306.32</v>
      </c>
      <c r="M103" s="387"/>
      <c r="N103" s="25"/>
      <c r="O103" s="388"/>
      <c r="P103" s="25"/>
      <c r="Q103" s="25"/>
      <c r="R103" s="25"/>
      <c r="S103" s="25"/>
      <c r="T103" s="25"/>
      <c r="U103" s="388">
        <v>64</v>
      </c>
      <c r="V103" s="264">
        <f t="shared" si="3"/>
        <v>5370.1905208333328</v>
      </c>
      <c r="W103" s="265">
        <v>4124306.32</v>
      </c>
      <c r="AA103" s="94"/>
      <c r="AB103" s="94"/>
    </row>
    <row r="104" spans="1:28" x14ac:dyDescent="0.2">
      <c r="A104" s="654" t="s">
        <v>9780</v>
      </c>
      <c r="B104" s="387"/>
      <c r="C104" s="25"/>
      <c r="D104" s="388"/>
      <c r="E104" s="25"/>
      <c r="F104" s="25"/>
      <c r="G104" s="25"/>
      <c r="H104" s="25"/>
      <c r="I104" s="25"/>
      <c r="J104" s="388">
        <v>518</v>
      </c>
      <c r="K104" s="264">
        <f t="shared" si="2"/>
        <v>4961.2988738738741</v>
      </c>
      <c r="L104" s="264">
        <v>30839433.800000001</v>
      </c>
      <c r="M104" s="387"/>
      <c r="N104" s="25"/>
      <c r="O104" s="388"/>
      <c r="P104" s="25"/>
      <c r="Q104" s="25"/>
      <c r="R104" s="25"/>
      <c r="S104" s="25"/>
      <c r="T104" s="25"/>
      <c r="U104" s="388">
        <v>518</v>
      </c>
      <c r="V104" s="264">
        <f t="shared" si="3"/>
        <v>4961.2988738738741</v>
      </c>
      <c r="W104" s="265">
        <v>30839433.800000001</v>
      </c>
      <c r="AA104" s="94"/>
      <c r="AB104" s="94"/>
    </row>
    <row r="105" spans="1:28" x14ac:dyDescent="0.2">
      <c r="A105" s="654" t="s">
        <v>9781</v>
      </c>
      <c r="B105" s="387"/>
      <c r="C105" s="25"/>
      <c r="D105" s="388"/>
      <c r="E105" s="25"/>
      <c r="F105" s="25"/>
      <c r="G105" s="25"/>
      <c r="H105" s="25"/>
      <c r="I105" s="25"/>
      <c r="J105" s="388">
        <v>108</v>
      </c>
      <c r="K105" s="264">
        <f t="shared" si="2"/>
        <v>5965.418333333334</v>
      </c>
      <c r="L105" s="264">
        <v>7731182.1600000001</v>
      </c>
      <c r="M105" s="387"/>
      <c r="N105" s="25"/>
      <c r="O105" s="388"/>
      <c r="P105" s="25"/>
      <c r="Q105" s="25"/>
      <c r="R105" s="25"/>
      <c r="S105" s="25"/>
      <c r="T105" s="25"/>
      <c r="U105" s="388">
        <v>108</v>
      </c>
      <c r="V105" s="264">
        <f t="shared" si="3"/>
        <v>5965.418333333334</v>
      </c>
      <c r="W105" s="265">
        <v>7731182.1600000001</v>
      </c>
      <c r="AA105" s="94"/>
      <c r="AB105" s="94"/>
    </row>
    <row r="106" spans="1:28" x14ac:dyDescent="0.2">
      <c r="A106" s="654" t="s">
        <v>9782</v>
      </c>
      <c r="B106" s="387"/>
      <c r="C106" s="25"/>
      <c r="D106" s="388"/>
      <c r="E106" s="25"/>
      <c r="F106" s="25"/>
      <c r="G106" s="25"/>
      <c r="H106" s="25"/>
      <c r="I106" s="25"/>
      <c r="J106" s="388">
        <v>4</v>
      </c>
      <c r="K106" s="264">
        <f t="shared" si="2"/>
        <v>5524.9683333333332</v>
      </c>
      <c r="L106" s="264">
        <v>265198.48</v>
      </c>
      <c r="M106" s="387"/>
      <c r="N106" s="25"/>
      <c r="O106" s="388"/>
      <c r="P106" s="25"/>
      <c r="Q106" s="25"/>
      <c r="R106" s="25"/>
      <c r="S106" s="25"/>
      <c r="T106" s="25"/>
      <c r="U106" s="388">
        <v>4</v>
      </c>
      <c r="V106" s="264">
        <f t="shared" si="3"/>
        <v>5524.9683333333332</v>
      </c>
      <c r="W106" s="265">
        <v>265198.48</v>
      </c>
      <c r="AA106" s="94"/>
      <c r="AB106" s="94"/>
    </row>
    <row r="107" spans="1:28" x14ac:dyDescent="0.2">
      <c r="A107" s="654" t="s">
        <v>9783</v>
      </c>
      <c r="B107" s="387"/>
      <c r="C107" s="25"/>
      <c r="D107" s="388"/>
      <c r="E107" s="25"/>
      <c r="F107" s="25"/>
      <c r="G107" s="25"/>
      <c r="H107" s="25"/>
      <c r="I107" s="25"/>
      <c r="J107" s="388">
        <v>6</v>
      </c>
      <c r="K107" s="264">
        <f t="shared" si="2"/>
        <v>5497.9233333333332</v>
      </c>
      <c r="L107" s="264">
        <v>395850.48</v>
      </c>
      <c r="M107" s="387"/>
      <c r="N107" s="25"/>
      <c r="O107" s="388"/>
      <c r="P107" s="25"/>
      <c r="Q107" s="25"/>
      <c r="R107" s="25"/>
      <c r="S107" s="25"/>
      <c r="T107" s="25"/>
      <c r="U107" s="388">
        <v>6</v>
      </c>
      <c r="V107" s="264">
        <f t="shared" si="3"/>
        <v>5497.9233333333332</v>
      </c>
      <c r="W107" s="265">
        <v>395850.48</v>
      </c>
      <c r="AA107" s="94"/>
      <c r="AB107" s="94"/>
    </row>
    <row r="108" spans="1:28" x14ac:dyDescent="0.2">
      <c r="A108" s="654" t="s">
        <v>9784</v>
      </c>
      <c r="B108" s="387"/>
      <c r="C108" s="25"/>
      <c r="D108" s="388"/>
      <c r="E108" s="25"/>
      <c r="F108" s="25"/>
      <c r="G108" s="25"/>
      <c r="H108" s="25"/>
      <c r="I108" s="25"/>
      <c r="J108" s="388">
        <v>28</v>
      </c>
      <c r="K108" s="264">
        <f t="shared" si="2"/>
        <v>5483.0686904761906</v>
      </c>
      <c r="L108" s="264">
        <v>1842311.08</v>
      </c>
      <c r="M108" s="387"/>
      <c r="N108" s="25"/>
      <c r="O108" s="388"/>
      <c r="P108" s="25"/>
      <c r="Q108" s="25"/>
      <c r="R108" s="25"/>
      <c r="S108" s="25"/>
      <c r="T108" s="25"/>
      <c r="U108" s="388">
        <v>28</v>
      </c>
      <c r="V108" s="264">
        <f t="shared" si="3"/>
        <v>5483.0686904761906</v>
      </c>
      <c r="W108" s="265">
        <v>1842311.08</v>
      </c>
      <c r="AA108" s="94"/>
      <c r="AB108" s="94"/>
    </row>
    <row r="109" spans="1:28" x14ac:dyDescent="0.2">
      <c r="A109" s="654" t="s">
        <v>9785</v>
      </c>
      <c r="B109" s="387"/>
      <c r="C109" s="25"/>
      <c r="D109" s="388"/>
      <c r="E109" s="25"/>
      <c r="F109" s="25"/>
      <c r="G109" s="25"/>
      <c r="H109" s="25"/>
      <c r="I109" s="25"/>
      <c r="J109" s="388">
        <v>415</v>
      </c>
      <c r="K109" s="264">
        <f t="shared" si="2"/>
        <v>5018.8638875502011</v>
      </c>
      <c r="L109" s="264">
        <v>24993942.16</v>
      </c>
      <c r="M109" s="387"/>
      <c r="N109" s="25"/>
      <c r="O109" s="388"/>
      <c r="P109" s="25"/>
      <c r="Q109" s="25"/>
      <c r="R109" s="25"/>
      <c r="S109" s="25"/>
      <c r="T109" s="25"/>
      <c r="U109" s="388">
        <v>415</v>
      </c>
      <c r="V109" s="264">
        <f t="shared" si="3"/>
        <v>5018.8638875502011</v>
      </c>
      <c r="W109" s="265">
        <v>24993942.16</v>
      </c>
      <c r="AA109" s="94"/>
      <c r="AB109" s="94"/>
    </row>
    <row r="110" spans="1:28" x14ac:dyDescent="0.2">
      <c r="A110" s="654" t="s">
        <v>9786</v>
      </c>
      <c r="B110" s="387"/>
      <c r="C110" s="25"/>
      <c r="D110" s="388"/>
      <c r="E110" s="25"/>
      <c r="F110" s="25"/>
      <c r="G110" s="25"/>
      <c r="H110" s="25"/>
      <c r="I110" s="25"/>
      <c r="J110" s="388">
        <v>5</v>
      </c>
      <c r="K110" s="264">
        <f t="shared" si="2"/>
        <v>5558.6913333333332</v>
      </c>
      <c r="L110" s="264">
        <v>333521.48</v>
      </c>
      <c r="M110" s="387"/>
      <c r="N110" s="25"/>
      <c r="O110" s="388"/>
      <c r="P110" s="25"/>
      <c r="Q110" s="25"/>
      <c r="R110" s="25"/>
      <c r="S110" s="25"/>
      <c r="T110" s="25"/>
      <c r="U110" s="388">
        <v>5</v>
      </c>
      <c r="V110" s="264">
        <f t="shared" si="3"/>
        <v>5558.6913333333332</v>
      </c>
      <c r="W110" s="265">
        <v>333521.48</v>
      </c>
      <c r="AA110" s="94"/>
      <c r="AB110" s="94"/>
    </row>
    <row r="111" spans="1:28" x14ac:dyDescent="0.2">
      <c r="A111" s="654" t="s">
        <v>9787</v>
      </c>
      <c r="B111" s="387"/>
      <c r="C111" s="25"/>
      <c r="D111" s="388"/>
      <c r="E111" s="25"/>
      <c r="F111" s="25"/>
      <c r="G111" s="25"/>
      <c r="H111" s="25"/>
      <c r="I111" s="25"/>
      <c r="J111" s="388">
        <v>2</v>
      </c>
      <c r="K111" s="264">
        <f t="shared" si="2"/>
        <v>5021.4433333333336</v>
      </c>
      <c r="L111" s="264">
        <v>120514.64</v>
      </c>
      <c r="M111" s="387"/>
      <c r="N111" s="25"/>
      <c r="O111" s="388"/>
      <c r="P111" s="25"/>
      <c r="Q111" s="25"/>
      <c r="R111" s="25"/>
      <c r="S111" s="25"/>
      <c r="T111" s="25"/>
      <c r="U111" s="388">
        <v>2</v>
      </c>
      <c r="V111" s="264">
        <f t="shared" si="3"/>
        <v>5021.4433333333336</v>
      </c>
      <c r="W111" s="265">
        <v>120514.64</v>
      </c>
      <c r="AA111" s="94"/>
      <c r="AB111" s="94"/>
    </row>
    <row r="112" spans="1:28" x14ac:dyDescent="0.2">
      <c r="A112" s="654" t="s">
        <v>9788</v>
      </c>
      <c r="B112" s="387"/>
      <c r="C112" s="25"/>
      <c r="D112" s="388"/>
      <c r="E112" s="25"/>
      <c r="F112" s="25"/>
      <c r="G112" s="25"/>
      <c r="H112" s="25"/>
      <c r="I112" s="25"/>
      <c r="J112" s="388">
        <v>16</v>
      </c>
      <c r="K112" s="264">
        <f t="shared" si="2"/>
        <v>4255.7964583333332</v>
      </c>
      <c r="L112" s="264">
        <v>817112.92</v>
      </c>
      <c r="M112" s="387"/>
      <c r="N112" s="25"/>
      <c r="O112" s="388"/>
      <c r="P112" s="25"/>
      <c r="Q112" s="25"/>
      <c r="R112" s="25"/>
      <c r="S112" s="25"/>
      <c r="T112" s="25"/>
      <c r="U112" s="388">
        <v>16</v>
      </c>
      <c r="V112" s="264">
        <f t="shared" si="3"/>
        <v>4255.7964583333332</v>
      </c>
      <c r="W112" s="265">
        <v>817112.92</v>
      </c>
      <c r="AA112" s="94"/>
      <c r="AB112" s="94"/>
    </row>
    <row r="113" spans="1:28" x14ac:dyDescent="0.2">
      <c r="A113" s="654" t="s">
        <v>9789</v>
      </c>
      <c r="B113" s="387"/>
      <c r="C113" s="25"/>
      <c r="D113" s="388"/>
      <c r="E113" s="25"/>
      <c r="F113" s="25"/>
      <c r="G113" s="25"/>
      <c r="H113" s="25"/>
      <c r="I113" s="25"/>
      <c r="J113" s="388">
        <v>5</v>
      </c>
      <c r="K113" s="264">
        <f t="shared" si="2"/>
        <v>5982.2513333333336</v>
      </c>
      <c r="L113" s="264">
        <v>358935.08</v>
      </c>
      <c r="M113" s="387"/>
      <c r="N113" s="25"/>
      <c r="O113" s="388"/>
      <c r="P113" s="25"/>
      <c r="Q113" s="25"/>
      <c r="R113" s="25"/>
      <c r="S113" s="25"/>
      <c r="T113" s="25"/>
      <c r="U113" s="388">
        <v>5</v>
      </c>
      <c r="V113" s="264">
        <f t="shared" si="3"/>
        <v>5982.2513333333336</v>
      </c>
      <c r="W113" s="265">
        <v>358935.08</v>
      </c>
      <c r="AA113" s="94"/>
      <c r="AB113" s="94"/>
    </row>
    <row r="114" spans="1:28" x14ac:dyDescent="0.2">
      <c r="A114" s="654" t="s">
        <v>9790</v>
      </c>
      <c r="B114" s="387"/>
      <c r="C114" s="25"/>
      <c r="D114" s="388"/>
      <c r="E114" s="25"/>
      <c r="F114" s="25"/>
      <c r="G114" s="25"/>
      <c r="H114" s="25"/>
      <c r="I114" s="25"/>
      <c r="J114" s="388">
        <v>2</v>
      </c>
      <c r="K114" s="264">
        <f t="shared" si="2"/>
        <v>5492.2583333333341</v>
      </c>
      <c r="L114" s="264">
        <v>131814.20000000001</v>
      </c>
      <c r="M114" s="387"/>
      <c r="N114" s="25"/>
      <c r="O114" s="388"/>
      <c r="P114" s="25"/>
      <c r="Q114" s="25"/>
      <c r="R114" s="25"/>
      <c r="S114" s="25"/>
      <c r="T114" s="25"/>
      <c r="U114" s="388">
        <v>2</v>
      </c>
      <c r="V114" s="264">
        <f t="shared" si="3"/>
        <v>5492.2583333333341</v>
      </c>
      <c r="W114" s="265">
        <v>131814.20000000001</v>
      </c>
      <c r="AA114" s="94"/>
      <c r="AB114" s="94"/>
    </row>
    <row r="115" spans="1:28" x14ac:dyDescent="0.2">
      <c r="A115" s="654" t="s">
        <v>9791</v>
      </c>
      <c r="B115" s="387"/>
      <c r="C115" s="25"/>
      <c r="D115" s="388"/>
      <c r="E115" s="25"/>
      <c r="F115" s="25"/>
      <c r="G115" s="25"/>
      <c r="H115" s="25"/>
      <c r="I115" s="25"/>
      <c r="J115" s="388">
        <v>26</v>
      </c>
      <c r="K115" s="264">
        <f t="shared" si="2"/>
        <v>4747.8791025641031</v>
      </c>
      <c r="L115" s="264">
        <v>1481338.28</v>
      </c>
      <c r="M115" s="387"/>
      <c r="N115" s="25"/>
      <c r="O115" s="388"/>
      <c r="P115" s="25"/>
      <c r="Q115" s="25"/>
      <c r="R115" s="25"/>
      <c r="S115" s="25"/>
      <c r="T115" s="25"/>
      <c r="U115" s="388">
        <v>26</v>
      </c>
      <c r="V115" s="264">
        <f t="shared" si="3"/>
        <v>4747.8791025641031</v>
      </c>
      <c r="W115" s="265">
        <v>1481338.28</v>
      </c>
      <c r="AA115" s="94"/>
      <c r="AB115" s="94"/>
    </row>
    <row r="116" spans="1:28" x14ac:dyDescent="0.2">
      <c r="A116" s="654" t="s">
        <v>9792</v>
      </c>
      <c r="B116" s="387"/>
      <c r="C116" s="25"/>
      <c r="D116" s="388"/>
      <c r="E116" s="25"/>
      <c r="F116" s="25"/>
      <c r="G116" s="25"/>
      <c r="H116" s="25"/>
      <c r="I116" s="25"/>
      <c r="J116" s="388">
        <v>57</v>
      </c>
      <c r="K116" s="264">
        <f t="shared" si="2"/>
        <v>5911.2496491228076</v>
      </c>
      <c r="L116" s="264">
        <v>4043294.76</v>
      </c>
      <c r="M116" s="387"/>
      <c r="N116" s="25"/>
      <c r="O116" s="388"/>
      <c r="P116" s="25"/>
      <c r="Q116" s="25"/>
      <c r="R116" s="25"/>
      <c r="S116" s="25"/>
      <c r="T116" s="25"/>
      <c r="U116" s="388">
        <v>57</v>
      </c>
      <c r="V116" s="264">
        <f t="shared" si="3"/>
        <v>5911.2496491228076</v>
      </c>
      <c r="W116" s="265">
        <v>4043294.76</v>
      </c>
      <c r="AA116" s="94"/>
      <c r="AB116" s="94"/>
    </row>
    <row r="117" spans="1:28" x14ac:dyDescent="0.2">
      <c r="A117" s="654" t="s">
        <v>9793</v>
      </c>
      <c r="B117" s="387"/>
      <c r="C117" s="25"/>
      <c r="D117" s="388"/>
      <c r="E117" s="25"/>
      <c r="F117" s="25"/>
      <c r="G117" s="25"/>
      <c r="H117" s="25"/>
      <c r="I117" s="25"/>
      <c r="J117" s="388">
        <v>1</v>
      </c>
      <c r="K117" s="264">
        <f t="shared" si="2"/>
        <v>4497.1233333333339</v>
      </c>
      <c r="L117" s="264">
        <v>53965.48</v>
      </c>
      <c r="M117" s="387"/>
      <c r="N117" s="25"/>
      <c r="O117" s="388"/>
      <c r="P117" s="25"/>
      <c r="Q117" s="25"/>
      <c r="R117" s="25"/>
      <c r="S117" s="25"/>
      <c r="T117" s="25"/>
      <c r="U117" s="388">
        <v>1</v>
      </c>
      <c r="V117" s="264">
        <f t="shared" si="3"/>
        <v>4497.1233333333339</v>
      </c>
      <c r="W117" s="265">
        <v>53965.48</v>
      </c>
      <c r="AA117" s="94"/>
      <c r="AB117" s="94"/>
    </row>
    <row r="118" spans="1:28" x14ac:dyDescent="0.2">
      <c r="A118" s="654" t="s">
        <v>9759</v>
      </c>
      <c r="B118" s="387"/>
      <c r="C118" s="25"/>
      <c r="D118" s="388"/>
      <c r="E118" s="25"/>
      <c r="F118" s="25"/>
      <c r="G118" s="25"/>
      <c r="H118" s="25"/>
      <c r="I118" s="25"/>
      <c r="J118" s="388">
        <v>10</v>
      </c>
      <c r="K118" s="264">
        <f t="shared" si="2"/>
        <v>4791.2673333333332</v>
      </c>
      <c r="L118" s="264">
        <v>574952.07999999996</v>
      </c>
      <c r="M118" s="387"/>
      <c r="N118" s="25"/>
      <c r="O118" s="388"/>
      <c r="P118" s="25"/>
      <c r="Q118" s="25"/>
      <c r="R118" s="25"/>
      <c r="S118" s="25"/>
      <c r="T118" s="25"/>
      <c r="U118" s="388">
        <v>10</v>
      </c>
      <c r="V118" s="264">
        <f t="shared" si="3"/>
        <v>4791.2673333333332</v>
      </c>
      <c r="W118" s="265">
        <v>574952.07999999996</v>
      </c>
      <c r="AA118" s="94"/>
      <c r="AB118" s="94"/>
    </row>
    <row r="119" spans="1:28" x14ac:dyDescent="0.2">
      <c r="A119" s="654" t="s">
        <v>9760</v>
      </c>
      <c r="B119" s="387"/>
      <c r="C119" s="25"/>
      <c r="D119" s="388"/>
      <c r="E119" s="25"/>
      <c r="F119" s="25"/>
      <c r="G119" s="25"/>
      <c r="H119" s="25"/>
      <c r="I119" s="25"/>
      <c r="J119" s="388">
        <v>114</v>
      </c>
      <c r="K119" s="264">
        <f t="shared" si="2"/>
        <v>4727.4674561403508</v>
      </c>
      <c r="L119" s="264">
        <v>6467175.4800000004</v>
      </c>
      <c r="M119" s="387"/>
      <c r="N119" s="25"/>
      <c r="O119" s="388"/>
      <c r="P119" s="25"/>
      <c r="Q119" s="25"/>
      <c r="R119" s="25"/>
      <c r="S119" s="25"/>
      <c r="T119" s="25"/>
      <c r="U119" s="388">
        <v>114</v>
      </c>
      <c r="V119" s="264">
        <f t="shared" si="3"/>
        <v>4727.4674561403508</v>
      </c>
      <c r="W119" s="265">
        <v>6467175.4800000004</v>
      </c>
      <c r="AA119" s="94"/>
      <c r="AB119" s="94"/>
    </row>
    <row r="120" spans="1:28" x14ac:dyDescent="0.2">
      <c r="A120" s="654" t="s">
        <v>9794</v>
      </c>
      <c r="B120" s="387"/>
      <c r="C120" s="25"/>
      <c r="D120" s="388"/>
      <c r="E120" s="25"/>
      <c r="F120" s="25"/>
      <c r="G120" s="25"/>
      <c r="H120" s="25"/>
      <c r="I120" s="25"/>
      <c r="J120" s="388">
        <v>1</v>
      </c>
      <c r="K120" s="264">
        <f t="shared" si="2"/>
        <v>2887.1433333333334</v>
      </c>
      <c r="L120" s="264">
        <v>34645.72</v>
      </c>
      <c r="M120" s="387"/>
      <c r="N120" s="25"/>
      <c r="O120" s="388"/>
      <c r="P120" s="25"/>
      <c r="Q120" s="25"/>
      <c r="R120" s="25"/>
      <c r="S120" s="25"/>
      <c r="T120" s="25"/>
      <c r="U120" s="388">
        <v>1</v>
      </c>
      <c r="V120" s="264">
        <f t="shared" si="3"/>
        <v>2887.1433333333334</v>
      </c>
      <c r="W120" s="265">
        <v>34645.72</v>
      </c>
      <c r="AA120" s="94"/>
      <c r="AB120" s="94"/>
    </row>
    <row r="121" spans="1:28" x14ac:dyDescent="0.2">
      <c r="A121" s="654" t="s">
        <v>9795</v>
      </c>
      <c r="B121" s="387"/>
      <c r="C121" s="25"/>
      <c r="D121" s="388"/>
      <c r="E121" s="25"/>
      <c r="F121" s="25"/>
      <c r="G121" s="25"/>
      <c r="H121" s="25"/>
      <c r="I121" s="25"/>
      <c r="J121" s="388">
        <v>1</v>
      </c>
      <c r="K121" s="264">
        <f t="shared" si="2"/>
        <v>3107.5033333333336</v>
      </c>
      <c r="L121" s="264">
        <v>37290.04</v>
      </c>
      <c r="M121" s="387"/>
      <c r="N121" s="25"/>
      <c r="O121" s="388"/>
      <c r="P121" s="25"/>
      <c r="Q121" s="25"/>
      <c r="R121" s="25"/>
      <c r="S121" s="25"/>
      <c r="T121" s="25"/>
      <c r="U121" s="388">
        <v>1</v>
      </c>
      <c r="V121" s="264">
        <f t="shared" si="3"/>
        <v>3107.5033333333336</v>
      </c>
      <c r="W121" s="265">
        <v>37290.04</v>
      </c>
      <c r="AA121" s="94"/>
      <c r="AB121" s="94"/>
    </row>
    <row r="122" spans="1:28" x14ac:dyDescent="0.2">
      <c r="A122" s="654" t="s">
        <v>9796</v>
      </c>
      <c r="B122" s="387"/>
      <c r="C122" s="25"/>
      <c r="D122" s="388"/>
      <c r="E122" s="25"/>
      <c r="F122" s="25"/>
      <c r="G122" s="25"/>
      <c r="H122" s="25"/>
      <c r="I122" s="25"/>
      <c r="J122" s="388">
        <v>2</v>
      </c>
      <c r="K122" s="264">
        <f t="shared" si="2"/>
        <v>4408.4533333333338</v>
      </c>
      <c r="L122" s="264">
        <v>105802.88</v>
      </c>
      <c r="M122" s="387"/>
      <c r="N122" s="25"/>
      <c r="O122" s="388"/>
      <c r="P122" s="25"/>
      <c r="Q122" s="25"/>
      <c r="R122" s="25"/>
      <c r="S122" s="25"/>
      <c r="T122" s="25"/>
      <c r="U122" s="388">
        <v>2</v>
      </c>
      <c r="V122" s="264">
        <f t="shared" si="3"/>
        <v>4408.4533333333338</v>
      </c>
      <c r="W122" s="265">
        <v>105802.88</v>
      </c>
      <c r="AA122" s="94"/>
      <c r="AB122" s="94"/>
    </row>
    <row r="123" spans="1:28" x14ac:dyDescent="0.2">
      <c r="A123" s="654" t="s">
        <v>9797</v>
      </c>
      <c r="B123" s="387"/>
      <c r="C123" s="25"/>
      <c r="D123" s="388"/>
      <c r="E123" s="25"/>
      <c r="F123" s="25"/>
      <c r="G123" s="25"/>
      <c r="H123" s="25"/>
      <c r="I123" s="25"/>
      <c r="J123" s="388">
        <v>1</v>
      </c>
      <c r="K123" s="264">
        <f t="shared" si="2"/>
        <v>3157.1433333333334</v>
      </c>
      <c r="L123" s="264">
        <v>37885.72</v>
      </c>
      <c r="M123" s="387"/>
      <c r="N123" s="25"/>
      <c r="O123" s="388"/>
      <c r="P123" s="25"/>
      <c r="Q123" s="25"/>
      <c r="R123" s="25"/>
      <c r="S123" s="25"/>
      <c r="T123" s="25"/>
      <c r="U123" s="388">
        <v>1</v>
      </c>
      <c r="V123" s="264">
        <f t="shared" si="3"/>
        <v>3157.1433333333334</v>
      </c>
      <c r="W123" s="265">
        <v>37885.72</v>
      </c>
      <c r="AA123" s="94"/>
      <c r="AB123" s="94"/>
    </row>
    <row r="124" spans="1:28" x14ac:dyDescent="0.2">
      <c r="A124" s="654" t="s">
        <v>9798</v>
      </c>
      <c r="B124" s="387"/>
      <c r="C124" s="25"/>
      <c r="D124" s="388"/>
      <c r="E124" s="25"/>
      <c r="F124" s="25"/>
      <c r="G124" s="25"/>
      <c r="H124" s="25"/>
      <c r="I124" s="25"/>
      <c r="J124" s="388">
        <v>2</v>
      </c>
      <c r="K124" s="264">
        <f t="shared" si="2"/>
        <v>3085.0633333333335</v>
      </c>
      <c r="L124" s="264">
        <v>74041.52</v>
      </c>
      <c r="M124" s="387"/>
      <c r="N124" s="25"/>
      <c r="O124" s="388"/>
      <c r="P124" s="25"/>
      <c r="Q124" s="25"/>
      <c r="R124" s="25"/>
      <c r="S124" s="25"/>
      <c r="T124" s="25"/>
      <c r="U124" s="388">
        <v>2</v>
      </c>
      <c r="V124" s="264">
        <f t="shared" si="3"/>
        <v>3085.0633333333335</v>
      </c>
      <c r="W124" s="265">
        <v>74041.52</v>
      </c>
      <c r="AA124" s="94"/>
      <c r="AB124" s="94"/>
    </row>
    <row r="125" spans="1:28" x14ac:dyDescent="0.2">
      <c r="A125" s="654" t="s">
        <v>9799</v>
      </c>
      <c r="B125" s="387"/>
      <c r="C125" s="25"/>
      <c r="D125" s="388"/>
      <c r="E125" s="25"/>
      <c r="F125" s="25"/>
      <c r="G125" s="25"/>
      <c r="H125" s="25"/>
      <c r="I125" s="25"/>
      <c r="J125" s="388">
        <v>1</v>
      </c>
      <c r="K125" s="264">
        <f t="shared" si="2"/>
        <v>2496.7133333333336</v>
      </c>
      <c r="L125" s="264">
        <v>29960.560000000001</v>
      </c>
      <c r="M125" s="387"/>
      <c r="N125" s="25"/>
      <c r="O125" s="388"/>
      <c r="P125" s="25"/>
      <c r="Q125" s="25"/>
      <c r="R125" s="25"/>
      <c r="S125" s="25"/>
      <c r="T125" s="25"/>
      <c r="U125" s="388">
        <v>1</v>
      </c>
      <c r="V125" s="264">
        <f t="shared" si="3"/>
        <v>2496.7133333333336</v>
      </c>
      <c r="W125" s="265">
        <v>29960.560000000001</v>
      </c>
      <c r="AA125" s="94"/>
      <c r="AB125" s="94"/>
    </row>
    <row r="126" spans="1:28" x14ac:dyDescent="0.2">
      <c r="A126" s="654" t="s">
        <v>9800</v>
      </c>
      <c r="B126" s="387"/>
      <c r="C126" s="25"/>
      <c r="D126" s="388"/>
      <c r="E126" s="25"/>
      <c r="F126" s="25"/>
      <c r="G126" s="25"/>
      <c r="H126" s="25"/>
      <c r="I126" s="25"/>
      <c r="J126" s="388">
        <v>8</v>
      </c>
      <c r="K126" s="264">
        <f t="shared" si="2"/>
        <v>3114.072083333333</v>
      </c>
      <c r="L126" s="264">
        <v>298950.92</v>
      </c>
      <c r="M126" s="387"/>
      <c r="N126" s="25"/>
      <c r="O126" s="388"/>
      <c r="P126" s="25"/>
      <c r="Q126" s="25"/>
      <c r="R126" s="25"/>
      <c r="S126" s="25"/>
      <c r="T126" s="25"/>
      <c r="U126" s="388">
        <v>8</v>
      </c>
      <c r="V126" s="264">
        <f t="shared" si="3"/>
        <v>3114.072083333333</v>
      </c>
      <c r="W126" s="265">
        <v>298950.92</v>
      </c>
      <c r="AA126" s="94"/>
      <c r="AB126" s="94"/>
    </row>
    <row r="127" spans="1:28" x14ac:dyDescent="0.2">
      <c r="A127" s="654" t="s">
        <v>9801</v>
      </c>
      <c r="B127" s="387"/>
      <c r="C127" s="25"/>
      <c r="D127" s="388"/>
      <c r="E127" s="25"/>
      <c r="F127" s="25"/>
      <c r="G127" s="25"/>
      <c r="H127" s="25"/>
      <c r="I127" s="25"/>
      <c r="J127" s="388">
        <v>1</v>
      </c>
      <c r="K127" s="264">
        <f t="shared" si="2"/>
        <v>3238.3033333333333</v>
      </c>
      <c r="L127" s="264">
        <v>38859.64</v>
      </c>
      <c r="M127" s="387"/>
      <c r="N127" s="25"/>
      <c r="O127" s="388"/>
      <c r="P127" s="25"/>
      <c r="Q127" s="25"/>
      <c r="R127" s="25"/>
      <c r="S127" s="25"/>
      <c r="T127" s="25"/>
      <c r="U127" s="388">
        <v>1</v>
      </c>
      <c r="V127" s="264">
        <f t="shared" si="3"/>
        <v>3238.3033333333333</v>
      </c>
      <c r="W127" s="265">
        <v>38859.64</v>
      </c>
      <c r="AA127" s="94"/>
      <c r="AB127" s="94"/>
    </row>
    <row r="128" spans="1:28" x14ac:dyDescent="0.2">
      <c r="A128" s="654" t="s">
        <v>9802</v>
      </c>
      <c r="B128" s="387"/>
      <c r="C128" s="25"/>
      <c r="D128" s="388"/>
      <c r="E128" s="25"/>
      <c r="F128" s="25"/>
      <c r="G128" s="25"/>
      <c r="H128" s="25"/>
      <c r="I128" s="25"/>
      <c r="J128" s="388">
        <v>3</v>
      </c>
      <c r="K128" s="264">
        <f>+L128/J128/12</f>
        <v>3038.76</v>
      </c>
      <c r="L128" s="264">
        <v>109395.36</v>
      </c>
      <c r="M128" s="387"/>
      <c r="N128" s="25"/>
      <c r="O128" s="388"/>
      <c r="P128" s="25"/>
      <c r="Q128" s="25"/>
      <c r="R128" s="25"/>
      <c r="S128" s="25"/>
      <c r="T128" s="25"/>
      <c r="U128" s="388">
        <v>3</v>
      </c>
      <c r="V128" s="264">
        <f>+W128/U128/12</f>
        <v>3038.76</v>
      </c>
      <c r="W128" s="265">
        <v>109395.36</v>
      </c>
      <c r="AA128" s="94"/>
      <c r="AB128" s="94"/>
    </row>
    <row r="129" spans="1:28" x14ac:dyDescent="0.2">
      <c r="A129" s="654" t="s">
        <v>9803</v>
      </c>
      <c r="B129" s="387"/>
      <c r="C129" s="25"/>
      <c r="D129" s="388"/>
      <c r="E129" s="25"/>
      <c r="F129" s="25"/>
      <c r="G129" s="25"/>
      <c r="H129" s="25"/>
      <c r="I129" s="25"/>
      <c r="J129" s="388">
        <v>99</v>
      </c>
      <c r="K129" s="264">
        <f t="shared" si="2"/>
        <v>4859.6806060606059</v>
      </c>
      <c r="L129" s="264">
        <v>5773300.5599999996</v>
      </c>
      <c r="M129" s="387"/>
      <c r="N129" s="25"/>
      <c r="O129" s="388"/>
      <c r="P129" s="25"/>
      <c r="Q129" s="25"/>
      <c r="R129" s="25"/>
      <c r="S129" s="25"/>
      <c r="T129" s="25"/>
      <c r="U129" s="388">
        <v>99</v>
      </c>
      <c r="V129" s="264">
        <f t="shared" si="3"/>
        <v>4859.6806060606059</v>
      </c>
      <c r="W129" s="265">
        <v>5773300.5599999996</v>
      </c>
      <c r="AA129" s="94"/>
      <c r="AB129" s="94"/>
    </row>
    <row r="130" spans="1:28" x14ac:dyDescent="0.2">
      <c r="A130" s="654" t="s">
        <v>9804</v>
      </c>
      <c r="B130" s="387"/>
      <c r="C130" s="25"/>
      <c r="D130" s="388"/>
      <c r="E130" s="25"/>
      <c r="F130" s="25"/>
      <c r="G130" s="25"/>
      <c r="H130" s="25"/>
      <c r="I130" s="25"/>
      <c r="J130" s="388">
        <v>2</v>
      </c>
      <c r="K130" s="264">
        <f t="shared" si="2"/>
        <v>6819.3533333333335</v>
      </c>
      <c r="L130" s="264">
        <v>163664.48000000001</v>
      </c>
      <c r="M130" s="387"/>
      <c r="N130" s="25"/>
      <c r="O130" s="388"/>
      <c r="P130" s="25"/>
      <c r="Q130" s="25"/>
      <c r="R130" s="25"/>
      <c r="S130" s="25"/>
      <c r="T130" s="25"/>
      <c r="U130" s="388">
        <v>2</v>
      </c>
      <c r="V130" s="264">
        <f t="shared" si="3"/>
        <v>6819.3533333333335</v>
      </c>
      <c r="W130" s="265">
        <v>163664.48000000001</v>
      </c>
      <c r="AA130" s="94"/>
      <c r="AB130" s="94"/>
    </row>
    <row r="131" spans="1:28" x14ac:dyDescent="0.2">
      <c r="A131" s="654"/>
      <c r="B131" s="387"/>
      <c r="C131" s="25"/>
      <c r="D131" s="388"/>
      <c r="E131" s="25"/>
      <c r="F131" s="25"/>
      <c r="G131" s="25"/>
      <c r="H131" s="25"/>
      <c r="I131" s="25"/>
      <c r="J131" s="25"/>
      <c r="K131" s="264"/>
      <c r="L131" s="264"/>
      <c r="M131" s="387"/>
      <c r="N131" s="25"/>
      <c r="O131" s="388"/>
      <c r="P131" s="25"/>
      <c r="Q131" s="25"/>
      <c r="R131" s="25"/>
      <c r="S131" s="25"/>
      <c r="T131" s="25"/>
      <c r="U131" s="25"/>
      <c r="V131" s="264"/>
      <c r="W131" s="265"/>
      <c r="AA131" s="94"/>
      <c r="AB131" s="94"/>
    </row>
    <row r="132" spans="1:28" x14ac:dyDescent="0.2">
      <c r="A132" s="646" t="s">
        <v>113</v>
      </c>
      <c r="B132" s="646"/>
      <c r="C132" s="29"/>
      <c r="D132" s="272"/>
      <c r="E132" s="29"/>
      <c r="F132" s="29"/>
      <c r="G132" s="29"/>
      <c r="H132" s="29"/>
      <c r="I132" s="29"/>
      <c r="J132" s="29"/>
      <c r="K132" s="266"/>
      <c r="L132" s="266"/>
      <c r="M132" s="646"/>
      <c r="N132" s="29"/>
      <c r="O132" s="272"/>
      <c r="P132" s="29"/>
      <c r="Q132" s="29"/>
      <c r="R132" s="29"/>
      <c r="S132" s="29"/>
      <c r="T132" s="29"/>
      <c r="U132" s="29"/>
      <c r="V132" s="29" t="s">
        <v>9825</v>
      </c>
      <c r="W132" s="267"/>
      <c r="X132" s="76"/>
      <c r="AA132" s="94"/>
      <c r="AB132" s="94"/>
    </row>
    <row r="133" spans="1:28" x14ac:dyDescent="0.2">
      <c r="A133" s="654" t="s">
        <v>9805</v>
      </c>
      <c r="B133" s="387"/>
      <c r="C133" s="25"/>
      <c r="D133" s="388">
        <f>72+234+44+3149+61+183</f>
        <v>3743</v>
      </c>
      <c r="E133" s="25"/>
      <c r="F133" s="25"/>
      <c r="G133" s="25"/>
      <c r="H133" s="25"/>
      <c r="I133" s="25"/>
      <c r="J133" s="25"/>
      <c r="K133" s="264">
        <f>+L133/D133/12</f>
        <v>2713.3353833823139</v>
      </c>
      <c r="L133" s="264">
        <f>1471143.6+5518026+1960598.4+107197663.68+1202990.4+4521750</f>
        <v>121872172.08000001</v>
      </c>
      <c r="M133" s="387"/>
      <c r="N133" s="25"/>
      <c r="O133" s="388">
        <f>72+234+44+3149+61+183</f>
        <v>3743</v>
      </c>
      <c r="P133" s="25"/>
      <c r="Q133" s="25"/>
      <c r="R133" s="25"/>
      <c r="S133" s="25"/>
      <c r="T133" s="25"/>
      <c r="U133" s="25"/>
      <c r="V133" s="264">
        <f>+W133/O133/12</f>
        <v>2713.3353833823139</v>
      </c>
      <c r="W133" s="265">
        <f>1471143.6+5518026+1960598.4+107197663.68+1202990.4+4521750</f>
        <v>121872172.08000001</v>
      </c>
      <c r="AA133" s="94"/>
      <c r="AB133" s="94"/>
    </row>
    <row r="134" spans="1:28" x14ac:dyDescent="0.2">
      <c r="A134" s="654" t="s">
        <v>9806</v>
      </c>
      <c r="B134" s="387"/>
      <c r="C134" s="25"/>
      <c r="D134" s="388">
        <v>648</v>
      </c>
      <c r="E134" s="25"/>
      <c r="F134" s="25"/>
      <c r="G134" s="25"/>
      <c r="H134" s="25"/>
      <c r="I134" s="25"/>
      <c r="J134" s="25"/>
      <c r="K134" s="264">
        <f t="shared" ref="K134:K135" si="4">+L134/D134/12</f>
        <v>2472.608024691358</v>
      </c>
      <c r="L134" s="264">
        <v>19227000</v>
      </c>
      <c r="M134" s="387"/>
      <c r="N134" s="25"/>
      <c r="O134" s="388">
        <v>648</v>
      </c>
      <c r="P134" s="25"/>
      <c r="Q134" s="25"/>
      <c r="R134" s="25"/>
      <c r="S134" s="25"/>
      <c r="T134" s="25"/>
      <c r="U134" s="25"/>
      <c r="V134" s="264">
        <f t="shared" ref="V134:V135" si="5">+W134/O134/12</f>
        <v>2472.608024691358</v>
      </c>
      <c r="W134" s="265">
        <v>19227000</v>
      </c>
      <c r="AA134" s="94"/>
      <c r="AB134" s="94"/>
    </row>
    <row r="135" spans="1:28" x14ac:dyDescent="0.2">
      <c r="A135" s="654" t="s">
        <v>8618</v>
      </c>
      <c r="B135" s="387"/>
      <c r="C135" s="25"/>
      <c r="D135" s="388">
        <v>2790</v>
      </c>
      <c r="E135" s="25"/>
      <c r="F135" s="25"/>
      <c r="G135" s="25"/>
      <c r="H135" s="25"/>
      <c r="I135" s="25"/>
      <c r="J135" s="25"/>
      <c r="K135" s="264">
        <f t="shared" si="4"/>
        <v>4433.840551971326</v>
      </c>
      <c r="L135" s="264">
        <v>148444981.68000001</v>
      </c>
      <c r="M135" s="387"/>
      <c r="N135" s="25"/>
      <c r="O135" s="388">
        <v>2790</v>
      </c>
      <c r="P135" s="25"/>
      <c r="Q135" s="25"/>
      <c r="R135" s="25"/>
      <c r="S135" s="25"/>
      <c r="T135" s="25"/>
      <c r="U135" s="25"/>
      <c r="V135" s="264">
        <f t="shared" si="5"/>
        <v>4433.840551971326</v>
      </c>
      <c r="W135" s="265">
        <v>148444981.68000001</v>
      </c>
      <c r="AA135" s="94"/>
      <c r="AB135" s="94"/>
    </row>
    <row r="136" spans="1:28" ht="13.5" thickBot="1" x14ac:dyDescent="0.25">
      <c r="A136" s="655"/>
      <c r="B136" s="647"/>
      <c r="C136" s="362"/>
      <c r="D136" s="648"/>
      <c r="E136" s="362"/>
      <c r="F136" s="362"/>
      <c r="G136" s="362"/>
      <c r="H136" s="362"/>
      <c r="I136" s="362"/>
      <c r="J136" s="362"/>
      <c r="K136" s="649"/>
      <c r="L136" s="649"/>
      <c r="M136" s="647"/>
      <c r="N136" s="362"/>
      <c r="O136" s="648"/>
      <c r="P136" s="362"/>
      <c r="Q136" s="362"/>
      <c r="R136" s="362"/>
      <c r="S136" s="362"/>
      <c r="T136" s="362"/>
      <c r="U136" s="362"/>
      <c r="V136" s="649"/>
      <c r="W136" s="650"/>
      <c r="AA136" s="94"/>
      <c r="AB136" s="94"/>
    </row>
    <row r="137" spans="1:28" ht="13.5" thickBot="1" x14ac:dyDescent="0.25">
      <c r="A137" s="28" t="s">
        <v>23</v>
      </c>
      <c r="B137" s="656"/>
      <c r="C137" s="657"/>
      <c r="D137" s="656"/>
      <c r="E137" s="657"/>
      <c r="F137" s="657"/>
      <c r="G137" s="657"/>
      <c r="H137" s="657"/>
      <c r="I137" s="657"/>
      <c r="J137" s="657"/>
      <c r="K137" s="658"/>
      <c r="L137" s="659">
        <f>SUM(L9:L136)</f>
        <v>1369262803.3400002</v>
      </c>
      <c r="M137" s="656"/>
      <c r="N137" s="656"/>
      <c r="O137" s="656"/>
      <c r="P137" s="657"/>
      <c r="Q137" s="657"/>
      <c r="R137" s="657"/>
      <c r="S137" s="657"/>
      <c r="T137" s="657"/>
      <c r="U137" s="657"/>
      <c r="V137" s="657"/>
      <c r="W137" s="659">
        <f>SUM(W9:W136)</f>
        <v>1369936795.3400004</v>
      </c>
      <c r="X137" s="76"/>
      <c r="Y137" s="235"/>
      <c r="AA137" s="94"/>
      <c r="AB137" s="94"/>
    </row>
    <row r="138" spans="1:28" x14ac:dyDescent="0.2">
      <c r="A138" s="1" t="s">
        <v>340</v>
      </c>
      <c r="B138" s="24"/>
      <c r="C138" s="2"/>
      <c r="D138" s="24"/>
      <c r="E138" s="2"/>
      <c r="F138" s="2"/>
      <c r="G138" s="2"/>
      <c r="H138" s="2"/>
      <c r="I138" s="2"/>
      <c r="J138" s="2"/>
      <c r="K138" s="263"/>
      <c r="L138" s="263"/>
      <c r="M138" s="24"/>
      <c r="N138" s="24"/>
      <c r="O138" s="24"/>
      <c r="P138" s="7"/>
      <c r="Q138" s="73"/>
      <c r="R138"/>
      <c r="S138"/>
      <c r="T138" s="94"/>
      <c r="U138" s="94"/>
      <c r="V138" s="94"/>
      <c r="W138" s="94"/>
      <c r="X138" s="94"/>
      <c r="Y138" s="94"/>
      <c r="Z138" s="94"/>
      <c r="AA138" s="94"/>
      <c r="AB138" s="94"/>
    </row>
    <row r="139" spans="1:28" x14ac:dyDescent="0.2">
      <c r="A139" s="23" t="s">
        <v>334</v>
      </c>
      <c r="P139" s="94"/>
      <c r="Q139" s="73"/>
      <c r="R139"/>
      <c r="S139"/>
      <c r="T139"/>
      <c r="U139"/>
      <c r="V139" s="94"/>
      <c r="W139" s="94"/>
      <c r="X139" s="94"/>
      <c r="Y139" s="94"/>
      <c r="Z139" s="94"/>
      <c r="AA139" s="94"/>
      <c r="AB139" s="94"/>
    </row>
    <row r="140" spans="1:28" x14ac:dyDescent="0.2">
      <c r="A140" s="23" t="s">
        <v>338</v>
      </c>
      <c r="P140" s="94"/>
      <c r="Q140" s="73"/>
      <c r="R140"/>
      <c r="S140"/>
      <c r="T140"/>
      <c r="U140"/>
      <c r="V140" s="94"/>
      <c r="W140" s="94"/>
      <c r="X140" s="94"/>
      <c r="Y140" s="94"/>
      <c r="Z140" s="94"/>
      <c r="AA140" s="94"/>
      <c r="AB140" s="94"/>
    </row>
    <row r="141" spans="1:28" x14ac:dyDescent="0.2">
      <c r="A141" s="23" t="s">
        <v>345</v>
      </c>
    </row>
  </sheetData>
  <mergeCells count="2">
    <mergeCell ref="B5:L5"/>
    <mergeCell ref="M5:W5"/>
  </mergeCells>
  <printOptions horizontalCentered="1"/>
  <pageMargins left="0.25" right="0.25" top="0.75" bottom="0.75" header="0.3" footer="0.3"/>
  <pageSetup paperSize="9" scale="74"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25"/>
  <sheetViews>
    <sheetView tabSelected="1" zoomScaleNormal="100" zoomScaleSheetLayoutView="100" zoomScalePageLayoutView="90" workbookViewId="0">
      <selection activeCell="C23" sqref="C23"/>
    </sheetView>
  </sheetViews>
  <sheetFormatPr baseColWidth="10" defaultColWidth="11.42578125" defaultRowHeight="12" x14ac:dyDescent="0.2"/>
  <cols>
    <col min="1" max="1" width="62" style="3" customWidth="1"/>
    <col min="2" max="2" width="14.7109375" style="286" customWidth="1"/>
    <col min="3" max="3" width="16.7109375" style="279" customWidth="1"/>
    <col min="4" max="4" width="14.7109375" style="286" customWidth="1"/>
    <col min="5" max="5" width="16.85546875" style="276" bestFit="1" customWidth="1"/>
    <col min="6" max="6" width="14.7109375" style="286" customWidth="1"/>
    <col min="7" max="7" width="17.28515625" style="295" customWidth="1"/>
    <col min="8" max="8" width="14.7109375" style="286" customWidth="1"/>
    <col min="9" max="9" width="15.28515625" style="276" bestFit="1" customWidth="1"/>
    <col min="10" max="16384" width="11.42578125" style="3"/>
  </cols>
  <sheetData>
    <row r="1" spans="1:22" s="97" customFormat="1" ht="15.75" x14ac:dyDescent="0.25">
      <c r="A1" s="71" t="s">
        <v>489</v>
      </c>
      <c r="B1" s="283"/>
      <c r="C1" s="277"/>
      <c r="D1" s="287"/>
      <c r="E1" s="275"/>
      <c r="F1" s="287"/>
      <c r="G1" s="294"/>
      <c r="H1" s="269"/>
      <c r="I1" s="260"/>
    </row>
    <row r="2" spans="1:22" s="99" customFormat="1" ht="15.75" x14ac:dyDescent="0.2">
      <c r="A2" s="103" t="s">
        <v>495</v>
      </c>
      <c r="B2" s="269"/>
      <c r="C2" s="278"/>
      <c r="D2" s="269"/>
      <c r="E2" s="260"/>
      <c r="F2" s="269"/>
      <c r="G2" s="260"/>
      <c r="H2" s="269"/>
      <c r="I2" s="260"/>
      <c r="J2" s="98"/>
      <c r="K2" s="98"/>
      <c r="L2" s="98"/>
      <c r="M2" s="98"/>
      <c r="N2" s="98"/>
      <c r="O2" s="98"/>
      <c r="P2" s="98"/>
      <c r="Q2" s="98"/>
      <c r="R2" s="98"/>
      <c r="S2" s="98"/>
      <c r="T2" s="98"/>
      <c r="U2" s="98"/>
      <c r="V2" s="98"/>
    </row>
    <row r="3" spans="1:22" s="56" customFormat="1" ht="12.75" thickBot="1" x14ac:dyDescent="0.25">
      <c r="A3" s="9"/>
      <c r="B3" s="284"/>
      <c r="C3" s="279"/>
      <c r="D3" s="286"/>
      <c r="E3" s="291"/>
      <c r="F3" s="286"/>
      <c r="G3" s="295"/>
      <c r="H3" s="286"/>
      <c r="I3" s="276"/>
    </row>
    <row r="4" spans="1:22" ht="12.75" thickBot="1" x14ac:dyDescent="0.25">
      <c r="A4" s="148" t="s">
        <v>10</v>
      </c>
      <c r="B4" s="704" t="s">
        <v>416</v>
      </c>
      <c r="C4" s="704"/>
      <c r="D4" s="705" t="s">
        <v>439</v>
      </c>
      <c r="E4" s="707"/>
      <c r="F4" s="705" t="s">
        <v>440</v>
      </c>
      <c r="G4" s="706"/>
      <c r="H4" s="705" t="s">
        <v>441</v>
      </c>
      <c r="I4" s="706"/>
    </row>
    <row r="5" spans="1:22" s="47" customFormat="1" ht="24" customHeight="1" x14ac:dyDescent="0.2">
      <c r="A5" s="149" t="s">
        <v>9</v>
      </c>
      <c r="B5" s="150" t="s">
        <v>162</v>
      </c>
      <c r="C5" s="274" t="s">
        <v>25</v>
      </c>
      <c r="D5" s="149" t="s">
        <v>162</v>
      </c>
      <c r="E5" s="290" t="s">
        <v>25</v>
      </c>
      <c r="F5" s="149" t="s">
        <v>162</v>
      </c>
      <c r="G5" s="290" t="s">
        <v>25</v>
      </c>
      <c r="H5" s="149" t="s">
        <v>162</v>
      </c>
      <c r="I5" s="290" t="s">
        <v>25</v>
      </c>
    </row>
    <row r="6" spans="1:22" x14ac:dyDescent="0.2">
      <c r="A6" s="78" t="s">
        <v>159</v>
      </c>
      <c r="B6" s="296">
        <v>27387</v>
      </c>
      <c r="C6" s="297">
        <v>1054429739</v>
      </c>
      <c r="D6" s="296">
        <v>27387</v>
      </c>
      <c r="E6" s="297">
        <v>1177379430</v>
      </c>
      <c r="F6" s="296">
        <v>27387</v>
      </c>
      <c r="G6" s="299">
        <v>1142709161</v>
      </c>
      <c r="H6" s="296">
        <v>27387</v>
      </c>
      <c r="I6" s="299">
        <f>+E6-C6</f>
        <v>122949691</v>
      </c>
    </row>
    <row r="7" spans="1:22" x14ac:dyDescent="0.2">
      <c r="A7" s="78" t="s">
        <v>190</v>
      </c>
      <c r="B7" s="296"/>
      <c r="C7" s="297"/>
      <c r="D7" s="296"/>
      <c r="E7" s="299"/>
      <c r="F7" s="296"/>
      <c r="G7" s="299"/>
      <c r="H7" s="296"/>
      <c r="I7" s="299"/>
    </row>
    <row r="8" spans="1:22" x14ac:dyDescent="0.2">
      <c r="A8" s="78" t="s">
        <v>188</v>
      </c>
      <c r="B8" s="296"/>
      <c r="C8" s="297"/>
      <c r="D8" s="296"/>
      <c r="E8" s="299"/>
      <c r="F8" s="296"/>
      <c r="G8" s="299"/>
      <c r="H8" s="296"/>
      <c r="I8" s="299"/>
    </row>
    <row r="9" spans="1:22" s="65" customFormat="1" x14ac:dyDescent="0.2">
      <c r="A9" s="33" t="s">
        <v>197</v>
      </c>
      <c r="B9" s="296"/>
      <c r="C9" s="297"/>
      <c r="D9" s="296"/>
      <c r="E9" s="299"/>
      <c r="F9" s="296"/>
      <c r="G9" s="299"/>
      <c r="H9" s="296"/>
      <c r="I9" s="299"/>
    </row>
    <row r="10" spans="1:22" s="65" customFormat="1" x14ac:dyDescent="0.2">
      <c r="A10" s="78" t="s">
        <v>191</v>
      </c>
      <c r="B10" s="296">
        <v>13</v>
      </c>
      <c r="C10" s="297">
        <v>566280</v>
      </c>
      <c r="D10" s="296">
        <v>13</v>
      </c>
      <c r="E10" s="297">
        <v>566280</v>
      </c>
      <c r="F10" s="296">
        <v>13</v>
      </c>
      <c r="G10" s="297">
        <v>566280</v>
      </c>
      <c r="H10" s="296">
        <v>13</v>
      </c>
      <c r="I10" s="299">
        <f>+E10-C10</f>
        <v>0</v>
      </c>
    </row>
    <row r="11" spans="1:22" s="65" customFormat="1" x14ac:dyDescent="0.2">
      <c r="A11" s="33" t="s">
        <v>189</v>
      </c>
      <c r="B11" s="296">
        <v>27387</v>
      </c>
      <c r="C11" s="297">
        <f>16010771+9291427</f>
        <v>25302198</v>
      </c>
      <c r="D11" s="296">
        <v>27387</v>
      </c>
      <c r="E11" s="299">
        <f>16707544+8656835</f>
        <v>25364379</v>
      </c>
      <c r="F11" s="296">
        <v>27387</v>
      </c>
      <c r="G11" s="299">
        <f>16707544+8656835</f>
        <v>25364379</v>
      </c>
      <c r="H11" s="296">
        <v>27387</v>
      </c>
      <c r="I11" s="299">
        <f>+E11-C11</f>
        <v>62181</v>
      </c>
    </row>
    <row r="12" spans="1:22" s="65" customFormat="1" x14ac:dyDescent="0.2">
      <c r="A12" s="78" t="s">
        <v>196</v>
      </c>
      <c r="B12" s="296"/>
      <c r="C12" s="297"/>
      <c r="D12" s="296"/>
      <c r="E12" s="299"/>
      <c r="F12" s="296"/>
      <c r="G12" s="299"/>
      <c r="H12" s="296"/>
      <c r="I12" s="299"/>
    </row>
    <row r="13" spans="1:22" s="65" customFormat="1" x14ac:dyDescent="0.2">
      <c r="A13" s="78" t="s">
        <v>27</v>
      </c>
      <c r="B13" s="296"/>
      <c r="C13" s="297"/>
      <c r="D13" s="296"/>
      <c r="E13" s="299"/>
      <c r="F13" s="296"/>
      <c r="G13" s="299"/>
      <c r="H13" s="296"/>
      <c r="I13" s="299"/>
    </row>
    <row r="14" spans="1:22" s="65" customFormat="1" x14ac:dyDescent="0.2">
      <c r="A14" s="78" t="s">
        <v>193</v>
      </c>
      <c r="B14" s="296"/>
      <c r="C14" s="297"/>
      <c r="D14" s="296"/>
      <c r="E14" s="299"/>
      <c r="F14" s="296"/>
      <c r="G14" s="299"/>
      <c r="H14" s="296"/>
      <c r="I14" s="299"/>
    </row>
    <row r="15" spans="1:22" s="65" customFormat="1" x14ac:dyDescent="0.2">
      <c r="A15" s="78" t="s">
        <v>26</v>
      </c>
      <c r="B15" s="296">
        <v>27374</v>
      </c>
      <c r="C15" s="297">
        <f>12045887+48688276+787875</f>
        <v>61522038</v>
      </c>
      <c r="D15" s="296">
        <v>27374</v>
      </c>
      <c r="E15" s="299">
        <f>12042847+57627711+719650</f>
        <v>70390208</v>
      </c>
      <c r="F15" s="296">
        <v>27374</v>
      </c>
      <c r="G15" s="299">
        <v>69409345</v>
      </c>
      <c r="H15" s="296">
        <v>27374</v>
      </c>
      <c r="I15" s="299">
        <f>+E15-C15</f>
        <v>8868170</v>
      </c>
    </row>
    <row r="16" spans="1:22" s="65" customFormat="1" x14ac:dyDescent="0.2">
      <c r="A16" s="78" t="s">
        <v>194</v>
      </c>
      <c r="B16" s="296"/>
      <c r="C16" s="297"/>
      <c r="D16" s="296"/>
      <c r="E16" s="299"/>
      <c r="F16" s="296"/>
      <c r="G16" s="299"/>
      <c r="H16" s="296"/>
      <c r="I16" s="299"/>
    </row>
    <row r="17" spans="1:9" s="65" customFormat="1" x14ac:dyDescent="0.2">
      <c r="A17" s="78" t="s">
        <v>192</v>
      </c>
      <c r="B17" s="296"/>
      <c r="C17" s="297"/>
      <c r="D17" s="296"/>
      <c r="E17" s="299"/>
      <c r="F17" s="296"/>
      <c r="G17" s="299"/>
      <c r="H17" s="296"/>
      <c r="I17" s="299"/>
    </row>
    <row r="18" spans="1:9" s="65" customFormat="1" x14ac:dyDescent="0.2">
      <c r="A18" s="78" t="s">
        <v>195</v>
      </c>
      <c r="B18" s="296"/>
      <c r="C18" s="297"/>
      <c r="D18" s="296"/>
      <c r="E18" s="299"/>
      <c r="F18" s="296"/>
      <c r="G18" s="299"/>
      <c r="H18" s="296"/>
      <c r="I18" s="299"/>
    </row>
    <row r="19" spans="1:9" s="65" customFormat="1" x14ac:dyDescent="0.2">
      <c r="A19" s="78" t="s">
        <v>34</v>
      </c>
      <c r="B19" s="296">
        <v>3387</v>
      </c>
      <c r="C19" s="297">
        <v>39858047</v>
      </c>
      <c r="D19" s="296">
        <v>3387</v>
      </c>
      <c r="E19" s="297">
        <v>39738504</v>
      </c>
      <c r="F19" s="296">
        <v>3387</v>
      </c>
      <c r="G19" s="299">
        <v>44074013</v>
      </c>
      <c r="H19" s="296">
        <v>3387</v>
      </c>
      <c r="I19" s="299">
        <f>+E19-C19</f>
        <v>-119543</v>
      </c>
    </row>
    <row r="20" spans="1:9" s="65" customFormat="1" x14ac:dyDescent="0.2">
      <c r="A20" s="78" t="s">
        <v>187</v>
      </c>
      <c r="B20" s="285"/>
      <c r="C20" s="297">
        <v>1671390</v>
      </c>
      <c r="D20" s="298"/>
      <c r="E20" s="299">
        <v>1684824</v>
      </c>
      <c r="F20" s="288"/>
      <c r="G20" s="292"/>
      <c r="H20" s="288"/>
      <c r="I20" s="292"/>
    </row>
    <row r="21" spans="1:9" ht="12.75" thickBot="1" x14ac:dyDescent="0.25">
      <c r="A21" s="78" t="s">
        <v>57</v>
      </c>
      <c r="B21" s="285"/>
      <c r="C21" s="280"/>
      <c r="D21" s="288"/>
      <c r="E21" s="292"/>
      <c r="F21" s="288"/>
      <c r="G21" s="292"/>
      <c r="H21" s="288"/>
      <c r="I21" s="292"/>
    </row>
    <row r="22" spans="1:9" ht="12.75" thickBot="1" x14ac:dyDescent="0.25">
      <c r="A22" s="32" t="s">
        <v>56</v>
      </c>
      <c r="B22" s="67"/>
      <c r="C22" s="281">
        <f>SUM(C10:C21)</f>
        <v>128919953</v>
      </c>
      <c r="D22" s="289"/>
      <c r="E22" s="281">
        <f>SUM(E10:E21)</f>
        <v>137744195</v>
      </c>
      <c r="F22" s="289"/>
      <c r="G22" s="281">
        <f>SUM(G10:G21)</f>
        <v>139414017</v>
      </c>
      <c r="H22" s="289"/>
      <c r="I22" s="293"/>
    </row>
    <row r="23" spans="1:9" x14ac:dyDescent="0.2">
      <c r="A23" s="1" t="s">
        <v>377</v>
      </c>
      <c r="B23" s="24"/>
      <c r="C23" s="282"/>
      <c r="D23" s="24"/>
      <c r="E23" s="263"/>
      <c r="F23" s="24"/>
      <c r="G23" s="263"/>
      <c r="H23" s="24"/>
      <c r="I23" s="263"/>
    </row>
    <row r="24" spans="1:9" x14ac:dyDescent="0.2">
      <c r="A24" s="1" t="s">
        <v>110</v>
      </c>
      <c r="B24" s="24"/>
      <c r="C24" s="282"/>
      <c r="D24" s="24"/>
      <c r="E24" s="263"/>
      <c r="F24" s="24"/>
      <c r="G24" s="263"/>
      <c r="H24" s="24"/>
      <c r="I24" s="263"/>
    </row>
    <row r="25" spans="1:9" x14ac:dyDescent="0.2">
      <c r="A25" s="1"/>
      <c r="B25" s="24"/>
      <c r="C25" s="282"/>
      <c r="D25" s="24"/>
      <c r="E25" s="263"/>
      <c r="F25" s="24"/>
      <c r="G25" s="263"/>
      <c r="H25" s="24"/>
      <c r="I25" s="263"/>
    </row>
  </sheetData>
  <sortState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1"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I70"/>
  <sheetViews>
    <sheetView topLeftCell="A4" zoomScaleNormal="100" zoomScaleSheetLayoutView="80" zoomScalePageLayoutView="85" workbookViewId="0">
      <selection activeCell="A2" sqref="A2"/>
    </sheetView>
  </sheetViews>
  <sheetFormatPr baseColWidth="10" defaultColWidth="11.42578125" defaultRowHeight="12" x14ac:dyDescent="0.2"/>
  <cols>
    <col min="1" max="1" width="43.7109375" style="3" customWidth="1"/>
    <col min="2" max="2" width="8.7109375" style="3" customWidth="1"/>
    <col min="3" max="3" width="8.7109375" style="56" customWidth="1"/>
    <col min="4" max="5" width="8.7109375" style="3" customWidth="1"/>
    <col min="6" max="9" width="8.7109375" style="65" customWidth="1"/>
    <col min="10" max="11" width="8.7109375" style="3" customWidth="1"/>
    <col min="12" max="12" width="8.7109375" style="56" customWidth="1"/>
    <col min="13" max="15" width="8.7109375" style="3" customWidth="1"/>
    <col min="16" max="16" width="8.7109375" style="56" customWidth="1"/>
    <col min="17" max="20" width="8.7109375" style="3" customWidth="1"/>
    <col min="21" max="24" width="8.7109375" style="65" customWidth="1"/>
    <col min="25" max="26" width="8.7109375" style="3" customWidth="1"/>
    <col min="27" max="27" width="8.7109375" style="56" customWidth="1"/>
    <col min="28" max="30" width="8.7109375" style="3" customWidth="1"/>
    <col min="31" max="31" width="8.7109375" style="56" customWidth="1"/>
    <col min="32" max="33" width="8.7109375" style="94" customWidth="1"/>
    <col min="34" max="35" width="8.7109375" style="56" customWidth="1"/>
    <col min="36" max="16384" width="11.42578125" style="3"/>
  </cols>
  <sheetData>
    <row r="1" spans="1:35" s="83" customFormat="1" x14ac:dyDescent="0.2">
      <c r="A1" s="80" t="s">
        <v>442</v>
      </c>
    </row>
    <row r="2" spans="1:35" s="83" customFormat="1" x14ac:dyDescent="0.2">
      <c r="A2" s="103" t="s">
        <v>495</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5" s="80" customFormat="1" ht="12.75" thickBot="1" x14ac:dyDescent="0.25">
      <c r="A3" s="80" t="s">
        <v>378</v>
      </c>
      <c r="T3" s="82"/>
    </row>
    <row r="4" spans="1:35" ht="30.75" customHeight="1" thickBot="1" x14ac:dyDescent="0.25">
      <c r="A4" s="710" t="s">
        <v>60</v>
      </c>
      <c r="B4" s="713" t="s">
        <v>418</v>
      </c>
      <c r="C4" s="713"/>
      <c r="D4" s="713"/>
      <c r="E4" s="713"/>
      <c r="F4" s="713"/>
      <c r="G4" s="713"/>
      <c r="H4" s="713"/>
      <c r="I4" s="713"/>
      <c r="J4" s="713"/>
      <c r="K4" s="713"/>
      <c r="L4" s="713"/>
      <c r="M4" s="713"/>
      <c r="N4" s="713"/>
      <c r="O4" s="713"/>
      <c r="P4" s="713"/>
      <c r="Q4" s="714" t="s">
        <v>443</v>
      </c>
      <c r="R4" s="713"/>
      <c r="S4" s="713"/>
      <c r="T4" s="713"/>
      <c r="U4" s="713"/>
      <c r="V4" s="713"/>
      <c r="W4" s="713"/>
      <c r="X4" s="713"/>
      <c r="Y4" s="713"/>
      <c r="Z4" s="713"/>
      <c r="AA4" s="713"/>
      <c r="AB4" s="713"/>
      <c r="AC4" s="713"/>
      <c r="AD4" s="713"/>
      <c r="AE4" s="715"/>
      <c r="AF4" s="708" t="s">
        <v>444</v>
      </c>
      <c r="AG4" s="709"/>
      <c r="AH4" s="708" t="s">
        <v>445</v>
      </c>
      <c r="AI4" s="709"/>
    </row>
    <row r="5" spans="1:35" ht="172.5" customHeight="1" x14ac:dyDescent="0.2">
      <c r="A5" s="711"/>
      <c r="B5" s="151" t="s">
        <v>11</v>
      </c>
      <c r="C5" s="152" t="s">
        <v>163</v>
      </c>
      <c r="D5" s="153" t="s">
        <v>305</v>
      </c>
      <c r="E5" s="153" t="s">
        <v>165</v>
      </c>
      <c r="F5" s="153" t="s">
        <v>199</v>
      </c>
      <c r="G5" s="153" t="s">
        <v>200</v>
      </c>
      <c r="H5" s="153" t="s">
        <v>201</v>
      </c>
      <c r="I5" s="153" t="s">
        <v>202</v>
      </c>
      <c r="J5" s="153" t="s">
        <v>166</v>
      </c>
      <c r="K5" s="153" t="s">
        <v>167</v>
      </c>
      <c r="L5" s="153" t="s">
        <v>168</v>
      </c>
      <c r="M5" s="153" t="s">
        <v>198</v>
      </c>
      <c r="N5" s="154" t="s">
        <v>136</v>
      </c>
      <c r="O5" s="155" t="s">
        <v>173</v>
      </c>
      <c r="P5" s="156" t="s">
        <v>172</v>
      </c>
      <c r="Q5" s="151" t="s">
        <v>11</v>
      </c>
      <c r="R5" s="152" t="s">
        <v>163</v>
      </c>
      <c r="S5" s="153" t="s">
        <v>164</v>
      </c>
      <c r="T5" s="153" t="s">
        <v>165</v>
      </c>
      <c r="U5" s="153" t="s">
        <v>199</v>
      </c>
      <c r="V5" s="153" t="s">
        <v>200</v>
      </c>
      <c r="W5" s="153" t="s">
        <v>201</v>
      </c>
      <c r="X5" s="153" t="s">
        <v>202</v>
      </c>
      <c r="Y5" s="153" t="s">
        <v>166</v>
      </c>
      <c r="Z5" s="153" t="s">
        <v>167</v>
      </c>
      <c r="AA5" s="153" t="s">
        <v>168</v>
      </c>
      <c r="AB5" s="153" t="s">
        <v>198</v>
      </c>
      <c r="AC5" s="154" t="s">
        <v>136</v>
      </c>
      <c r="AD5" s="155" t="s">
        <v>173</v>
      </c>
      <c r="AE5" s="156" t="s">
        <v>490</v>
      </c>
      <c r="AF5" s="157" t="s">
        <v>177</v>
      </c>
      <c r="AG5" s="157" t="s">
        <v>176</v>
      </c>
      <c r="AH5" s="157" t="s">
        <v>11</v>
      </c>
      <c r="AI5" s="156" t="s">
        <v>491</v>
      </c>
    </row>
    <row r="6" spans="1:35" ht="15.75" customHeight="1" thickBot="1" x14ac:dyDescent="0.25">
      <c r="A6" s="712"/>
      <c r="B6" s="158" t="s">
        <v>61</v>
      </c>
      <c r="C6" s="159" t="s">
        <v>62</v>
      </c>
      <c r="D6" s="160" t="s">
        <v>63</v>
      </c>
      <c r="E6" s="160" t="s">
        <v>64</v>
      </c>
      <c r="F6" s="161" t="s">
        <v>65</v>
      </c>
      <c r="G6" s="161" t="s">
        <v>66</v>
      </c>
      <c r="H6" s="161" t="s">
        <v>96</v>
      </c>
      <c r="I6" s="161" t="s">
        <v>135</v>
      </c>
      <c r="J6" s="161" t="s">
        <v>171</v>
      </c>
      <c r="K6" s="161" t="s">
        <v>175</v>
      </c>
      <c r="L6" s="161" t="s">
        <v>207</v>
      </c>
      <c r="M6" s="161" t="s">
        <v>208</v>
      </c>
      <c r="N6" s="162" t="s">
        <v>210</v>
      </c>
      <c r="O6" s="163" t="s">
        <v>211</v>
      </c>
      <c r="P6" s="164" t="s">
        <v>212</v>
      </c>
      <c r="Q6" s="158" t="s">
        <v>61</v>
      </c>
      <c r="R6" s="159" t="s">
        <v>62</v>
      </c>
      <c r="S6" s="160" t="s">
        <v>63</v>
      </c>
      <c r="T6" s="160" t="s">
        <v>64</v>
      </c>
      <c r="U6" s="161" t="s">
        <v>65</v>
      </c>
      <c r="V6" s="161" t="s">
        <v>66</v>
      </c>
      <c r="W6" s="161" t="s">
        <v>96</v>
      </c>
      <c r="X6" s="161" t="s">
        <v>135</v>
      </c>
      <c r="Y6" s="161" t="s">
        <v>171</v>
      </c>
      <c r="Z6" s="161" t="s">
        <v>175</v>
      </c>
      <c r="AA6" s="161" t="s">
        <v>207</v>
      </c>
      <c r="AB6" s="161" t="s">
        <v>208</v>
      </c>
      <c r="AC6" s="162" t="s">
        <v>210</v>
      </c>
      <c r="AD6" s="163" t="s">
        <v>211</v>
      </c>
      <c r="AE6" s="164" t="s">
        <v>212</v>
      </c>
      <c r="AF6" s="165"/>
      <c r="AG6" s="158"/>
      <c r="AH6" s="165"/>
      <c r="AI6" s="158"/>
    </row>
    <row r="7" spans="1:35" x14ac:dyDescent="0.2">
      <c r="A7" s="34"/>
      <c r="B7" s="16"/>
      <c r="C7" s="12"/>
      <c r="D7" s="12"/>
      <c r="E7" s="12"/>
      <c r="F7" s="12"/>
      <c r="G7" s="12"/>
      <c r="H7" s="12"/>
      <c r="I7" s="12"/>
      <c r="J7" s="12"/>
      <c r="K7" s="12"/>
      <c r="L7" s="12"/>
      <c r="M7" s="12"/>
      <c r="N7" s="9"/>
      <c r="O7" s="37"/>
      <c r="P7" s="17"/>
      <c r="Q7" s="16"/>
      <c r="R7" s="12"/>
      <c r="S7" s="12"/>
      <c r="T7" s="12"/>
      <c r="U7" s="12"/>
      <c r="V7" s="12"/>
      <c r="W7" s="12"/>
      <c r="X7" s="12"/>
      <c r="Y7" s="12"/>
      <c r="Z7" s="12"/>
      <c r="AA7" s="12"/>
      <c r="AB7" s="12"/>
      <c r="AC7" s="9"/>
      <c r="AD7" s="37"/>
      <c r="AE7" s="17"/>
      <c r="AF7" s="17"/>
      <c r="AG7" s="16"/>
      <c r="AH7" s="17"/>
      <c r="AI7" s="16"/>
    </row>
    <row r="8" spans="1:35" x14ac:dyDescent="0.2">
      <c r="A8" s="16" t="s">
        <v>67</v>
      </c>
      <c r="B8" s="16">
        <v>249</v>
      </c>
      <c r="C8" s="12">
        <v>1300</v>
      </c>
      <c r="D8" s="12">
        <v>2050</v>
      </c>
      <c r="E8" s="12"/>
      <c r="F8" s="12"/>
      <c r="G8" s="12"/>
      <c r="H8" s="12"/>
      <c r="I8" s="12"/>
      <c r="J8" s="12"/>
      <c r="K8" s="12">
        <v>3350</v>
      </c>
      <c r="L8" s="12">
        <v>1000</v>
      </c>
      <c r="M8" s="12"/>
      <c r="N8" s="9">
        <v>1000</v>
      </c>
      <c r="O8" s="37">
        <v>41200</v>
      </c>
      <c r="P8" s="17">
        <v>10258800</v>
      </c>
      <c r="Q8" s="16">
        <v>325</v>
      </c>
      <c r="R8" s="12">
        <v>1300</v>
      </c>
      <c r="S8" s="12">
        <v>2050</v>
      </c>
      <c r="T8" s="12"/>
      <c r="U8" s="12"/>
      <c r="V8" s="12"/>
      <c r="W8" s="12"/>
      <c r="X8" s="12"/>
      <c r="Y8" s="12"/>
      <c r="Z8" s="12">
        <v>3350</v>
      </c>
      <c r="AA8" s="12">
        <v>1000</v>
      </c>
      <c r="AB8" s="12"/>
      <c r="AC8" s="9">
        <v>1000</v>
      </c>
      <c r="AD8" s="37">
        <v>41200</v>
      </c>
      <c r="AE8" s="17">
        <v>13390000</v>
      </c>
      <c r="AF8" s="17">
        <v>0</v>
      </c>
      <c r="AG8" s="16">
        <v>3131200</v>
      </c>
      <c r="AH8" s="17">
        <v>375</v>
      </c>
      <c r="AI8" s="16">
        <v>15450000</v>
      </c>
    </row>
    <row r="9" spans="1:35" x14ac:dyDescent="0.2">
      <c r="A9" s="16" t="s">
        <v>68</v>
      </c>
      <c r="B9" s="16"/>
      <c r="C9" s="12"/>
      <c r="D9" s="12"/>
      <c r="E9" s="12"/>
      <c r="F9" s="12"/>
      <c r="G9" s="12"/>
      <c r="H9" s="12"/>
      <c r="I9" s="12"/>
      <c r="J9" s="12"/>
      <c r="K9" s="12"/>
      <c r="L9" s="12"/>
      <c r="M9" s="12"/>
      <c r="N9" s="9"/>
      <c r="O9" s="37"/>
      <c r="P9" s="17"/>
      <c r="Q9" s="16"/>
      <c r="R9" s="12"/>
      <c r="S9" s="12"/>
      <c r="T9" s="12"/>
      <c r="U9" s="12"/>
      <c r="V9" s="12"/>
      <c r="W9" s="12"/>
      <c r="X9" s="12"/>
      <c r="Y9" s="12"/>
      <c r="Z9" s="12"/>
      <c r="AA9" s="12"/>
      <c r="AB9" s="12"/>
      <c r="AC9" s="9"/>
      <c r="AD9" s="37"/>
      <c r="AE9" s="17"/>
      <c r="AF9" s="17"/>
      <c r="AG9" s="16"/>
      <c r="AH9" s="17"/>
      <c r="AI9" s="16"/>
    </row>
    <row r="10" spans="1:35" x14ac:dyDescent="0.2">
      <c r="A10" s="16" t="s">
        <v>68</v>
      </c>
      <c r="B10" s="43"/>
      <c r="C10" s="44"/>
      <c r="D10" s="44"/>
      <c r="E10" s="44"/>
      <c r="F10" s="44"/>
      <c r="G10" s="44"/>
      <c r="H10" s="44"/>
      <c r="I10" s="44"/>
      <c r="J10" s="44"/>
      <c r="K10" s="12"/>
      <c r="L10" s="12"/>
      <c r="M10" s="12"/>
      <c r="N10" s="9"/>
      <c r="O10" s="37"/>
      <c r="P10" s="17"/>
      <c r="Q10" s="16"/>
      <c r="R10" s="12"/>
      <c r="S10" s="12"/>
      <c r="T10" s="12"/>
      <c r="U10" s="12"/>
      <c r="V10" s="12"/>
      <c r="W10" s="12"/>
      <c r="X10" s="12"/>
      <c r="Y10" s="12"/>
      <c r="Z10" s="12"/>
      <c r="AA10" s="12"/>
      <c r="AB10" s="12"/>
      <c r="AC10" s="9"/>
      <c r="AD10" s="37"/>
      <c r="AE10" s="17"/>
      <c r="AF10" s="17"/>
      <c r="AG10" s="16"/>
      <c r="AH10" s="17"/>
      <c r="AI10" s="16"/>
    </row>
    <row r="11" spans="1:35" x14ac:dyDescent="0.2">
      <c r="A11" s="16" t="s">
        <v>69</v>
      </c>
      <c r="B11" s="16"/>
      <c r="C11" s="12"/>
      <c r="D11" s="12"/>
      <c r="E11" s="12"/>
      <c r="F11" s="12"/>
      <c r="G11" s="12"/>
      <c r="H11" s="12"/>
      <c r="I11" s="12"/>
      <c r="J11" s="12"/>
      <c r="K11" s="12"/>
      <c r="L11" s="12"/>
      <c r="M11" s="12"/>
      <c r="N11" s="9"/>
      <c r="O11" s="37"/>
      <c r="P11" s="17"/>
      <c r="Q11" s="16"/>
      <c r="R11" s="12"/>
      <c r="S11" s="12"/>
      <c r="T11" s="12"/>
      <c r="U11" s="12"/>
      <c r="V11" s="12"/>
      <c r="W11" s="12"/>
      <c r="X11" s="12"/>
      <c r="Y11" s="12"/>
      <c r="Z11" s="12"/>
      <c r="AA11" s="12"/>
      <c r="AB11" s="12"/>
      <c r="AC11" s="9"/>
      <c r="AD11" s="37"/>
      <c r="AE11" s="17"/>
      <c r="AF11" s="17"/>
      <c r="AG11" s="16"/>
      <c r="AH11" s="17"/>
      <c r="AI11" s="16"/>
    </row>
    <row r="12" spans="1:35" x14ac:dyDescent="0.2">
      <c r="A12" s="16" t="s">
        <v>68</v>
      </c>
      <c r="B12" s="16"/>
      <c r="C12" s="12"/>
      <c r="D12" s="12"/>
      <c r="E12" s="12"/>
      <c r="F12" s="12"/>
      <c r="G12" s="12"/>
      <c r="H12" s="12"/>
      <c r="I12" s="12"/>
      <c r="J12" s="12"/>
      <c r="K12" s="12"/>
      <c r="L12" s="12"/>
      <c r="M12" s="12"/>
      <c r="N12" s="9"/>
      <c r="O12" s="37"/>
      <c r="P12" s="17"/>
      <c r="Q12" s="16"/>
      <c r="R12" s="12"/>
      <c r="S12" s="12"/>
      <c r="T12" s="12"/>
      <c r="U12" s="12"/>
      <c r="V12" s="12"/>
      <c r="W12" s="12"/>
      <c r="X12" s="12"/>
      <c r="Y12" s="12"/>
      <c r="Z12" s="12"/>
      <c r="AA12" s="12"/>
      <c r="AB12" s="12"/>
      <c r="AC12" s="9"/>
      <c r="AD12" s="37"/>
      <c r="AE12" s="17"/>
      <c r="AF12" s="17"/>
      <c r="AG12" s="16"/>
      <c r="AH12" s="17"/>
      <c r="AI12" s="16"/>
    </row>
    <row r="13" spans="1:35" x14ac:dyDescent="0.2">
      <c r="A13" s="16" t="s">
        <v>68</v>
      </c>
      <c r="B13" s="16"/>
      <c r="C13" s="12"/>
      <c r="D13" s="12"/>
      <c r="E13" s="12"/>
      <c r="F13" s="12"/>
      <c r="G13" s="12"/>
      <c r="H13" s="12"/>
      <c r="I13" s="12"/>
      <c r="J13" s="12"/>
      <c r="K13" s="12"/>
      <c r="L13" s="12"/>
      <c r="M13" s="12"/>
      <c r="N13" s="9"/>
      <c r="O13" s="37"/>
      <c r="P13" s="17"/>
      <c r="Q13" s="16"/>
      <c r="R13" s="12"/>
      <c r="S13" s="12"/>
      <c r="T13" s="12"/>
      <c r="U13" s="12"/>
      <c r="V13" s="12"/>
      <c r="W13" s="12"/>
      <c r="X13" s="12"/>
      <c r="Y13" s="12"/>
      <c r="Z13" s="12"/>
      <c r="AA13" s="12"/>
      <c r="AB13" s="12"/>
      <c r="AC13" s="9"/>
      <c r="AD13" s="37"/>
      <c r="AE13" s="17"/>
      <c r="AF13" s="17"/>
      <c r="AG13" s="16"/>
      <c r="AH13" s="17"/>
      <c r="AI13" s="16"/>
    </row>
    <row r="14" spans="1:35" x14ac:dyDescent="0.2">
      <c r="A14" s="16" t="s">
        <v>70</v>
      </c>
      <c r="B14" s="16"/>
      <c r="C14" s="12"/>
      <c r="D14" s="12"/>
      <c r="E14" s="12"/>
      <c r="F14" s="12"/>
      <c r="G14" s="12"/>
      <c r="H14" s="12"/>
      <c r="I14" s="12"/>
      <c r="J14" s="12"/>
      <c r="K14" s="12"/>
      <c r="L14" s="12"/>
      <c r="M14" s="12"/>
      <c r="N14" s="9"/>
      <c r="O14" s="37"/>
      <c r="P14" s="17"/>
      <c r="Q14" s="16"/>
      <c r="R14" s="12"/>
      <c r="S14" s="12"/>
      <c r="T14" s="12"/>
      <c r="U14" s="12"/>
      <c r="V14" s="12"/>
      <c r="W14" s="12"/>
      <c r="X14" s="12"/>
      <c r="Y14" s="12"/>
      <c r="Z14" s="12"/>
      <c r="AA14" s="12"/>
      <c r="AB14" s="12"/>
      <c r="AC14" s="9"/>
      <c r="AD14" s="37"/>
      <c r="AE14" s="17"/>
      <c r="AF14" s="17"/>
      <c r="AG14" s="16"/>
      <c r="AH14" s="17"/>
      <c r="AI14" s="16"/>
    </row>
    <row r="15" spans="1:35" x14ac:dyDescent="0.2">
      <c r="A15" s="16" t="s">
        <v>68</v>
      </c>
      <c r="B15" s="16"/>
      <c r="C15" s="12"/>
      <c r="D15" s="12"/>
      <c r="E15" s="12"/>
      <c r="F15" s="12"/>
      <c r="G15" s="12"/>
      <c r="H15" s="12"/>
      <c r="I15" s="12"/>
      <c r="J15" s="12"/>
      <c r="K15" s="12"/>
      <c r="L15" s="12"/>
      <c r="M15" s="12"/>
      <c r="N15" s="9"/>
      <c r="O15" s="37"/>
      <c r="P15" s="17"/>
      <c r="Q15" s="16"/>
      <c r="R15" s="12"/>
      <c r="S15" s="12"/>
      <c r="T15" s="12"/>
      <c r="U15" s="12"/>
      <c r="V15" s="12"/>
      <c r="W15" s="12"/>
      <c r="X15" s="12"/>
      <c r="Y15" s="12"/>
      <c r="Z15" s="12"/>
      <c r="AA15" s="12"/>
      <c r="AB15" s="12"/>
      <c r="AC15" s="9"/>
      <c r="AD15" s="37"/>
      <c r="AE15" s="17"/>
      <c r="AF15" s="17"/>
      <c r="AG15" s="16"/>
      <c r="AH15" s="17"/>
      <c r="AI15" s="16"/>
    </row>
    <row r="16" spans="1:35" x14ac:dyDescent="0.2">
      <c r="A16" s="16" t="s">
        <v>68</v>
      </c>
      <c r="B16" s="16"/>
      <c r="C16" s="12"/>
      <c r="D16" s="12"/>
      <c r="E16" s="12"/>
      <c r="F16" s="12"/>
      <c r="G16" s="12"/>
      <c r="H16" s="12"/>
      <c r="I16" s="12"/>
      <c r="J16" s="12"/>
      <c r="K16" s="12"/>
      <c r="L16" s="12"/>
      <c r="M16" s="12"/>
      <c r="N16" s="9"/>
      <c r="O16" s="37"/>
      <c r="P16" s="17"/>
      <c r="Q16" s="16"/>
      <c r="R16" s="12"/>
      <c r="S16" s="12"/>
      <c r="T16" s="12"/>
      <c r="U16" s="12"/>
      <c r="V16" s="12"/>
      <c r="W16" s="12"/>
      <c r="X16" s="12"/>
      <c r="Y16" s="12"/>
      <c r="Z16" s="12"/>
      <c r="AA16" s="12"/>
      <c r="AB16" s="12"/>
      <c r="AC16" s="9"/>
      <c r="AD16" s="37"/>
      <c r="AE16" s="17"/>
      <c r="AF16" s="17"/>
      <c r="AG16" s="16"/>
      <c r="AH16" s="17"/>
      <c r="AI16" s="16"/>
    </row>
    <row r="17" spans="1:35" x14ac:dyDescent="0.2">
      <c r="A17" s="16" t="s">
        <v>71</v>
      </c>
      <c r="B17" s="16"/>
      <c r="C17" s="12"/>
      <c r="D17" s="12"/>
      <c r="E17" s="12"/>
      <c r="F17" s="12"/>
      <c r="G17" s="12"/>
      <c r="H17" s="12"/>
      <c r="I17" s="12"/>
      <c r="J17" s="12"/>
      <c r="K17" s="12"/>
      <c r="L17" s="12"/>
      <c r="M17" s="12"/>
      <c r="N17" s="9"/>
      <c r="O17" s="37"/>
      <c r="P17" s="17"/>
      <c r="Q17" s="16"/>
      <c r="R17" s="12"/>
      <c r="S17" s="12"/>
      <c r="T17" s="12"/>
      <c r="U17" s="12"/>
      <c r="V17" s="12"/>
      <c r="W17" s="12"/>
      <c r="X17" s="12"/>
      <c r="Y17" s="12"/>
      <c r="Z17" s="12"/>
      <c r="AA17" s="12"/>
      <c r="AB17" s="12"/>
      <c r="AC17" s="9"/>
      <c r="AD17" s="37"/>
      <c r="AE17" s="17"/>
      <c r="AF17" s="17"/>
      <c r="AG17" s="16"/>
      <c r="AH17" s="17"/>
      <c r="AI17" s="16"/>
    </row>
    <row r="18" spans="1:35" x14ac:dyDescent="0.2">
      <c r="A18" s="16" t="s">
        <v>68</v>
      </c>
      <c r="B18" s="16"/>
      <c r="C18" s="12"/>
      <c r="D18" s="12"/>
      <c r="E18" s="12"/>
      <c r="F18" s="12"/>
      <c r="G18" s="12"/>
      <c r="H18" s="12"/>
      <c r="I18" s="12"/>
      <c r="J18" s="12"/>
      <c r="K18" s="12"/>
      <c r="L18" s="12"/>
      <c r="M18" s="12"/>
      <c r="N18" s="9"/>
      <c r="O18" s="37"/>
      <c r="P18" s="17"/>
      <c r="Q18" s="16"/>
      <c r="R18" s="12"/>
      <c r="S18" s="12"/>
      <c r="T18" s="12"/>
      <c r="U18" s="12"/>
      <c r="V18" s="12"/>
      <c r="W18" s="12"/>
      <c r="X18" s="12"/>
      <c r="Y18" s="12"/>
      <c r="Z18" s="12"/>
      <c r="AA18" s="12"/>
      <c r="AB18" s="12"/>
      <c r="AC18" s="9"/>
      <c r="AD18" s="37"/>
      <c r="AE18" s="17"/>
      <c r="AF18" s="17"/>
      <c r="AG18" s="16"/>
      <c r="AH18" s="17"/>
      <c r="AI18" s="16"/>
    </row>
    <row r="19" spans="1:35" x14ac:dyDescent="0.2">
      <c r="A19" s="16" t="s">
        <v>68</v>
      </c>
      <c r="B19" s="16"/>
      <c r="C19" s="12"/>
      <c r="D19" s="12"/>
      <c r="E19" s="12"/>
      <c r="F19" s="12"/>
      <c r="G19" s="12"/>
      <c r="H19" s="12"/>
      <c r="I19" s="12"/>
      <c r="J19" s="12"/>
      <c r="K19" s="12"/>
      <c r="L19" s="12"/>
      <c r="M19" s="12"/>
      <c r="N19" s="9"/>
      <c r="O19" s="37"/>
      <c r="P19" s="17"/>
      <c r="Q19" s="16"/>
      <c r="R19" s="12"/>
      <c r="S19" s="12"/>
      <c r="T19" s="12"/>
      <c r="U19" s="12"/>
      <c r="V19" s="12"/>
      <c r="W19" s="12"/>
      <c r="X19" s="12"/>
      <c r="Y19" s="12"/>
      <c r="Z19" s="12"/>
      <c r="AA19" s="12"/>
      <c r="AB19" s="12"/>
      <c r="AC19" s="9"/>
      <c r="AD19" s="37"/>
      <c r="AE19" s="17"/>
      <c r="AF19" s="17"/>
      <c r="AG19" s="16"/>
      <c r="AH19" s="17"/>
      <c r="AI19" s="16"/>
    </row>
    <row r="20" spans="1:35" x14ac:dyDescent="0.2">
      <c r="A20" s="16" t="s">
        <v>72</v>
      </c>
      <c r="B20" s="16"/>
      <c r="C20" s="12"/>
      <c r="D20" s="12"/>
      <c r="E20" s="12"/>
      <c r="F20" s="12"/>
      <c r="G20" s="12"/>
      <c r="H20" s="12"/>
      <c r="I20" s="12"/>
      <c r="J20" s="12"/>
      <c r="K20" s="12"/>
      <c r="L20" s="12"/>
      <c r="M20" s="12"/>
      <c r="N20" s="9"/>
      <c r="O20" s="37"/>
      <c r="P20" s="17"/>
      <c r="Q20" s="16"/>
      <c r="R20" s="12"/>
      <c r="S20" s="12"/>
      <c r="T20" s="12"/>
      <c r="U20" s="12"/>
      <c r="V20" s="12"/>
      <c r="W20" s="12"/>
      <c r="X20" s="12"/>
      <c r="Y20" s="12"/>
      <c r="Z20" s="12"/>
      <c r="AA20" s="12"/>
      <c r="AB20" s="12"/>
      <c r="AC20" s="9"/>
      <c r="AD20" s="37"/>
      <c r="AE20" s="17"/>
      <c r="AF20" s="17"/>
      <c r="AG20" s="16"/>
      <c r="AH20" s="17"/>
      <c r="AI20" s="16"/>
    </row>
    <row r="21" spans="1:35" x14ac:dyDescent="0.2">
      <c r="A21" s="16" t="s">
        <v>68</v>
      </c>
      <c r="B21" s="16"/>
      <c r="C21" s="12"/>
      <c r="D21" s="12"/>
      <c r="E21" s="12"/>
      <c r="F21" s="12"/>
      <c r="G21" s="12"/>
      <c r="H21" s="12"/>
      <c r="I21" s="12"/>
      <c r="J21" s="12"/>
      <c r="K21" s="12"/>
      <c r="L21" s="12"/>
      <c r="M21" s="12"/>
      <c r="N21" s="9"/>
      <c r="O21" s="37"/>
      <c r="P21" s="17"/>
      <c r="Q21" s="16"/>
      <c r="R21" s="12"/>
      <c r="S21" s="12"/>
      <c r="T21" s="12"/>
      <c r="U21" s="12"/>
      <c r="V21" s="12"/>
      <c r="W21" s="12"/>
      <c r="X21" s="12"/>
      <c r="Y21" s="12"/>
      <c r="Z21" s="12"/>
      <c r="AA21" s="12"/>
      <c r="AB21" s="12"/>
      <c r="AC21" s="9"/>
      <c r="AD21" s="37"/>
      <c r="AE21" s="17"/>
      <c r="AF21" s="17"/>
      <c r="AG21" s="16"/>
      <c r="AH21" s="17"/>
      <c r="AI21" s="16"/>
    </row>
    <row r="22" spans="1:35" x14ac:dyDescent="0.2">
      <c r="A22" s="16" t="s">
        <v>68</v>
      </c>
      <c r="B22" s="16"/>
      <c r="C22" s="12"/>
      <c r="D22" s="12"/>
      <c r="E22" s="12"/>
      <c r="F22" s="12"/>
      <c r="G22" s="12"/>
      <c r="H22" s="12"/>
      <c r="I22" s="12"/>
      <c r="J22" s="12"/>
      <c r="K22" s="12"/>
      <c r="L22" s="12"/>
      <c r="M22" s="12"/>
      <c r="N22" s="9"/>
      <c r="O22" s="37"/>
      <c r="P22" s="17"/>
      <c r="Q22" s="16"/>
      <c r="R22" s="12"/>
      <c r="S22" s="12"/>
      <c r="T22" s="12"/>
      <c r="U22" s="12"/>
      <c r="V22" s="12"/>
      <c r="W22" s="12"/>
      <c r="X22" s="12"/>
      <c r="Y22" s="12"/>
      <c r="Z22" s="12"/>
      <c r="AA22" s="12"/>
      <c r="AB22" s="12"/>
      <c r="AC22" s="9"/>
      <c r="AD22" s="37"/>
      <c r="AE22" s="17"/>
      <c r="AF22" s="17"/>
      <c r="AG22" s="16"/>
      <c r="AH22" s="17"/>
      <c r="AI22" s="16"/>
    </row>
    <row r="23" spans="1:35" x14ac:dyDescent="0.2">
      <c r="A23" s="16" t="s">
        <v>73</v>
      </c>
      <c r="B23" s="16"/>
      <c r="C23" s="12"/>
      <c r="D23" s="12"/>
      <c r="E23" s="12"/>
      <c r="F23" s="12"/>
      <c r="G23" s="12"/>
      <c r="H23" s="12"/>
      <c r="I23" s="12"/>
      <c r="J23" s="12"/>
      <c r="K23" s="12"/>
      <c r="L23" s="12"/>
      <c r="M23" s="12"/>
      <c r="N23" s="9"/>
      <c r="O23" s="37"/>
      <c r="P23" s="17"/>
      <c r="Q23" s="16"/>
      <c r="R23" s="12"/>
      <c r="S23" s="12"/>
      <c r="T23" s="12"/>
      <c r="U23" s="12"/>
      <c r="V23" s="12"/>
      <c r="W23" s="12"/>
      <c r="X23" s="12"/>
      <c r="Y23" s="12"/>
      <c r="Z23" s="12"/>
      <c r="AA23" s="12"/>
      <c r="AB23" s="12"/>
      <c r="AC23" s="9"/>
      <c r="AD23" s="37"/>
      <c r="AE23" s="17"/>
      <c r="AF23" s="17"/>
      <c r="AG23" s="16"/>
      <c r="AH23" s="17"/>
      <c r="AI23" s="16"/>
    </row>
    <row r="24" spans="1:35" x14ac:dyDescent="0.2">
      <c r="A24" s="16" t="s">
        <v>68</v>
      </c>
      <c r="B24" s="16"/>
      <c r="C24" s="12"/>
      <c r="D24" s="12"/>
      <c r="E24" s="12"/>
      <c r="F24" s="12"/>
      <c r="G24" s="12"/>
      <c r="H24" s="12"/>
      <c r="I24" s="12"/>
      <c r="J24" s="12"/>
      <c r="K24" s="12"/>
      <c r="L24" s="12"/>
      <c r="M24" s="12"/>
      <c r="N24" s="9"/>
      <c r="O24" s="37"/>
      <c r="P24" s="17"/>
      <c r="Q24" s="16"/>
      <c r="R24" s="12"/>
      <c r="S24" s="12"/>
      <c r="T24" s="12"/>
      <c r="U24" s="12"/>
      <c r="V24" s="12"/>
      <c r="W24" s="12"/>
      <c r="X24" s="12"/>
      <c r="Y24" s="12"/>
      <c r="Z24" s="12"/>
      <c r="AA24" s="12"/>
      <c r="AB24" s="12"/>
      <c r="AC24" s="9"/>
      <c r="AD24" s="37"/>
      <c r="AE24" s="17"/>
      <c r="AF24" s="17"/>
      <c r="AG24" s="16"/>
      <c r="AH24" s="17"/>
      <c r="AI24" s="16"/>
    </row>
    <row r="25" spans="1:35" x14ac:dyDescent="0.2">
      <c r="A25" s="16" t="s">
        <v>68</v>
      </c>
      <c r="B25" s="16"/>
      <c r="C25" s="12"/>
      <c r="D25" s="12"/>
      <c r="E25" s="12"/>
      <c r="F25" s="12"/>
      <c r="G25" s="12"/>
      <c r="H25" s="12"/>
      <c r="I25" s="12"/>
      <c r="J25" s="12"/>
      <c r="K25" s="12"/>
      <c r="L25" s="12"/>
      <c r="M25" s="12"/>
      <c r="N25" s="9"/>
      <c r="O25" s="37"/>
      <c r="P25" s="17"/>
      <c r="Q25" s="16"/>
      <c r="R25" s="12"/>
      <c r="S25" s="12"/>
      <c r="T25" s="12"/>
      <c r="U25" s="12"/>
      <c r="V25" s="12"/>
      <c r="W25" s="12"/>
      <c r="X25" s="12"/>
      <c r="Y25" s="12"/>
      <c r="Z25" s="12"/>
      <c r="AA25" s="12"/>
      <c r="AB25" s="12"/>
      <c r="AC25" s="9"/>
      <c r="AD25" s="37"/>
      <c r="AE25" s="17"/>
      <c r="AF25" s="17"/>
      <c r="AG25" s="16"/>
      <c r="AH25" s="17"/>
      <c r="AI25" s="16"/>
    </row>
    <row r="26" spans="1:35" x14ac:dyDescent="0.2">
      <c r="A26" s="16" t="s">
        <v>74</v>
      </c>
      <c r="B26" s="16"/>
      <c r="C26" s="12"/>
      <c r="D26" s="12"/>
      <c r="E26" s="12"/>
      <c r="F26" s="12"/>
      <c r="G26" s="12"/>
      <c r="H26" s="12"/>
      <c r="I26" s="12"/>
      <c r="J26" s="12"/>
      <c r="K26" s="12"/>
      <c r="L26" s="12"/>
      <c r="M26" s="12"/>
      <c r="N26" s="9"/>
      <c r="O26" s="37"/>
      <c r="P26" s="17"/>
      <c r="Q26" s="16"/>
      <c r="R26" s="12"/>
      <c r="S26" s="12"/>
      <c r="T26" s="12"/>
      <c r="U26" s="12"/>
      <c r="V26" s="12"/>
      <c r="W26" s="12"/>
      <c r="X26" s="12"/>
      <c r="Y26" s="12"/>
      <c r="Z26" s="12"/>
      <c r="AA26" s="12"/>
      <c r="AB26" s="12"/>
      <c r="AC26" s="9"/>
      <c r="AD26" s="37"/>
      <c r="AE26" s="17"/>
      <c r="AF26" s="17"/>
      <c r="AG26" s="16"/>
      <c r="AH26" s="17"/>
      <c r="AI26" s="16"/>
    </row>
    <row r="27" spans="1:35" x14ac:dyDescent="0.2">
      <c r="A27" s="16" t="s">
        <v>68</v>
      </c>
      <c r="B27" s="16"/>
      <c r="C27" s="12"/>
      <c r="D27" s="12"/>
      <c r="E27" s="12"/>
      <c r="F27" s="12"/>
      <c r="G27" s="12"/>
      <c r="H27" s="12"/>
      <c r="I27" s="12"/>
      <c r="J27" s="12"/>
      <c r="K27" s="12"/>
      <c r="L27" s="12"/>
      <c r="M27" s="12"/>
      <c r="N27" s="9"/>
      <c r="O27" s="37"/>
      <c r="P27" s="17"/>
      <c r="Q27" s="16"/>
      <c r="R27" s="12"/>
      <c r="S27" s="12"/>
      <c r="T27" s="12"/>
      <c r="U27" s="12"/>
      <c r="V27" s="12"/>
      <c r="W27" s="12"/>
      <c r="X27" s="12"/>
      <c r="Y27" s="12"/>
      <c r="Z27" s="12"/>
      <c r="AA27" s="12"/>
      <c r="AB27" s="12"/>
      <c r="AC27" s="9"/>
      <c r="AD27" s="37"/>
      <c r="AE27" s="17"/>
      <c r="AF27" s="17"/>
      <c r="AG27" s="16"/>
      <c r="AH27" s="17"/>
      <c r="AI27" s="16"/>
    </row>
    <row r="28" spans="1:35" x14ac:dyDescent="0.2">
      <c r="A28" s="16" t="s">
        <v>68</v>
      </c>
      <c r="B28" s="16"/>
      <c r="C28" s="12"/>
      <c r="D28" s="12"/>
      <c r="E28" s="12"/>
      <c r="F28" s="12"/>
      <c r="G28" s="12"/>
      <c r="H28" s="12"/>
      <c r="I28" s="12"/>
      <c r="J28" s="12"/>
      <c r="K28" s="12"/>
      <c r="L28" s="12"/>
      <c r="M28" s="12"/>
      <c r="N28" s="9"/>
      <c r="O28" s="37"/>
      <c r="P28" s="17"/>
      <c r="Q28" s="16"/>
      <c r="R28" s="12"/>
      <c r="S28" s="12"/>
      <c r="T28" s="12"/>
      <c r="U28" s="12"/>
      <c r="V28" s="12"/>
      <c r="W28" s="12"/>
      <c r="X28" s="12"/>
      <c r="Y28" s="12"/>
      <c r="Z28" s="12"/>
      <c r="AA28" s="12"/>
      <c r="AB28" s="12"/>
      <c r="AC28" s="9"/>
      <c r="AD28" s="37"/>
      <c r="AE28" s="17"/>
      <c r="AF28" s="17"/>
      <c r="AG28" s="16"/>
      <c r="AH28" s="17"/>
      <c r="AI28" s="16"/>
    </row>
    <row r="29" spans="1:35" x14ac:dyDescent="0.2">
      <c r="A29" s="16" t="s">
        <v>75</v>
      </c>
      <c r="B29" s="16"/>
      <c r="C29" s="12"/>
      <c r="D29" s="12"/>
      <c r="E29" s="12"/>
      <c r="F29" s="12"/>
      <c r="G29" s="12"/>
      <c r="H29" s="12"/>
      <c r="I29" s="12"/>
      <c r="J29" s="12"/>
      <c r="K29" s="12"/>
      <c r="L29" s="12"/>
      <c r="M29" s="12"/>
      <c r="N29" s="9"/>
      <c r="O29" s="37"/>
      <c r="P29" s="17"/>
      <c r="Q29" s="16"/>
      <c r="R29" s="12"/>
      <c r="S29" s="12"/>
      <c r="T29" s="12"/>
      <c r="U29" s="12"/>
      <c r="V29" s="12"/>
      <c r="W29" s="12"/>
      <c r="X29" s="12"/>
      <c r="Y29" s="12"/>
      <c r="Z29" s="12"/>
      <c r="AA29" s="12"/>
      <c r="AB29" s="12"/>
      <c r="AC29" s="9"/>
      <c r="AD29" s="37"/>
      <c r="AE29" s="17"/>
      <c r="AF29" s="17"/>
      <c r="AG29" s="16"/>
      <c r="AH29" s="17"/>
      <c r="AI29" s="16"/>
    </row>
    <row r="30" spans="1:35" x14ac:dyDescent="0.2">
      <c r="A30" s="16" t="s">
        <v>68</v>
      </c>
      <c r="B30" s="16"/>
      <c r="C30" s="12"/>
      <c r="D30" s="12"/>
      <c r="E30" s="12"/>
      <c r="F30" s="12"/>
      <c r="G30" s="12"/>
      <c r="H30" s="12"/>
      <c r="I30" s="12"/>
      <c r="J30" s="12"/>
      <c r="K30" s="12"/>
      <c r="L30" s="12"/>
      <c r="M30" s="12"/>
      <c r="N30" s="9"/>
      <c r="O30" s="37"/>
      <c r="P30" s="17"/>
      <c r="Q30" s="16"/>
      <c r="R30" s="12"/>
      <c r="S30" s="12"/>
      <c r="T30" s="12"/>
      <c r="U30" s="12"/>
      <c r="V30" s="12"/>
      <c r="W30" s="12"/>
      <c r="X30" s="12"/>
      <c r="Y30" s="12"/>
      <c r="Z30" s="12"/>
      <c r="AA30" s="12"/>
      <c r="AB30" s="12"/>
      <c r="AC30" s="9"/>
      <c r="AD30" s="37"/>
      <c r="AE30" s="17"/>
      <c r="AF30" s="17"/>
      <c r="AG30" s="16"/>
      <c r="AH30" s="17"/>
      <c r="AI30" s="16"/>
    </row>
    <row r="31" spans="1:35" x14ac:dyDescent="0.2">
      <c r="A31" s="16" t="s">
        <v>68</v>
      </c>
      <c r="B31" s="16"/>
      <c r="C31" s="12"/>
      <c r="D31" s="12"/>
      <c r="E31" s="12"/>
      <c r="F31" s="12"/>
      <c r="G31" s="12"/>
      <c r="H31" s="12"/>
      <c r="I31" s="12"/>
      <c r="J31" s="12"/>
      <c r="K31" s="12"/>
      <c r="L31" s="12"/>
      <c r="M31" s="12"/>
      <c r="N31" s="9"/>
      <c r="O31" s="37"/>
      <c r="P31" s="17"/>
      <c r="Q31" s="16"/>
      <c r="R31" s="12"/>
      <c r="S31" s="12"/>
      <c r="T31" s="12"/>
      <c r="U31" s="12"/>
      <c r="V31" s="12"/>
      <c r="W31" s="12"/>
      <c r="X31" s="12"/>
      <c r="Y31" s="12"/>
      <c r="Z31" s="12"/>
      <c r="AA31" s="12"/>
      <c r="AB31" s="12"/>
      <c r="AC31" s="9"/>
      <c r="AD31" s="37"/>
      <c r="AE31" s="17"/>
      <c r="AF31" s="17"/>
      <c r="AG31" s="16"/>
      <c r="AH31" s="17"/>
      <c r="AI31" s="16"/>
    </row>
    <row r="32" spans="1:35" x14ac:dyDescent="0.2">
      <c r="A32" s="16" t="s">
        <v>76</v>
      </c>
      <c r="B32" s="16"/>
      <c r="C32" s="12"/>
      <c r="D32" s="12"/>
      <c r="E32" s="12"/>
      <c r="F32" s="12"/>
      <c r="G32" s="12"/>
      <c r="H32" s="12"/>
      <c r="I32" s="12"/>
      <c r="J32" s="12"/>
      <c r="K32" s="12"/>
      <c r="L32" s="12"/>
      <c r="M32" s="12"/>
      <c r="N32" s="9"/>
      <c r="O32" s="37"/>
      <c r="P32" s="17"/>
      <c r="Q32" s="16"/>
      <c r="R32" s="12"/>
      <c r="S32" s="12"/>
      <c r="T32" s="12"/>
      <c r="U32" s="12"/>
      <c r="V32" s="12"/>
      <c r="W32" s="12"/>
      <c r="X32" s="12"/>
      <c r="Y32" s="12"/>
      <c r="Z32" s="12"/>
      <c r="AA32" s="12"/>
      <c r="AB32" s="12"/>
      <c r="AC32" s="9"/>
      <c r="AD32" s="37"/>
      <c r="AE32" s="17"/>
      <c r="AF32" s="17"/>
      <c r="AG32" s="16"/>
      <c r="AH32" s="17"/>
      <c r="AI32" s="16"/>
    </row>
    <row r="33" spans="1:35" x14ac:dyDescent="0.2">
      <c r="A33" s="16" t="s">
        <v>68</v>
      </c>
      <c r="B33" s="16"/>
      <c r="C33" s="12"/>
      <c r="D33" s="12"/>
      <c r="E33" s="12"/>
      <c r="F33" s="12"/>
      <c r="G33" s="12"/>
      <c r="H33" s="12"/>
      <c r="I33" s="12"/>
      <c r="J33" s="12"/>
      <c r="K33" s="12"/>
      <c r="L33" s="12"/>
      <c r="M33" s="12"/>
      <c r="N33" s="9"/>
      <c r="O33" s="37"/>
      <c r="P33" s="17"/>
      <c r="Q33" s="16"/>
      <c r="R33" s="12"/>
      <c r="S33" s="12"/>
      <c r="T33" s="12"/>
      <c r="U33" s="12"/>
      <c r="V33" s="12"/>
      <c r="W33" s="12"/>
      <c r="X33" s="12"/>
      <c r="Y33" s="12"/>
      <c r="Z33" s="12"/>
      <c r="AA33" s="12"/>
      <c r="AB33" s="12"/>
      <c r="AC33" s="9"/>
      <c r="AD33" s="37"/>
      <c r="AE33" s="17"/>
      <c r="AF33" s="17"/>
      <c r="AG33" s="16"/>
      <c r="AH33" s="17"/>
      <c r="AI33" s="16"/>
    </row>
    <row r="34" spans="1:35" x14ac:dyDescent="0.2">
      <c r="A34" s="16" t="s">
        <v>68</v>
      </c>
      <c r="B34" s="16"/>
      <c r="C34" s="12"/>
      <c r="D34" s="12"/>
      <c r="E34" s="12"/>
      <c r="F34" s="12"/>
      <c r="G34" s="12"/>
      <c r="H34" s="12"/>
      <c r="I34" s="12"/>
      <c r="J34" s="12"/>
      <c r="K34" s="12"/>
      <c r="L34" s="12"/>
      <c r="M34" s="12"/>
      <c r="N34" s="9"/>
      <c r="O34" s="37"/>
      <c r="P34" s="17"/>
      <c r="Q34" s="16"/>
      <c r="R34" s="12"/>
      <c r="S34" s="12"/>
      <c r="T34" s="12"/>
      <c r="U34" s="12"/>
      <c r="V34" s="12"/>
      <c r="W34" s="12"/>
      <c r="X34" s="12"/>
      <c r="Y34" s="12"/>
      <c r="Z34" s="12"/>
      <c r="AA34" s="12"/>
      <c r="AB34" s="12"/>
      <c r="AC34" s="9"/>
      <c r="AD34" s="37"/>
      <c r="AE34" s="17"/>
      <c r="AF34" s="17"/>
      <c r="AG34" s="16"/>
      <c r="AH34" s="17"/>
      <c r="AI34" s="16"/>
    </row>
    <row r="35" spans="1:35" x14ac:dyDescent="0.2">
      <c r="A35" s="16" t="s">
        <v>77</v>
      </c>
      <c r="B35" s="16"/>
      <c r="C35" s="12"/>
      <c r="D35" s="12"/>
      <c r="E35" s="12"/>
      <c r="F35" s="12"/>
      <c r="G35" s="12"/>
      <c r="H35" s="12"/>
      <c r="I35" s="12"/>
      <c r="J35" s="12"/>
      <c r="K35" s="12"/>
      <c r="L35" s="12"/>
      <c r="M35" s="12"/>
      <c r="N35" s="9"/>
      <c r="O35" s="37"/>
      <c r="P35" s="17"/>
      <c r="Q35" s="16"/>
      <c r="R35" s="12"/>
      <c r="S35" s="12"/>
      <c r="T35" s="12"/>
      <c r="U35" s="12"/>
      <c r="V35" s="12"/>
      <c r="W35" s="12"/>
      <c r="X35" s="12"/>
      <c r="Y35" s="12"/>
      <c r="Z35" s="12"/>
      <c r="AA35" s="12"/>
      <c r="AB35" s="12"/>
      <c r="AC35" s="9"/>
      <c r="AD35" s="37"/>
      <c r="AE35" s="17"/>
      <c r="AF35" s="17"/>
      <c r="AG35" s="16"/>
      <c r="AH35" s="17"/>
      <c r="AI35" s="16"/>
    </row>
    <row r="36" spans="1:35" x14ac:dyDescent="0.2">
      <c r="A36" s="16" t="s">
        <v>68</v>
      </c>
      <c r="B36" s="16"/>
      <c r="C36" s="12"/>
      <c r="D36" s="12"/>
      <c r="E36" s="12"/>
      <c r="F36" s="12"/>
      <c r="G36" s="12"/>
      <c r="H36" s="12"/>
      <c r="I36" s="12"/>
      <c r="J36" s="12"/>
      <c r="K36" s="12"/>
      <c r="L36" s="12"/>
      <c r="M36" s="12"/>
      <c r="N36" s="9"/>
      <c r="O36" s="37"/>
      <c r="P36" s="17"/>
      <c r="Q36" s="16"/>
      <c r="R36" s="12"/>
      <c r="S36" s="12"/>
      <c r="T36" s="12"/>
      <c r="U36" s="12"/>
      <c r="V36" s="12"/>
      <c r="W36" s="12"/>
      <c r="X36" s="12"/>
      <c r="Y36" s="12"/>
      <c r="Z36" s="12"/>
      <c r="AA36" s="12"/>
      <c r="AB36" s="12"/>
      <c r="AC36" s="9"/>
      <c r="AD36" s="37"/>
      <c r="AE36" s="17"/>
      <c r="AF36" s="17"/>
      <c r="AG36" s="16"/>
      <c r="AH36" s="17"/>
      <c r="AI36" s="16"/>
    </row>
    <row r="37" spans="1:35" x14ac:dyDescent="0.2">
      <c r="A37" s="16" t="s">
        <v>68</v>
      </c>
      <c r="B37" s="16"/>
      <c r="C37" s="12"/>
      <c r="D37" s="12"/>
      <c r="E37" s="12"/>
      <c r="F37" s="12"/>
      <c r="G37" s="12"/>
      <c r="H37" s="12"/>
      <c r="I37" s="12"/>
      <c r="J37" s="12"/>
      <c r="K37" s="12"/>
      <c r="L37" s="12"/>
      <c r="M37" s="12"/>
      <c r="N37" s="9"/>
      <c r="O37" s="37"/>
      <c r="P37" s="17"/>
      <c r="Q37" s="16"/>
      <c r="R37" s="12"/>
      <c r="S37" s="12"/>
      <c r="T37" s="12"/>
      <c r="U37" s="12"/>
      <c r="V37" s="12"/>
      <c r="W37" s="12"/>
      <c r="X37" s="12"/>
      <c r="Y37" s="12"/>
      <c r="Z37" s="12"/>
      <c r="AA37" s="12"/>
      <c r="AB37" s="12"/>
      <c r="AC37" s="9"/>
      <c r="AD37" s="37"/>
      <c r="AE37" s="17"/>
      <c r="AF37" s="17"/>
      <c r="AG37" s="16"/>
      <c r="AH37" s="17"/>
      <c r="AI37" s="16"/>
    </row>
    <row r="38" spans="1:35" x14ac:dyDescent="0.2">
      <c r="A38" s="16" t="s">
        <v>24</v>
      </c>
      <c r="B38" s="16"/>
      <c r="C38" s="12"/>
      <c r="D38" s="12"/>
      <c r="E38" s="12"/>
      <c r="F38" s="12"/>
      <c r="G38" s="12"/>
      <c r="H38" s="12"/>
      <c r="I38" s="12"/>
      <c r="J38" s="12"/>
      <c r="K38" s="12"/>
      <c r="L38" s="12"/>
      <c r="M38" s="12"/>
      <c r="N38" s="9"/>
      <c r="O38" s="37"/>
      <c r="P38" s="17"/>
      <c r="Q38" s="16"/>
      <c r="R38" s="12"/>
      <c r="S38" s="12"/>
      <c r="T38" s="12"/>
      <c r="U38" s="12"/>
      <c r="V38" s="12"/>
      <c r="W38" s="12"/>
      <c r="X38" s="12"/>
      <c r="Y38" s="12"/>
      <c r="Z38" s="12"/>
      <c r="AA38" s="12"/>
      <c r="AB38" s="12"/>
      <c r="AC38" s="9"/>
      <c r="AD38" s="37"/>
      <c r="AE38" s="17"/>
      <c r="AF38" s="17"/>
      <c r="AG38" s="16"/>
      <c r="AH38" s="17"/>
      <c r="AI38" s="16"/>
    </row>
    <row r="39" spans="1:35" x14ac:dyDescent="0.2">
      <c r="A39" s="16" t="s">
        <v>78</v>
      </c>
      <c r="B39" s="16"/>
      <c r="C39" s="12"/>
      <c r="D39" s="12"/>
      <c r="E39" s="12"/>
      <c r="F39" s="12"/>
      <c r="G39" s="12"/>
      <c r="H39" s="12"/>
      <c r="I39" s="12"/>
      <c r="J39" s="12"/>
      <c r="K39" s="12"/>
      <c r="L39" s="12"/>
      <c r="M39" s="12"/>
      <c r="N39" s="9"/>
      <c r="O39" s="37"/>
      <c r="P39" s="17"/>
      <c r="Q39" s="16"/>
      <c r="R39" s="12"/>
      <c r="S39" s="12"/>
      <c r="T39" s="12"/>
      <c r="U39" s="12"/>
      <c r="V39" s="12"/>
      <c r="W39" s="12"/>
      <c r="X39" s="12"/>
      <c r="Y39" s="12"/>
      <c r="Z39" s="12"/>
      <c r="AA39" s="12"/>
      <c r="AB39" s="12"/>
      <c r="AC39" s="9"/>
      <c r="AD39" s="37"/>
      <c r="AE39" s="17"/>
      <c r="AF39" s="17"/>
      <c r="AG39" s="16"/>
      <c r="AH39" s="17"/>
      <c r="AI39" s="16"/>
    </row>
    <row r="40" spans="1:35" x14ac:dyDescent="0.2">
      <c r="A40" s="16" t="s">
        <v>79</v>
      </c>
      <c r="B40" s="16"/>
      <c r="C40" s="12"/>
      <c r="D40" s="12"/>
      <c r="E40" s="12"/>
      <c r="F40" s="12"/>
      <c r="G40" s="12"/>
      <c r="H40" s="12"/>
      <c r="I40" s="12"/>
      <c r="J40" s="12"/>
      <c r="K40" s="12"/>
      <c r="L40" s="12"/>
      <c r="M40" s="12"/>
      <c r="N40" s="9"/>
      <c r="O40" s="37"/>
      <c r="P40" s="17"/>
      <c r="Q40" s="16"/>
      <c r="R40" s="12"/>
      <c r="S40" s="12"/>
      <c r="T40" s="12"/>
      <c r="U40" s="12"/>
      <c r="V40" s="12"/>
      <c r="W40" s="12"/>
      <c r="X40" s="12"/>
      <c r="Y40" s="12"/>
      <c r="Z40" s="12"/>
      <c r="AA40" s="12"/>
      <c r="AB40" s="12"/>
      <c r="AC40" s="9"/>
      <c r="AD40" s="37"/>
      <c r="AE40" s="17"/>
      <c r="AF40" s="17"/>
      <c r="AG40" s="16"/>
      <c r="AH40" s="17"/>
      <c r="AI40" s="16"/>
    </row>
    <row r="41" spans="1:35" x14ac:dyDescent="0.2">
      <c r="A41" s="16" t="s">
        <v>79</v>
      </c>
      <c r="B41" s="16"/>
      <c r="C41" s="12"/>
      <c r="D41" s="12"/>
      <c r="E41" s="12"/>
      <c r="F41" s="12"/>
      <c r="G41" s="12"/>
      <c r="H41" s="12"/>
      <c r="I41" s="12"/>
      <c r="J41" s="12"/>
      <c r="K41" s="12"/>
      <c r="L41" s="12"/>
      <c r="M41" s="12"/>
      <c r="N41" s="9"/>
      <c r="O41" s="37"/>
      <c r="P41" s="17"/>
      <c r="Q41" s="16"/>
      <c r="R41" s="12"/>
      <c r="S41" s="12"/>
      <c r="T41" s="12"/>
      <c r="U41" s="12"/>
      <c r="V41" s="12"/>
      <c r="W41" s="12"/>
      <c r="X41" s="12"/>
      <c r="Y41" s="12"/>
      <c r="Z41" s="12"/>
      <c r="AA41" s="12"/>
      <c r="AB41" s="12"/>
      <c r="AC41" s="9"/>
      <c r="AD41" s="37"/>
      <c r="AE41" s="17"/>
      <c r="AF41" s="17"/>
      <c r="AG41" s="16"/>
      <c r="AH41" s="17"/>
      <c r="AI41" s="16"/>
    </row>
    <row r="42" spans="1:35" x14ac:dyDescent="0.2">
      <c r="A42" s="16" t="s">
        <v>80</v>
      </c>
      <c r="B42" s="16"/>
      <c r="C42" s="12"/>
      <c r="D42" s="12"/>
      <c r="E42" s="12"/>
      <c r="F42" s="12"/>
      <c r="G42" s="12"/>
      <c r="H42" s="12"/>
      <c r="I42" s="12"/>
      <c r="J42" s="12"/>
      <c r="K42" s="12"/>
      <c r="L42" s="12"/>
      <c r="M42" s="12"/>
      <c r="N42" s="9"/>
      <c r="O42" s="37"/>
      <c r="P42" s="17"/>
      <c r="Q42" s="16"/>
      <c r="R42" s="12"/>
      <c r="S42" s="12"/>
      <c r="T42" s="12"/>
      <c r="U42" s="12"/>
      <c r="V42" s="12"/>
      <c r="W42" s="12"/>
      <c r="X42" s="12"/>
      <c r="Y42" s="12"/>
      <c r="Z42" s="12"/>
      <c r="AA42" s="12"/>
      <c r="AB42" s="12"/>
      <c r="AC42" s="9"/>
      <c r="AD42" s="37"/>
      <c r="AE42" s="17"/>
      <c r="AF42" s="17"/>
      <c r="AG42" s="16"/>
      <c r="AH42" s="17"/>
      <c r="AI42" s="16"/>
    </row>
    <row r="43" spans="1:35" x14ac:dyDescent="0.2">
      <c r="A43" s="16" t="s">
        <v>79</v>
      </c>
      <c r="B43" s="16"/>
      <c r="C43" s="12"/>
      <c r="D43" s="12"/>
      <c r="E43" s="12"/>
      <c r="F43" s="12"/>
      <c r="G43" s="12"/>
      <c r="H43" s="12"/>
      <c r="I43" s="12"/>
      <c r="J43" s="12"/>
      <c r="K43" s="12"/>
      <c r="L43" s="12"/>
      <c r="M43" s="12"/>
      <c r="N43" s="9"/>
      <c r="O43" s="37"/>
      <c r="P43" s="17"/>
      <c r="Q43" s="16"/>
      <c r="R43" s="12"/>
      <c r="S43" s="12"/>
      <c r="T43" s="12"/>
      <c r="U43" s="12"/>
      <c r="V43" s="12"/>
      <c r="W43" s="12"/>
      <c r="X43" s="12"/>
      <c r="Y43" s="12"/>
      <c r="Z43" s="12"/>
      <c r="AA43" s="12"/>
      <c r="AB43" s="12"/>
      <c r="AC43" s="9"/>
      <c r="AD43" s="37"/>
      <c r="AE43" s="17"/>
      <c r="AF43" s="17"/>
      <c r="AG43" s="16"/>
      <c r="AH43" s="17"/>
      <c r="AI43" s="16"/>
    </row>
    <row r="44" spans="1:35" x14ac:dyDescent="0.2">
      <c r="A44" s="16" t="s">
        <v>81</v>
      </c>
      <c r="B44" s="16"/>
      <c r="C44" s="12"/>
      <c r="D44" s="12"/>
      <c r="E44" s="12"/>
      <c r="F44" s="12"/>
      <c r="G44" s="12"/>
      <c r="H44" s="12"/>
      <c r="I44" s="12"/>
      <c r="J44" s="12"/>
      <c r="K44" s="12"/>
      <c r="L44" s="12"/>
      <c r="M44" s="12"/>
      <c r="N44" s="9"/>
      <c r="O44" s="37"/>
      <c r="P44" s="17"/>
      <c r="Q44" s="16"/>
      <c r="R44" s="12"/>
      <c r="S44" s="12"/>
      <c r="T44" s="12"/>
      <c r="U44" s="12"/>
      <c r="V44" s="12"/>
      <c r="W44" s="12"/>
      <c r="X44" s="12"/>
      <c r="Y44" s="12"/>
      <c r="Z44" s="12"/>
      <c r="AA44" s="12"/>
      <c r="AB44" s="12"/>
      <c r="AC44" s="9"/>
      <c r="AD44" s="37"/>
      <c r="AE44" s="17"/>
      <c r="AF44" s="17"/>
      <c r="AG44" s="16"/>
      <c r="AH44" s="17"/>
      <c r="AI44" s="16"/>
    </row>
    <row r="45" spans="1:35" x14ac:dyDescent="0.2">
      <c r="A45" s="16" t="s">
        <v>79</v>
      </c>
      <c r="B45" s="16"/>
      <c r="C45" s="12"/>
      <c r="D45" s="12"/>
      <c r="E45" s="12"/>
      <c r="F45" s="12"/>
      <c r="G45" s="12"/>
      <c r="H45" s="12"/>
      <c r="I45" s="12"/>
      <c r="J45" s="12"/>
      <c r="K45" s="12"/>
      <c r="L45" s="12"/>
      <c r="M45" s="12"/>
      <c r="N45" s="9"/>
      <c r="O45" s="37"/>
      <c r="P45" s="17"/>
      <c r="Q45" s="16"/>
      <c r="R45" s="12"/>
      <c r="S45" s="12"/>
      <c r="T45" s="12"/>
      <c r="U45" s="12"/>
      <c r="V45" s="12"/>
      <c r="W45" s="12"/>
      <c r="X45" s="12"/>
      <c r="Y45" s="12"/>
      <c r="Z45" s="12"/>
      <c r="AA45" s="12"/>
      <c r="AB45" s="12"/>
      <c r="AC45" s="9"/>
      <c r="AD45" s="37"/>
      <c r="AE45" s="17"/>
      <c r="AF45" s="17"/>
      <c r="AG45" s="16"/>
      <c r="AH45" s="17"/>
      <c r="AI45" s="16"/>
    </row>
    <row r="46" spans="1:35" x14ac:dyDescent="0.2">
      <c r="A46" s="16"/>
      <c r="B46" s="16"/>
      <c r="C46" s="12"/>
      <c r="D46" s="12"/>
      <c r="E46" s="12"/>
      <c r="F46" s="12"/>
      <c r="G46" s="12"/>
      <c r="H46" s="12"/>
      <c r="I46" s="12"/>
      <c r="J46" s="12"/>
      <c r="K46" s="12"/>
      <c r="L46" s="12"/>
      <c r="M46" s="12"/>
      <c r="N46" s="9"/>
      <c r="O46" s="37"/>
      <c r="P46" s="17"/>
      <c r="Q46" s="16"/>
      <c r="R46" s="12"/>
      <c r="S46" s="12"/>
      <c r="T46" s="12"/>
      <c r="U46" s="12"/>
      <c r="V46" s="12"/>
      <c r="W46" s="12"/>
      <c r="X46" s="12"/>
      <c r="Y46" s="12"/>
      <c r="Z46" s="12"/>
      <c r="AA46" s="12"/>
      <c r="AB46" s="12"/>
      <c r="AC46" s="9"/>
      <c r="AD46" s="37"/>
      <c r="AE46" s="17"/>
      <c r="AF46" s="17"/>
      <c r="AG46" s="16"/>
      <c r="AH46" s="17"/>
      <c r="AI46" s="16"/>
    </row>
    <row r="47" spans="1:35" x14ac:dyDescent="0.2">
      <c r="A47" s="16" t="s">
        <v>82</v>
      </c>
      <c r="B47" s="16"/>
      <c r="C47" s="12"/>
      <c r="D47" s="12"/>
      <c r="E47" s="12"/>
      <c r="F47" s="12"/>
      <c r="G47" s="12"/>
      <c r="H47" s="12"/>
      <c r="I47" s="12"/>
      <c r="J47" s="12"/>
      <c r="K47" s="12"/>
      <c r="L47" s="12"/>
      <c r="M47" s="12"/>
      <c r="N47" s="9"/>
      <c r="O47" s="37"/>
      <c r="P47" s="17"/>
      <c r="Q47" s="16"/>
      <c r="R47" s="12"/>
      <c r="S47" s="12"/>
      <c r="T47" s="12"/>
      <c r="U47" s="12"/>
      <c r="V47" s="12"/>
      <c r="W47" s="12"/>
      <c r="X47" s="12"/>
      <c r="Y47" s="12"/>
      <c r="Z47" s="12"/>
      <c r="AA47" s="12"/>
      <c r="AB47" s="12"/>
      <c r="AC47" s="9"/>
      <c r="AD47" s="37"/>
      <c r="AE47" s="17"/>
      <c r="AF47" s="17"/>
      <c r="AG47" s="16"/>
      <c r="AH47" s="17"/>
      <c r="AI47" s="16"/>
    </row>
    <row r="48" spans="1:35" x14ac:dyDescent="0.2">
      <c r="A48" s="16" t="s">
        <v>79</v>
      </c>
      <c r="B48" s="16"/>
      <c r="C48" s="12"/>
      <c r="D48" s="12"/>
      <c r="E48" s="12"/>
      <c r="F48" s="12"/>
      <c r="G48" s="12"/>
      <c r="H48" s="12"/>
      <c r="I48" s="12"/>
      <c r="J48" s="12"/>
      <c r="K48" s="12"/>
      <c r="L48" s="12"/>
      <c r="M48" s="12"/>
      <c r="N48" s="9"/>
      <c r="O48" s="37"/>
      <c r="P48" s="17"/>
      <c r="Q48" s="16"/>
      <c r="R48" s="12"/>
      <c r="S48" s="12"/>
      <c r="T48" s="12"/>
      <c r="U48" s="12"/>
      <c r="V48" s="12"/>
      <c r="W48" s="12"/>
      <c r="X48" s="12"/>
      <c r="Y48" s="12"/>
      <c r="Z48" s="12"/>
      <c r="AA48" s="12"/>
      <c r="AB48" s="12"/>
      <c r="AC48" s="9"/>
      <c r="AD48" s="37"/>
      <c r="AE48" s="17"/>
      <c r="AF48" s="17"/>
      <c r="AG48" s="16"/>
      <c r="AH48" s="17"/>
      <c r="AI48" s="16"/>
    </row>
    <row r="49" spans="1:35" x14ac:dyDescent="0.2">
      <c r="A49" s="16"/>
      <c r="B49" s="16"/>
      <c r="C49" s="12"/>
      <c r="D49" s="12"/>
      <c r="E49" s="12"/>
      <c r="F49" s="12"/>
      <c r="G49" s="12"/>
      <c r="H49" s="12"/>
      <c r="I49" s="12"/>
      <c r="J49" s="12"/>
      <c r="K49" s="12"/>
      <c r="L49" s="12"/>
      <c r="M49" s="12"/>
      <c r="N49" s="9"/>
      <c r="O49" s="37"/>
      <c r="P49" s="17"/>
      <c r="Q49" s="16"/>
      <c r="R49" s="12"/>
      <c r="S49" s="12"/>
      <c r="T49" s="12"/>
      <c r="U49" s="12"/>
      <c r="V49" s="12"/>
      <c r="W49" s="12"/>
      <c r="X49" s="12"/>
      <c r="Y49" s="12"/>
      <c r="Z49" s="12"/>
      <c r="AA49" s="12"/>
      <c r="AB49" s="12"/>
      <c r="AC49" s="9"/>
      <c r="AD49" s="37"/>
      <c r="AE49" s="17"/>
      <c r="AF49" s="17"/>
      <c r="AG49" s="16"/>
      <c r="AH49" s="17"/>
      <c r="AI49" s="16"/>
    </row>
    <row r="50" spans="1:35" ht="12.75" thickBot="1" x14ac:dyDescent="0.25">
      <c r="A50" s="35"/>
      <c r="B50" s="69"/>
      <c r="C50" s="14"/>
      <c r="D50" s="14"/>
      <c r="E50" s="14"/>
      <c r="F50" s="14"/>
      <c r="G50" s="14"/>
      <c r="H50" s="14"/>
      <c r="I50" s="14"/>
      <c r="J50" s="14"/>
      <c r="K50" s="14"/>
      <c r="L50" s="14"/>
      <c r="M50" s="14"/>
      <c r="N50" s="13"/>
      <c r="O50" s="38"/>
      <c r="P50" s="39"/>
      <c r="Q50" s="69"/>
      <c r="R50" s="14"/>
      <c r="S50" s="14"/>
      <c r="T50" s="14"/>
      <c r="U50" s="14"/>
      <c r="V50" s="14"/>
      <c r="W50" s="14"/>
      <c r="X50" s="14"/>
      <c r="Y50" s="14"/>
      <c r="Z50" s="14"/>
      <c r="AA50" s="14"/>
      <c r="AB50" s="14"/>
      <c r="AC50" s="13"/>
      <c r="AD50" s="38"/>
      <c r="AE50" s="39"/>
      <c r="AF50" s="39"/>
      <c r="AG50" s="69"/>
      <c r="AH50" s="39"/>
      <c r="AI50" s="69"/>
    </row>
    <row r="51" spans="1:35" ht="12.75" thickBot="1" x14ac:dyDescent="0.25">
      <c r="A51" s="58" t="s">
        <v>0</v>
      </c>
      <c r="B51" s="70"/>
      <c r="C51" s="68"/>
      <c r="D51" s="40"/>
      <c r="E51" s="40"/>
      <c r="F51" s="40"/>
      <c r="G51" s="40"/>
      <c r="H51" s="40"/>
      <c r="I51" s="40"/>
      <c r="J51" s="40"/>
      <c r="K51" s="40"/>
      <c r="L51" s="40"/>
      <c r="M51" s="40"/>
      <c r="N51" s="42"/>
      <c r="O51" s="48"/>
      <c r="P51" s="8"/>
      <c r="Q51" s="35"/>
      <c r="R51" s="68"/>
      <c r="S51" s="40"/>
      <c r="T51" s="40"/>
      <c r="U51" s="40"/>
      <c r="V51" s="40"/>
      <c r="W51" s="40"/>
      <c r="X51" s="40"/>
      <c r="Y51" s="40"/>
      <c r="Z51" s="40"/>
      <c r="AA51" s="40"/>
      <c r="AB51" s="40"/>
      <c r="AC51" s="42"/>
      <c r="AD51" s="48"/>
      <c r="AE51" s="8"/>
      <c r="AF51" s="8"/>
      <c r="AG51" s="35"/>
      <c r="AH51" s="8"/>
      <c r="AI51" s="35"/>
    </row>
    <row r="52" spans="1:35" x14ac:dyDescent="0.2">
      <c r="A52" s="3" t="s">
        <v>83</v>
      </c>
    </row>
    <row r="53" spans="1:35" x14ac:dyDescent="0.2">
      <c r="A53" s="3" t="s">
        <v>84</v>
      </c>
      <c r="B53" s="56" t="s">
        <v>178</v>
      </c>
    </row>
    <row r="54" spans="1:35" x14ac:dyDescent="0.2">
      <c r="A54" s="3" t="s">
        <v>85</v>
      </c>
      <c r="B54" s="56" t="s">
        <v>86</v>
      </c>
    </row>
    <row r="55" spans="1:35" x14ac:dyDescent="0.2">
      <c r="A55" s="3" t="s">
        <v>87</v>
      </c>
      <c r="B55" s="56" t="s">
        <v>88</v>
      </c>
    </row>
    <row r="56" spans="1:35" x14ac:dyDescent="0.2">
      <c r="A56" s="3" t="s">
        <v>89</v>
      </c>
      <c r="B56" s="56" t="s">
        <v>90</v>
      </c>
    </row>
    <row r="57" spans="1:35" x14ac:dyDescent="0.2">
      <c r="B57" s="56" t="s">
        <v>91</v>
      </c>
    </row>
    <row r="58" spans="1:35" x14ac:dyDescent="0.2">
      <c r="A58" s="3" t="s">
        <v>92</v>
      </c>
      <c r="B58" s="56" t="s">
        <v>169</v>
      </c>
    </row>
    <row r="59" spans="1:35" x14ac:dyDescent="0.2">
      <c r="B59" s="56" t="s">
        <v>93</v>
      </c>
    </row>
    <row r="60" spans="1:35" x14ac:dyDescent="0.2">
      <c r="B60" s="56" t="s">
        <v>94</v>
      </c>
    </row>
    <row r="61" spans="1:35" x14ac:dyDescent="0.2">
      <c r="B61" s="56" t="s">
        <v>95</v>
      </c>
    </row>
    <row r="62" spans="1:35" x14ac:dyDescent="0.2">
      <c r="A62" s="65" t="s">
        <v>203</v>
      </c>
      <c r="B62" s="65" t="s">
        <v>204</v>
      </c>
    </row>
    <row r="63" spans="1:35" s="56" customFormat="1" x14ac:dyDescent="0.2">
      <c r="A63" s="65" t="s">
        <v>205</v>
      </c>
      <c r="B63" s="56" t="s">
        <v>174</v>
      </c>
      <c r="F63" s="65"/>
      <c r="G63" s="65"/>
      <c r="H63" s="65"/>
      <c r="I63" s="65"/>
      <c r="U63" s="65"/>
      <c r="V63" s="65"/>
      <c r="W63" s="65"/>
      <c r="X63" s="65"/>
      <c r="AF63" s="94"/>
      <c r="AG63" s="94"/>
    </row>
    <row r="64" spans="1:35" x14ac:dyDescent="0.2">
      <c r="A64" s="65" t="s">
        <v>206</v>
      </c>
      <c r="B64" s="56" t="s">
        <v>170</v>
      </c>
    </row>
    <row r="65" spans="1:33" x14ac:dyDescent="0.2">
      <c r="B65" s="56" t="s">
        <v>93</v>
      </c>
    </row>
    <row r="66" spans="1:33" x14ac:dyDescent="0.2">
      <c r="B66" s="56" t="s">
        <v>94</v>
      </c>
    </row>
    <row r="67" spans="1:33" x14ac:dyDescent="0.2">
      <c r="B67" s="56" t="s">
        <v>134</v>
      </c>
    </row>
    <row r="68" spans="1:33" s="65" customFormat="1" x14ac:dyDescent="0.2">
      <c r="A68" s="65" t="s">
        <v>215</v>
      </c>
      <c r="B68" s="65" t="s">
        <v>216</v>
      </c>
      <c r="AF68" s="94"/>
      <c r="AG68" s="94"/>
    </row>
    <row r="69" spans="1:33" x14ac:dyDescent="0.2">
      <c r="A69" s="65" t="s">
        <v>213</v>
      </c>
      <c r="B69" s="65" t="s">
        <v>209</v>
      </c>
    </row>
    <row r="70" spans="1:33" x14ac:dyDescent="0.2">
      <c r="A70" s="65" t="s">
        <v>214</v>
      </c>
      <c r="B70" s="65" t="s">
        <v>217</v>
      </c>
    </row>
  </sheetData>
  <mergeCells count="5">
    <mergeCell ref="AH4:AI4"/>
    <mergeCell ref="A4:A6"/>
    <mergeCell ref="B4:P4"/>
    <mergeCell ref="Q4:AE4"/>
    <mergeCell ref="AF4:AG4"/>
  </mergeCells>
  <phoneticPr fontId="11" type="noConversion"/>
  <printOptions horizontalCentered="1"/>
  <pageMargins left="0.25" right="0.25" top="0.75" bottom="0.75" header="0.3" footer="0.3"/>
  <pageSetup paperSize="9" scale="42"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9" tint="-0.249977111117893"/>
    <pageSetUpPr fitToPage="1"/>
  </sheetPr>
  <dimension ref="A1:U42"/>
  <sheetViews>
    <sheetView zoomScaleNormal="100" zoomScaleSheetLayoutView="80" zoomScalePageLayoutView="85" workbookViewId="0">
      <selection activeCell="G42" sqref="G42"/>
    </sheetView>
  </sheetViews>
  <sheetFormatPr baseColWidth="10" defaultColWidth="11.42578125" defaultRowHeight="12" x14ac:dyDescent="0.2"/>
  <cols>
    <col min="1" max="1" width="57.140625" style="3" customWidth="1"/>
    <col min="2" max="6" width="17.42578125" style="3" customWidth="1"/>
    <col min="7" max="7" width="21.140625" style="3" customWidth="1"/>
    <col min="8" max="8" width="14.85546875" style="3" customWidth="1"/>
    <col min="9" max="9" width="19.85546875" style="3" customWidth="1"/>
    <col min="10" max="10" width="12.7109375" style="3" customWidth="1"/>
    <col min="11" max="16384" width="11.42578125" style="3"/>
  </cols>
  <sheetData>
    <row r="1" spans="1:21" s="71" customFormat="1" x14ac:dyDescent="0.2">
      <c r="A1" s="95" t="s">
        <v>447</v>
      </c>
      <c r="B1" s="95"/>
      <c r="C1" s="95"/>
      <c r="D1" s="95"/>
      <c r="E1" s="95"/>
      <c r="F1" s="95"/>
      <c r="G1" s="95"/>
      <c r="H1" s="95"/>
      <c r="I1" s="95"/>
    </row>
    <row r="2" spans="1:21" s="5" customFormat="1" x14ac:dyDescent="0.2">
      <c r="A2" s="95" t="s">
        <v>661</v>
      </c>
      <c r="B2" s="95"/>
      <c r="C2" s="95"/>
      <c r="D2" s="95"/>
      <c r="E2" s="95"/>
      <c r="F2" s="95"/>
      <c r="G2" s="95"/>
      <c r="H2" s="95"/>
      <c r="I2" s="95"/>
      <c r="J2" s="95"/>
      <c r="K2" s="95"/>
      <c r="L2" s="95"/>
      <c r="M2" s="95"/>
      <c r="N2" s="95"/>
      <c r="O2" s="95"/>
      <c r="P2" s="95"/>
      <c r="Q2" s="95"/>
      <c r="R2" s="95"/>
      <c r="S2" s="95"/>
      <c r="T2" s="95"/>
      <c r="U2" s="95"/>
    </row>
    <row r="3" spans="1:21" s="79" customFormat="1" ht="12.75" thickBot="1" x14ac:dyDescent="0.25">
      <c r="A3" s="9"/>
      <c r="B3" s="11"/>
      <c r="E3" s="11"/>
    </row>
    <row r="4" spans="1:21" ht="12" customHeight="1" thickBot="1" x14ac:dyDescent="0.25">
      <c r="A4" s="716" t="s">
        <v>35</v>
      </c>
      <c r="B4" s="718" t="s">
        <v>446</v>
      </c>
      <c r="C4" s="718" t="s">
        <v>448</v>
      </c>
      <c r="D4" s="718" t="s">
        <v>449</v>
      </c>
      <c r="E4" s="718" t="s">
        <v>450</v>
      </c>
      <c r="F4" s="718" t="s">
        <v>451</v>
      </c>
      <c r="G4" s="718" t="s">
        <v>662</v>
      </c>
      <c r="H4" s="720" t="s">
        <v>417</v>
      </c>
      <c r="I4" s="718" t="s">
        <v>452</v>
      </c>
      <c r="J4" s="722" t="s">
        <v>417</v>
      </c>
    </row>
    <row r="5" spans="1:21" ht="31.5" customHeight="1" thickBot="1" x14ac:dyDescent="0.25">
      <c r="A5" s="717"/>
      <c r="B5" s="725"/>
      <c r="C5" s="724"/>
      <c r="D5" s="724"/>
      <c r="E5" s="724"/>
      <c r="F5" s="724"/>
      <c r="G5" s="719"/>
      <c r="H5" s="721"/>
      <c r="I5" s="719"/>
      <c r="J5" s="723"/>
    </row>
    <row r="6" spans="1:21" ht="12.75" x14ac:dyDescent="0.2">
      <c r="A6" s="33" t="s">
        <v>38</v>
      </c>
      <c r="B6" s="352">
        <v>6203940</v>
      </c>
      <c r="C6" s="352">
        <v>6614332</v>
      </c>
      <c r="D6" s="352">
        <v>5092910</v>
      </c>
      <c r="E6" s="354">
        <v>5494777</v>
      </c>
      <c r="F6" s="358">
        <v>4424991</v>
      </c>
      <c r="G6" s="352">
        <f>+D6-B6</f>
        <v>-1111030</v>
      </c>
      <c r="H6" s="361">
        <f>+(D6-B6)/B6</f>
        <v>-0.17908458173354352</v>
      </c>
      <c r="I6" s="352">
        <f>+F6-D6</f>
        <v>-667919</v>
      </c>
      <c r="J6" s="351">
        <f>+(F6-D6)/D6</f>
        <v>-0.13114682961214708</v>
      </c>
    </row>
    <row r="7" spans="1:21" ht="12.75" x14ac:dyDescent="0.2">
      <c r="A7" s="33" t="s">
        <v>294</v>
      </c>
      <c r="B7" s="348">
        <v>5617401</v>
      </c>
      <c r="C7" s="348">
        <v>4049932</v>
      </c>
      <c r="D7" s="348">
        <v>9494226</v>
      </c>
      <c r="E7" s="355">
        <v>4159277</v>
      </c>
      <c r="F7" s="359">
        <v>1026326</v>
      </c>
      <c r="G7" s="348">
        <f t="shared" ref="G7:G36" si="0">+D7-B7</f>
        <v>3876825</v>
      </c>
      <c r="H7" s="356">
        <f t="shared" ref="H7:H35" si="1">+(D7-B7)/B7</f>
        <v>0.69014567412937056</v>
      </c>
      <c r="I7" s="348">
        <f t="shared" ref="I7:I36" si="2">+F7-D7</f>
        <v>-8467900</v>
      </c>
      <c r="J7" s="351">
        <f t="shared" ref="J7:J38" si="3">+(F7-D7)/D7</f>
        <v>-0.8918999821575766</v>
      </c>
    </row>
    <row r="8" spans="1:21" x14ac:dyDescent="0.2">
      <c r="A8" s="33" t="s">
        <v>37</v>
      </c>
      <c r="B8" s="348"/>
      <c r="C8" s="348"/>
      <c r="D8" s="348"/>
      <c r="E8" s="348"/>
      <c r="F8" s="349"/>
      <c r="G8" s="348">
        <f t="shared" si="0"/>
        <v>0</v>
      </c>
      <c r="H8" s="356"/>
      <c r="I8" s="348">
        <f t="shared" si="2"/>
        <v>0</v>
      </c>
      <c r="J8" s="351"/>
    </row>
    <row r="9" spans="1:21" x14ac:dyDescent="0.2">
      <c r="A9" s="33" t="s">
        <v>31</v>
      </c>
      <c r="B9" s="348"/>
      <c r="C9" s="348"/>
      <c r="D9" s="348"/>
      <c r="E9" s="348"/>
      <c r="F9" s="349"/>
      <c r="G9" s="348">
        <f t="shared" si="0"/>
        <v>0</v>
      </c>
      <c r="H9" s="356"/>
      <c r="I9" s="348">
        <f t="shared" si="2"/>
        <v>0</v>
      </c>
      <c r="J9" s="351"/>
    </row>
    <row r="10" spans="1:21" x14ac:dyDescent="0.2">
      <c r="A10" s="33" t="s">
        <v>28</v>
      </c>
      <c r="B10" s="348"/>
      <c r="C10" s="348"/>
      <c r="D10" s="348"/>
      <c r="E10" s="348"/>
      <c r="F10" s="349"/>
      <c r="G10" s="348">
        <f t="shared" si="0"/>
        <v>0</v>
      </c>
      <c r="H10" s="356"/>
      <c r="I10" s="348">
        <f t="shared" si="2"/>
        <v>0</v>
      </c>
      <c r="J10" s="351"/>
    </row>
    <row r="11" spans="1:21" ht="12.75" x14ac:dyDescent="0.2">
      <c r="A11" s="33" t="s">
        <v>291</v>
      </c>
      <c r="B11" s="348">
        <v>4051971</v>
      </c>
      <c r="C11" s="348">
        <v>5507984</v>
      </c>
      <c r="D11" s="348">
        <v>5232942</v>
      </c>
      <c r="E11" s="355">
        <v>5101727</v>
      </c>
      <c r="F11" s="359">
        <v>4890891</v>
      </c>
      <c r="G11" s="348">
        <f t="shared" si="0"/>
        <v>1180971</v>
      </c>
      <c r="H11" s="356">
        <f t="shared" si="1"/>
        <v>0.2914559358889785</v>
      </c>
      <c r="I11" s="348">
        <f t="shared" si="2"/>
        <v>-342051</v>
      </c>
      <c r="J11" s="351">
        <f t="shared" si="3"/>
        <v>-6.5364951493825083E-2</v>
      </c>
    </row>
    <row r="12" spans="1:21" ht="12.75" x14ac:dyDescent="0.2">
      <c r="A12" s="33" t="s">
        <v>304</v>
      </c>
      <c r="B12" s="348">
        <v>2615947</v>
      </c>
      <c r="C12" s="348">
        <v>2092241</v>
      </c>
      <c r="D12" s="348">
        <v>1895416</v>
      </c>
      <c r="E12" s="355">
        <v>1905324</v>
      </c>
      <c r="F12" s="359">
        <v>1511094</v>
      </c>
      <c r="G12" s="348">
        <f t="shared" si="0"/>
        <v>-720531</v>
      </c>
      <c r="H12" s="356">
        <f t="shared" si="1"/>
        <v>-0.27543791980495019</v>
      </c>
      <c r="I12" s="348">
        <f t="shared" si="2"/>
        <v>-384322</v>
      </c>
      <c r="J12" s="351">
        <f t="shared" si="3"/>
        <v>-0.20276393150632896</v>
      </c>
    </row>
    <row r="13" spans="1:21" x14ac:dyDescent="0.2">
      <c r="A13" s="33" t="s">
        <v>33</v>
      </c>
      <c r="B13" s="348"/>
      <c r="C13" s="348"/>
      <c r="D13" s="348"/>
      <c r="E13" s="348"/>
      <c r="F13" s="349"/>
      <c r="G13" s="348">
        <f t="shared" si="0"/>
        <v>0</v>
      </c>
      <c r="H13" s="356"/>
      <c r="I13" s="348">
        <f t="shared" si="2"/>
        <v>0</v>
      </c>
      <c r="J13" s="351"/>
    </row>
    <row r="14" spans="1:21" x14ac:dyDescent="0.2">
      <c r="A14" s="33" t="s">
        <v>300</v>
      </c>
      <c r="B14" s="348"/>
      <c r="C14" s="348"/>
      <c r="D14" s="348"/>
      <c r="E14" s="348"/>
      <c r="F14" s="349"/>
      <c r="G14" s="348">
        <f t="shared" si="0"/>
        <v>0</v>
      </c>
      <c r="H14" s="356"/>
      <c r="I14" s="348">
        <f t="shared" si="2"/>
        <v>0</v>
      </c>
      <c r="J14" s="351"/>
    </row>
    <row r="15" spans="1:21" ht="12.75" x14ac:dyDescent="0.2">
      <c r="A15" s="33" t="s">
        <v>298</v>
      </c>
      <c r="B15" s="348">
        <v>216542</v>
      </c>
      <c r="C15" s="348">
        <v>379243</v>
      </c>
      <c r="D15" s="348">
        <v>214583</v>
      </c>
      <c r="E15" s="355">
        <v>335093</v>
      </c>
      <c r="F15" s="359">
        <v>241070</v>
      </c>
      <c r="G15" s="348">
        <f t="shared" si="0"/>
        <v>-1959</v>
      </c>
      <c r="H15" s="356">
        <f t="shared" si="1"/>
        <v>-9.0467438187510976E-3</v>
      </c>
      <c r="I15" s="348">
        <f t="shared" si="2"/>
        <v>26487</v>
      </c>
      <c r="J15" s="351">
        <f t="shared" si="3"/>
        <v>0.12343475485010462</v>
      </c>
    </row>
    <row r="16" spans="1:21" ht="12.75" x14ac:dyDescent="0.2">
      <c r="A16" s="33" t="s">
        <v>295</v>
      </c>
      <c r="B16" s="348">
        <v>8508013</v>
      </c>
      <c r="C16" s="348">
        <v>9320876</v>
      </c>
      <c r="D16" s="348">
        <v>9598227</v>
      </c>
      <c r="E16" s="355">
        <v>9412305</v>
      </c>
      <c r="F16" s="359">
        <v>9053195</v>
      </c>
      <c r="G16" s="348">
        <f t="shared" si="0"/>
        <v>1090214</v>
      </c>
      <c r="H16" s="356">
        <f t="shared" si="1"/>
        <v>0.12813967256514536</v>
      </c>
      <c r="I16" s="348">
        <f t="shared" si="2"/>
        <v>-545032</v>
      </c>
      <c r="J16" s="351">
        <f t="shared" si="3"/>
        <v>-5.6784654082467523E-2</v>
      </c>
    </row>
    <row r="17" spans="1:10" ht="12.75" x14ac:dyDescent="0.2">
      <c r="A17" s="33" t="s">
        <v>302</v>
      </c>
      <c r="B17" s="348">
        <v>5183091</v>
      </c>
      <c r="C17" s="348">
        <v>1328932</v>
      </c>
      <c r="D17" s="348">
        <v>413021</v>
      </c>
      <c r="E17" s="355">
        <v>914333</v>
      </c>
      <c r="F17" s="359">
        <v>263413</v>
      </c>
      <c r="G17" s="348">
        <f t="shared" si="0"/>
        <v>-4770070</v>
      </c>
      <c r="H17" s="356">
        <f t="shared" si="1"/>
        <v>-0.92031376643782636</v>
      </c>
      <c r="I17" s="348">
        <f t="shared" si="2"/>
        <v>-149608</v>
      </c>
      <c r="J17" s="351">
        <f t="shared" si="3"/>
        <v>-0.36222855496451756</v>
      </c>
    </row>
    <row r="18" spans="1:10" x14ac:dyDescent="0.2">
      <c r="A18" s="33" t="s">
        <v>40</v>
      </c>
      <c r="B18" s="348"/>
      <c r="C18" s="348"/>
      <c r="D18" s="348"/>
      <c r="E18" s="348"/>
      <c r="F18" s="349"/>
      <c r="G18" s="348">
        <f t="shared" si="0"/>
        <v>0</v>
      </c>
      <c r="H18" s="356"/>
      <c r="I18" s="348">
        <f t="shared" si="2"/>
        <v>0</v>
      </c>
      <c r="J18" s="351"/>
    </row>
    <row r="19" spans="1:10" x14ac:dyDescent="0.2">
      <c r="A19" s="33" t="s">
        <v>36</v>
      </c>
      <c r="B19" s="348"/>
      <c r="C19" s="348"/>
      <c r="D19" s="348"/>
      <c r="E19" s="348"/>
      <c r="F19" s="349"/>
      <c r="G19" s="348">
        <f t="shared" si="0"/>
        <v>0</v>
      </c>
      <c r="H19" s="356"/>
      <c r="I19" s="348">
        <f t="shared" si="2"/>
        <v>0</v>
      </c>
      <c r="J19" s="351"/>
    </row>
    <row r="20" spans="1:10" s="79" customFormat="1" x14ac:dyDescent="0.2">
      <c r="A20" s="33" t="s">
        <v>32</v>
      </c>
      <c r="B20" s="348"/>
      <c r="C20" s="348"/>
      <c r="D20" s="348"/>
      <c r="E20" s="348"/>
      <c r="F20" s="349"/>
      <c r="G20" s="348">
        <f t="shared" si="0"/>
        <v>0</v>
      </c>
      <c r="H20" s="356"/>
      <c r="I20" s="348">
        <f t="shared" si="2"/>
        <v>0</v>
      </c>
      <c r="J20" s="351"/>
    </row>
    <row r="21" spans="1:10" s="79" customFormat="1" x14ac:dyDescent="0.2">
      <c r="A21" s="33" t="s">
        <v>30</v>
      </c>
      <c r="B21" s="348"/>
      <c r="C21" s="348"/>
      <c r="D21" s="348"/>
      <c r="E21" s="348"/>
      <c r="F21" s="349"/>
      <c r="G21" s="348">
        <f t="shared" si="0"/>
        <v>0</v>
      </c>
      <c r="H21" s="356"/>
      <c r="I21" s="348">
        <f t="shared" si="2"/>
        <v>0</v>
      </c>
      <c r="J21" s="351"/>
    </row>
    <row r="22" spans="1:10" s="79" customFormat="1" ht="12.75" x14ac:dyDescent="0.2">
      <c r="A22" s="33" t="s">
        <v>296</v>
      </c>
      <c r="B22" s="348">
        <v>745962</v>
      </c>
      <c r="C22" s="348">
        <v>1604840</v>
      </c>
      <c r="D22" s="348">
        <v>509412</v>
      </c>
      <c r="E22" s="355">
        <v>1497483</v>
      </c>
      <c r="F22" s="359">
        <v>386085</v>
      </c>
      <c r="G22" s="348">
        <f t="shared" si="0"/>
        <v>-236550</v>
      </c>
      <c r="H22" s="356">
        <f t="shared" si="1"/>
        <v>-0.31710730573407225</v>
      </c>
      <c r="I22" s="348">
        <f t="shared" si="2"/>
        <v>-123327</v>
      </c>
      <c r="J22" s="351">
        <f t="shared" si="3"/>
        <v>-0.24209677039410143</v>
      </c>
    </row>
    <row r="23" spans="1:10" s="79" customFormat="1" x14ac:dyDescent="0.2">
      <c r="A23" s="33" t="s">
        <v>41</v>
      </c>
      <c r="B23" s="348"/>
      <c r="C23" s="348"/>
      <c r="D23" s="348"/>
      <c r="E23" s="348"/>
      <c r="F23" s="349"/>
      <c r="G23" s="348">
        <f t="shared" si="0"/>
        <v>0</v>
      </c>
      <c r="H23" s="356"/>
      <c r="I23" s="348">
        <f t="shared" si="2"/>
        <v>0</v>
      </c>
      <c r="J23" s="351"/>
    </row>
    <row r="24" spans="1:10" s="79" customFormat="1" x14ac:dyDescent="0.2">
      <c r="A24" s="33" t="s">
        <v>44</v>
      </c>
      <c r="B24" s="348"/>
      <c r="C24" s="348"/>
      <c r="D24" s="348"/>
      <c r="E24" s="348"/>
      <c r="F24" s="349"/>
      <c r="G24" s="348">
        <f t="shared" si="0"/>
        <v>0</v>
      </c>
      <c r="H24" s="356"/>
      <c r="I24" s="348">
        <f t="shared" si="2"/>
        <v>0</v>
      </c>
      <c r="J24" s="351"/>
    </row>
    <row r="25" spans="1:10" s="79" customFormat="1" ht="12.75" x14ac:dyDescent="0.2">
      <c r="A25" s="33" t="s">
        <v>293</v>
      </c>
      <c r="B25" s="348">
        <v>17555256</v>
      </c>
      <c r="C25" s="348">
        <v>10086265</v>
      </c>
      <c r="D25" s="348">
        <v>4858190</v>
      </c>
      <c r="E25" s="355">
        <v>7798830</v>
      </c>
      <c r="F25" s="359">
        <v>27063004</v>
      </c>
      <c r="G25" s="348">
        <f t="shared" si="0"/>
        <v>-12697066</v>
      </c>
      <c r="H25" s="356">
        <f t="shared" si="1"/>
        <v>-0.72326293618275916</v>
      </c>
      <c r="I25" s="348">
        <f t="shared" si="2"/>
        <v>22204814</v>
      </c>
      <c r="J25" s="351">
        <f t="shared" si="3"/>
        <v>4.5705939866493486</v>
      </c>
    </row>
    <row r="26" spans="1:10" s="79" customFormat="1" ht="12.75" x14ac:dyDescent="0.2">
      <c r="A26" s="33" t="s">
        <v>297</v>
      </c>
      <c r="B26" s="348">
        <v>2071770</v>
      </c>
      <c r="C26" s="348">
        <v>2132646</v>
      </c>
      <c r="D26" s="348">
        <v>1098404</v>
      </c>
      <c r="E26" s="355">
        <v>1767916</v>
      </c>
      <c r="F26" s="359">
        <v>808164</v>
      </c>
      <c r="G26" s="348">
        <f t="shared" si="0"/>
        <v>-973366</v>
      </c>
      <c r="H26" s="356">
        <f t="shared" si="1"/>
        <v>-0.46982338773126359</v>
      </c>
      <c r="I26" s="348">
        <f t="shared" si="2"/>
        <v>-290240</v>
      </c>
      <c r="J26" s="351">
        <f t="shared" si="3"/>
        <v>-0.26423793067031803</v>
      </c>
    </row>
    <row r="27" spans="1:10" s="79" customFormat="1" ht="12.75" x14ac:dyDescent="0.2">
      <c r="A27" s="33" t="s">
        <v>290</v>
      </c>
      <c r="B27" s="348">
        <v>14489060</v>
      </c>
      <c r="C27" s="348">
        <v>18101465</v>
      </c>
      <c r="D27" s="348">
        <v>17287389</v>
      </c>
      <c r="E27" s="355">
        <v>17714867</v>
      </c>
      <c r="F27" s="359">
        <v>20233074</v>
      </c>
      <c r="G27" s="348">
        <f t="shared" si="0"/>
        <v>2798329</v>
      </c>
      <c r="H27" s="356">
        <f t="shared" si="1"/>
        <v>0.19313392311164423</v>
      </c>
      <c r="I27" s="348">
        <f t="shared" si="2"/>
        <v>2945685</v>
      </c>
      <c r="J27" s="351">
        <f t="shared" si="3"/>
        <v>0.17039502032377474</v>
      </c>
    </row>
    <row r="28" spans="1:10" s="79" customFormat="1" ht="12.75" x14ac:dyDescent="0.2">
      <c r="A28" s="33" t="s">
        <v>292</v>
      </c>
      <c r="B28" s="348">
        <v>3002718</v>
      </c>
      <c r="C28" s="348">
        <v>3465663</v>
      </c>
      <c r="D28" s="348">
        <v>5914831</v>
      </c>
      <c r="E28" s="355">
        <v>3229084</v>
      </c>
      <c r="F28" s="359">
        <v>6167971</v>
      </c>
      <c r="G28" s="348">
        <f t="shared" si="0"/>
        <v>2912113</v>
      </c>
      <c r="H28" s="356">
        <f t="shared" si="1"/>
        <v>0.96982567127515806</v>
      </c>
      <c r="I28" s="348">
        <f t="shared" si="2"/>
        <v>253140</v>
      </c>
      <c r="J28" s="351">
        <f t="shared" si="3"/>
        <v>4.2797503428246723E-2</v>
      </c>
    </row>
    <row r="29" spans="1:10" s="79" customFormat="1" x14ac:dyDescent="0.2">
      <c r="A29" s="33" t="s">
        <v>29</v>
      </c>
      <c r="B29" s="348"/>
      <c r="C29" s="348"/>
      <c r="D29" s="348"/>
      <c r="E29" s="348"/>
      <c r="F29" s="349"/>
      <c r="G29" s="348">
        <f t="shared" si="0"/>
        <v>0</v>
      </c>
      <c r="H29" s="356"/>
      <c r="I29" s="348">
        <f t="shared" si="2"/>
        <v>0</v>
      </c>
      <c r="J29" s="351"/>
    </row>
    <row r="30" spans="1:10" s="79" customFormat="1" ht="12.75" x14ac:dyDescent="0.2">
      <c r="A30" s="33" t="s">
        <v>299</v>
      </c>
      <c r="B30" s="348">
        <v>24215775</v>
      </c>
      <c r="C30" s="348">
        <v>61979848</v>
      </c>
      <c r="D30" s="348">
        <v>20719954</v>
      </c>
      <c r="E30" s="355">
        <v>45160977</v>
      </c>
      <c r="F30" s="359">
        <v>25217186</v>
      </c>
      <c r="G30" s="348">
        <f t="shared" si="0"/>
        <v>-3495821</v>
      </c>
      <c r="H30" s="356">
        <f t="shared" si="1"/>
        <v>-0.14436130993123283</v>
      </c>
      <c r="I30" s="348">
        <f t="shared" si="2"/>
        <v>4497232</v>
      </c>
      <c r="J30" s="351">
        <f t="shared" si="3"/>
        <v>0.2170483583119924</v>
      </c>
    </row>
    <row r="31" spans="1:10" s="79" customFormat="1" ht="12.75" x14ac:dyDescent="0.2">
      <c r="A31" s="33" t="s">
        <v>301</v>
      </c>
      <c r="B31" s="348">
        <v>10481654</v>
      </c>
      <c r="C31" s="348">
        <v>54252354</v>
      </c>
      <c r="D31" s="348">
        <v>11977053</v>
      </c>
      <c r="E31" s="355">
        <v>43534355</v>
      </c>
      <c r="F31" s="359">
        <v>11813420</v>
      </c>
      <c r="G31" s="348">
        <f t="shared" si="0"/>
        <v>1495399</v>
      </c>
      <c r="H31" s="356">
        <f t="shared" si="1"/>
        <v>0.14266822774344584</v>
      </c>
      <c r="I31" s="348">
        <f t="shared" si="2"/>
        <v>-163633</v>
      </c>
      <c r="J31" s="351">
        <f t="shared" si="3"/>
        <v>-1.366220889228761E-2</v>
      </c>
    </row>
    <row r="32" spans="1:10" s="79" customFormat="1" ht="12.75" x14ac:dyDescent="0.2">
      <c r="A32" s="33" t="s">
        <v>289</v>
      </c>
      <c r="B32" s="348">
        <v>922053</v>
      </c>
      <c r="C32" s="348">
        <v>616508</v>
      </c>
      <c r="D32" s="348">
        <v>331812</v>
      </c>
      <c r="E32" s="355">
        <v>500554</v>
      </c>
      <c r="F32" s="359">
        <v>138615</v>
      </c>
      <c r="G32" s="348">
        <f t="shared" si="0"/>
        <v>-590241</v>
      </c>
      <c r="H32" s="356">
        <f t="shared" si="1"/>
        <v>-0.64013782288002963</v>
      </c>
      <c r="I32" s="348">
        <f t="shared" si="2"/>
        <v>-193197</v>
      </c>
      <c r="J32" s="351">
        <f t="shared" si="3"/>
        <v>-0.58224838161368486</v>
      </c>
    </row>
    <row r="33" spans="1:10" s="79" customFormat="1" ht="12.75" x14ac:dyDescent="0.2">
      <c r="A33" s="33" t="s">
        <v>303</v>
      </c>
      <c r="B33" s="348">
        <v>303717</v>
      </c>
      <c r="C33" s="348">
        <v>283286</v>
      </c>
      <c r="D33" s="348">
        <v>293167</v>
      </c>
      <c r="E33" s="355">
        <v>288257</v>
      </c>
      <c r="F33" s="359">
        <v>277825</v>
      </c>
      <c r="G33" s="348">
        <f t="shared" si="0"/>
        <v>-10550</v>
      </c>
      <c r="H33" s="356">
        <f t="shared" si="1"/>
        <v>-3.4736284106586066E-2</v>
      </c>
      <c r="I33" s="348">
        <f t="shared" si="2"/>
        <v>-15342</v>
      </c>
      <c r="J33" s="351">
        <f t="shared" si="3"/>
        <v>-5.2331947320128115E-2</v>
      </c>
    </row>
    <row r="34" spans="1:10" s="79" customFormat="1" x14ac:dyDescent="0.2">
      <c r="A34" s="33" t="s">
        <v>39</v>
      </c>
      <c r="B34" s="348"/>
      <c r="C34" s="348"/>
      <c r="D34" s="348"/>
      <c r="E34" s="348"/>
      <c r="F34" s="349"/>
      <c r="G34" s="348">
        <f t="shared" si="0"/>
        <v>0</v>
      </c>
      <c r="H34" s="356"/>
      <c r="I34" s="348">
        <f t="shared" si="2"/>
        <v>0</v>
      </c>
      <c r="J34" s="351"/>
    </row>
    <row r="35" spans="1:10" s="79" customFormat="1" ht="12.75" x14ac:dyDescent="0.2">
      <c r="A35" s="33" t="s">
        <v>288</v>
      </c>
      <c r="B35" s="348">
        <v>8834660</v>
      </c>
      <c r="C35" s="348">
        <v>4209950</v>
      </c>
      <c r="D35" s="348">
        <v>4232676</v>
      </c>
      <c r="E35" s="355">
        <v>3584778</v>
      </c>
      <c r="F35" s="359">
        <v>5310054</v>
      </c>
      <c r="G35" s="348">
        <f t="shared" si="0"/>
        <v>-4601984</v>
      </c>
      <c r="H35" s="356">
        <f t="shared" si="1"/>
        <v>-0.52090108730839668</v>
      </c>
      <c r="I35" s="348">
        <f t="shared" si="2"/>
        <v>1077378</v>
      </c>
      <c r="J35" s="351">
        <f t="shared" si="3"/>
        <v>0.25453826373669991</v>
      </c>
    </row>
    <row r="36" spans="1:10" s="79" customFormat="1" x14ac:dyDescent="0.2">
      <c r="A36" s="33" t="s">
        <v>42</v>
      </c>
      <c r="B36" s="348"/>
      <c r="C36" s="348"/>
      <c r="D36" s="348"/>
      <c r="E36" s="348"/>
      <c r="F36" s="349"/>
      <c r="G36" s="348">
        <f t="shared" si="0"/>
        <v>0</v>
      </c>
      <c r="H36" s="356"/>
      <c r="I36" s="348">
        <f t="shared" si="2"/>
        <v>0</v>
      </c>
      <c r="J36" s="351"/>
    </row>
    <row r="37" spans="1:10" ht="12.75" thickBot="1" x14ac:dyDescent="0.25">
      <c r="A37" s="33"/>
      <c r="B37" s="353"/>
      <c r="C37" s="353"/>
      <c r="D37" s="353"/>
      <c r="E37" s="353"/>
      <c r="F37" s="360"/>
      <c r="G37" s="353"/>
      <c r="H37" s="362"/>
      <c r="I37" s="357"/>
      <c r="J37" s="31"/>
    </row>
    <row r="38" spans="1:10" ht="12.75" thickBot="1" x14ac:dyDescent="0.25">
      <c r="A38" s="26" t="s">
        <v>56</v>
      </c>
      <c r="B38" s="350">
        <f>SUM(B6:B37)</f>
        <v>115019530</v>
      </c>
      <c r="C38" s="350">
        <f t="shared" ref="C38:F38" si="4">SUM(C6:C37)</f>
        <v>186026365</v>
      </c>
      <c r="D38" s="350">
        <f t="shared" si="4"/>
        <v>99164213</v>
      </c>
      <c r="E38" s="350">
        <f t="shared" si="4"/>
        <v>152399937</v>
      </c>
      <c r="F38" s="350">
        <f t="shared" si="4"/>
        <v>118826378</v>
      </c>
      <c r="G38" s="350">
        <f t="shared" ref="G38" si="5">SUM(G6:G37)</f>
        <v>-15855317</v>
      </c>
      <c r="H38" s="363">
        <f t="shared" ref="H38" si="6">+(B38-D38)/D38</f>
        <v>0.15988950570303018</v>
      </c>
      <c r="I38" s="350">
        <f t="shared" ref="I38" si="7">SUM(I6:I37)</f>
        <v>19662165</v>
      </c>
      <c r="J38" s="364">
        <f t="shared" si="3"/>
        <v>0.19827883875809107</v>
      </c>
    </row>
    <row r="39" spans="1:10" x14ac:dyDescent="0.2">
      <c r="A39" s="1" t="s">
        <v>58</v>
      </c>
      <c r="B39" s="2"/>
      <c r="C39" s="2"/>
      <c r="D39" s="2"/>
      <c r="E39" s="2"/>
      <c r="F39" s="2"/>
      <c r="G39" s="2"/>
      <c r="H39" s="2"/>
      <c r="I39" s="2"/>
    </row>
    <row r="40" spans="1:10" s="56" customFormat="1" x14ac:dyDescent="0.2">
      <c r="A40" s="1" t="s">
        <v>379</v>
      </c>
      <c r="B40" s="50"/>
      <c r="C40" s="50"/>
      <c r="D40" s="50"/>
      <c r="E40" s="50"/>
      <c r="F40" s="50"/>
      <c r="G40" s="50"/>
      <c r="H40" s="50"/>
      <c r="I40" s="50"/>
    </row>
    <row r="41" spans="1:10" x14ac:dyDescent="0.2">
      <c r="A41" s="1" t="s">
        <v>179</v>
      </c>
      <c r="B41" s="2"/>
      <c r="C41" s="2"/>
      <c r="D41" s="2"/>
      <c r="E41" s="2"/>
      <c r="F41" s="2"/>
      <c r="G41" s="2"/>
      <c r="H41" s="2"/>
      <c r="I41" s="2"/>
    </row>
    <row r="42" spans="1:10" x14ac:dyDescent="0.2">
      <c r="A42" s="1"/>
      <c r="B42" s="2"/>
      <c r="C42" s="2"/>
      <c r="D42" s="2"/>
      <c r="E42" s="2"/>
      <c r="F42" s="2"/>
      <c r="G42" s="2"/>
      <c r="H42" s="2"/>
      <c r="I42" s="2"/>
    </row>
  </sheetData>
  <sortState ref="A8:K42">
    <sortCondition ref="A8:A42"/>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25" right="0.25" top="0.75" bottom="0.75" header="0.3" footer="0.3"/>
  <pageSetup paperSize="9" scale="81"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pageSetUpPr fitToPage="1"/>
  </sheetPr>
  <dimension ref="A1:Y28"/>
  <sheetViews>
    <sheetView topLeftCell="A11" zoomScaleNormal="100" zoomScaleSheetLayoutView="90" zoomScalePageLayoutView="85" workbookViewId="0">
      <selection activeCell="A23" sqref="A23:XFD26"/>
    </sheetView>
  </sheetViews>
  <sheetFormatPr baseColWidth="10" defaultColWidth="11.42578125" defaultRowHeight="12" x14ac:dyDescent="0.2"/>
  <cols>
    <col min="1" max="1" width="29.7109375" style="3" customWidth="1"/>
    <col min="2" max="2" width="13" style="3" customWidth="1"/>
    <col min="3" max="3" width="15.5703125" style="3" customWidth="1"/>
    <col min="4" max="4" width="15.5703125" style="65" customWidth="1"/>
    <col min="5" max="5" width="19.85546875" style="65" customWidth="1"/>
    <col min="6" max="7" width="15.5703125" style="56" customWidth="1"/>
    <col min="8" max="8" width="38.140625" style="65" customWidth="1"/>
    <col min="9" max="10" width="15.5703125" style="56" customWidth="1"/>
    <col min="11" max="11" width="53.85546875" style="56" customWidth="1"/>
    <col min="12" max="12" width="15.5703125" style="3" customWidth="1"/>
    <col min="13" max="13" width="23.7109375" style="3" customWidth="1"/>
    <col min="14" max="14" width="28" style="56" customWidth="1"/>
    <col min="15" max="15" width="12.7109375" style="3" bestFit="1" customWidth="1"/>
    <col min="16" max="16384" width="11.42578125" style="3"/>
  </cols>
  <sheetData>
    <row r="1" spans="1:25" s="5" customFormat="1" ht="15.75" customHeight="1" x14ac:dyDescent="0.2">
      <c r="A1" s="95" t="s">
        <v>453</v>
      </c>
      <c r="B1" s="95"/>
      <c r="C1" s="95"/>
      <c r="D1" s="95"/>
      <c r="E1" s="95"/>
      <c r="F1" s="95"/>
      <c r="G1" s="95"/>
      <c r="H1" s="95"/>
      <c r="I1" s="95"/>
      <c r="J1" s="95"/>
      <c r="K1" s="95"/>
      <c r="L1" s="95"/>
      <c r="M1" s="95"/>
      <c r="N1" s="95"/>
    </row>
    <row r="2" spans="1:25" s="5" customFormat="1" x14ac:dyDescent="0.2">
      <c r="A2" s="103" t="s">
        <v>495</v>
      </c>
      <c r="B2" s="95"/>
      <c r="C2" s="95"/>
      <c r="D2" s="95"/>
      <c r="E2" s="95"/>
      <c r="F2" s="95"/>
      <c r="G2" s="95"/>
      <c r="H2" s="95"/>
      <c r="I2" s="95"/>
      <c r="J2" s="95"/>
      <c r="K2" s="95"/>
      <c r="L2" s="95"/>
      <c r="M2" s="95"/>
      <c r="N2" s="95"/>
      <c r="O2" s="95"/>
      <c r="P2" s="95"/>
      <c r="Q2" s="95"/>
      <c r="R2" s="95"/>
      <c r="S2" s="95"/>
      <c r="T2" s="95"/>
      <c r="U2" s="95"/>
      <c r="V2" s="95"/>
      <c r="W2" s="95"/>
      <c r="X2" s="95"/>
      <c r="Y2" s="95"/>
    </row>
    <row r="3" spans="1:25" s="56" customFormat="1" ht="12.75" thickBot="1" x14ac:dyDescent="0.25">
      <c r="A3" s="9"/>
      <c r="B3" s="11"/>
      <c r="D3" s="65"/>
      <c r="E3" s="65"/>
      <c r="G3" s="11"/>
      <c r="H3" s="11"/>
    </row>
    <row r="4" spans="1:25" ht="13.5" hidden="1" customHeight="1" x14ac:dyDescent="0.2">
      <c r="A4" s="46" t="s">
        <v>97</v>
      </c>
      <c r="B4" s="45"/>
      <c r="C4" s="36"/>
      <c r="D4" s="66"/>
      <c r="E4" s="66"/>
      <c r="F4" s="57"/>
      <c r="G4" s="57"/>
      <c r="H4" s="66"/>
      <c r="I4" s="57"/>
      <c r="J4" s="57"/>
      <c r="K4" s="57"/>
      <c r="L4" s="36"/>
      <c r="M4" s="36"/>
      <c r="N4" s="57"/>
    </row>
    <row r="5" spans="1:25" ht="57" customHeight="1" x14ac:dyDescent="0.2">
      <c r="A5" s="369" t="s">
        <v>101</v>
      </c>
      <c r="B5" s="149" t="s">
        <v>102</v>
      </c>
      <c r="C5" s="150" t="s">
        <v>103</v>
      </c>
      <c r="D5" s="150" t="s">
        <v>219</v>
      </c>
      <c r="E5" s="150" t="s">
        <v>220</v>
      </c>
      <c r="F5" s="150" t="s">
        <v>256</v>
      </c>
      <c r="G5" s="150" t="s">
        <v>180</v>
      </c>
      <c r="H5" s="150" t="s">
        <v>218</v>
      </c>
      <c r="I5" s="150" t="s">
        <v>182</v>
      </c>
      <c r="J5" s="150" t="s">
        <v>181</v>
      </c>
      <c r="K5" s="150" t="s">
        <v>183</v>
      </c>
      <c r="L5" s="150" t="s">
        <v>184</v>
      </c>
      <c r="M5" s="150" t="s">
        <v>185</v>
      </c>
      <c r="N5" s="150" t="s">
        <v>186</v>
      </c>
    </row>
    <row r="6" spans="1:25" s="54" customFormat="1" ht="78.75" x14ac:dyDescent="0.2">
      <c r="A6" s="422" t="s">
        <v>580</v>
      </c>
      <c r="B6" s="423">
        <v>2300078</v>
      </c>
      <c r="C6" s="423" t="s">
        <v>581</v>
      </c>
      <c r="D6" s="423" t="s">
        <v>582</v>
      </c>
      <c r="E6" s="423" t="s">
        <v>583</v>
      </c>
      <c r="F6" s="633">
        <v>146642689.69999999</v>
      </c>
      <c r="G6" s="424">
        <v>43581</v>
      </c>
      <c r="H6" s="423" t="s">
        <v>584</v>
      </c>
      <c r="I6" s="423" t="s">
        <v>585</v>
      </c>
      <c r="J6" s="424">
        <v>44685</v>
      </c>
      <c r="K6" s="423" t="s">
        <v>586</v>
      </c>
      <c r="L6" s="424">
        <v>44685</v>
      </c>
      <c r="M6" s="424">
        <f>L6+32</f>
        <v>44717</v>
      </c>
      <c r="N6" s="424">
        <f>M6+63</f>
        <v>44780</v>
      </c>
    </row>
    <row r="7" spans="1:25" s="54" customFormat="1" ht="45" x14ac:dyDescent="0.2">
      <c r="A7" s="422" t="s">
        <v>587</v>
      </c>
      <c r="B7" s="423">
        <v>324555</v>
      </c>
      <c r="C7" s="423" t="s">
        <v>588</v>
      </c>
      <c r="D7" s="423" t="s">
        <v>589</v>
      </c>
      <c r="E7" s="423" t="s">
        <v>590</v>
      </c>
      <c r="F7" s="633">
        <v>112225082.87</v>
      </c>
      <c r="G7" s="424">
        <v>43634</v>
      </c>
      <c r="H7" s="423" t="s">
        <v>591</v>
      </c>
      <c r="I7" s="423" t="s">
        <v>592</v>
      </c>
      <c r="J7" s="424">
        <v>44351</v>
      </c>
      <c r="K7" s="423" t="s">
        <v>593</v>
      </c>
      <c r="L7" s="424">
        <v>44775</v>
      </c>
      <c r="M7" s="424">
        <f>L7+32</f>
        <v>44807</v>
      </c>
      <c r="N7" s="424">
        <f>M7+42</f>
        <v>44849</v>
      </c>
    </row>
    <row r="8" spans="1:25" s="54" customFormat="1" ht="56.25" x14ac:dyDescent="0.2">
      <c r="A8" s="422" t="s">
        <v>594</v>
      </c>
      <c r="B8" s="423">
        <v>322770</v>
      </c>
      <c r="C8" s="423" t="s">
        <v>595</v>
      </c>
      <c r="D8" s="423" t="s">
        <v>596</v>
      </c>
      <c r="E8" s="423" t="s">
        <v>597</v>
      </c>
      <c r="F8" s="633">
        <v>130269554.09</v>
      </c>
      <c r="G8" s="424">
        <v>43895</v>
      </c>
      <c r="H8" s="423" t="s">
        <v>598</v>
      </c>
      <c r="I8" s="423" t="s">
        <v>599</v>
      </c>
      <c r="J8" s="424">
        <v>44851</v>
      </c>
      <c r="K8" s="423" t="s">
        <v>600</v>
      </c>
      <c r="L8" s="424">
        <v>44851</v>
      </c>
      <c r="M8" s="424">
        <f t="shared" ref="M8:M9" si="0">L8+32</f>
        <v>44883</v>
      </c>
      <c r="N8" s="424">
        <f>M8+60</f>
        <v>44943</v>
      </c>
    </row>
    <row r="9" spans="1:25" s="54" customFormat="1" ht="56.25" x14ac:dyDescent="0.2">
      <c r="A9" s="422" t="s">
        <v>601</v>
      </c>
      <c r="B9" s="423">
        <v>361416</v>
      </c>
      <c r="C9" s="423" t="s">
        <v>588</v>
      </c>
      <c r="D9" s="423" t="s">
        <v>602</v>
      </c>
      <c r="E9" s="423" t="s">
        <v>603</v>
      </c>
      <c r="F9" s="633">
        <v>306494781.13</v>
      </c>
      <c r="G9" s="424">
        <v>44196</v>
      </c>
      <c r="H9" s="423" t="s">
        <v>604</v>
      </c>
      <c r="I9" s="423" t="s">
        <v>605</v>
      </c>
      <c r="J9" s="424">
        <v>44639</v>
      </c>
      <c r="K9" s="423" t="s">
        <v>586</v>
      </c>
      <c r="L9" s="424">
        <v>44639</v>
      </c>
      <c r="M9" s="424">
        <f t="shared" si="0"/>
        <v>44671</v>
      </c>
      <c r="N9" s="424">
        <f>M9+36</f>
        <v>44707</v>
      </c>
    </row>
    <row r="10" spans="1:25" s="54" customFormat="1" ht="191.25" x14ac:dyDescent="0.2">
      <c r="A10" s="422" t="s">
        <v>606</v>
      </c>
      <c r="B10" s="423">
        <v>184530</v>
      </c>
      <c r="C10" s="423" t="s">
        <v>607</v>
      </c>
      <c r="D10" s="423" t="s">
        <v>608</v>
      </c>
      <c r="E10" s="423" t="s">
        <v>609</v>
      </c>
      <c r="F10" s="633">
        <v>153744525.52000001</v>
      </c>
      <c r="G10" s="424">
        <v>41992</v>
      </c>
      <c r="H10" s="423" t="s">
        <v>610</v>
      </c>
      <c r="I10" s="423" t="s">
        <v>611</v>
      </c>
      <c r="J10" s="423" t="s">
        <v>612</v>
      </c>
      <c r="K10" s="423" t="s">
        <v>613</v>
      </c>
      <c r="L10" s="424">
        <v>43398</v>
      </c>
      <c r="M10" s="726" t="s">
        <v>614</v>
      </c>
      <c r="N10" s="726"/>
    </row>
    <row r="11" spans="1:25" s="54" customFormat="1" ht="22.5" x14ac:dyDescent="0.2">
      <c r="A11" s="727" t="s">
        <v>615</v>
      </c>
      <c r="B11" s="727">
        <v>376569</v>
      </c>
      <c r="C11" s="727" t="s">
        <v>616</v>
      </c>
      <c r="D11" s="727" t="s">
        <v>617</v>
      </c>
      <c r="E11" s="727" t="s">
        <v>618</v>
      </c>
      <c r="F11" s="633" t="s">
        <v>619</v>
      </c>
      <c r="G11" s="728">
        <v>44277</v>
      </c>
      <c r="H11" s="727" t="s">
        <v>620</v>
      </c>
      <c r="I11" s="425" t="s">
        <v>621</v>
      </c>
      <c r="J11" s="426">
        <v>44480</v>
      </c>
      <c r="K11" s="727" t="s">
        <v>586</v>
      </c>
      <c r="L11" s="426">
        <v>44480</v>
      </c>
      <c r="M11" s="427">
        <f>L11+32</f>
        <v>44512</v>
      </c>
      <c r="N11" s="426">
        <f>M11+15</f>
        <v>44527</v>
      </c>
    </row>
    <row r="12" spans="1:25" s="54" customFormat="1" ht="22.5" x14ac:dyDescent="0.2">
      <c r="A12" s="727"/>
      <c r="B12" s="727"/>
      <c r="C12" s="727"/>
      <c r="D12" s="727"/>
      <c r="E12" s="727"/>
      <c r="F12" s="633" t="s">
        <v>622</v>
      </c>
      <c r="G12" s="727"/>
      <c r="H12" s="727"/>
      <c r="I12" s="727" t="s">
        <v>623</v>
      </c>
      <c r="J12" s="728">
        <v>45170</v>
      </c>
      <c r="K12" s="727"/>
      <c r="L12" s="728">
        <v>45170</v>
      </c>
      <c r="M12" s="729">
        <f>L12+32</f>
        <v>45202</v>
      </c>
      <c r="N12" s="728">
        <f>M12+72</f>
        <v>45274</v>
      </c>
    </row>
    <row r="13" spans="1:25" s="54" customFormat="1" ht="11.25" x14ac:dyDescent="0.2">
      <c r="A13" s="727"/>
      <c r="B13" s="727"/>
      <c r="C13" s="727"/>
      <c r="D13" s="727"/>
      <c r="E13" s="727"/>
      <c r="F13" s="633"/>
      <c r="G13" s="727"/>
      <c r="H13" s="727"/>
      <c r="I13" s="727"/>
      <c r="J13" s="728"/>
      <c r="K13" s="727"/>
      <c r="L13" s="727"/>
      <c r="M13" s="730"/>
      <c r="N13" s="727"/>
    </row>
    <row r="14" spans="1:25" s="54" customFormat="1" ht="11.25" x14ac:dyDescent="0.2">
      <c r="A14" s="727"/>
      <c r="B14" s="727"/>
      <c r="C14" s="727"/>
      <c r="D14" s="727"/>
      <c r="E14" s="727"/>
      <c r="F14" s="633"/>
      <c r="G14" s="727"/>
      <c r="H14" s="727"/>
      <c r="I14" s="727"/>
      <c r="J14" s="728"/>
      <c r="K14" s="727"/>
      <c r="L14" s="727"/>
      <c r="M14" s="730"/>
      <c r="N14" s="727"/>
    </row>
    <row r="15" spans="1:25" s="54" customFormat="1" ht="56.25" x14ac:dyDescent="0.2">
      <c r="A15" s="422" t="s">
        <v>624</v>
      </c>
      <c r="B15" s="423">
        <v>96541</v>
      </c>
      <c r="C15" s="423" t="s">
        <v>625</v>
      </c>
      <c r="D15" s="423" t="s">
        <v>626</v>
      </c>
      <c r="E15" s="423" t="s">
        <v>627</v>
      </c>
      <c r="F15" s="633">
        <v>12327455.869999999</v>
      </c>
      <c r="G15" s="424">
        <v>44179</v>
      </c>
      <c r="H15" s="423" t="s">
        <v>628</v>
      </c>
      <c r="I15" s="423">
        <v>360</v>
      </c>
      <c r="J15" s="424">
        <v>44675</v>
      </c>
      <c r="K15" s="423" t="s">
        <v>586</v>
      </c>
      <c r="L15" s="424">
        <v>44675</v>
      </c>
      <c r="M15" s="424">
        <f>L15+32</f>
        <v>44707</v>
      </c>
      <c r="N15" s="424">
        <f>M15+36</f>
        <v>44743</v>
      </c>
    </row>
    <row r="16" spans="1:25" s="54" customFormat="1" ht="56.25" x14ac:dyDescent="0.2">
      <c r="A16" s="422" t="s">
        <v>629</v>
      </c>
      <c r="B16" s="423">
        <v>324557</v>
      </c>
      <c r="C16" s="423" t="s">
        <v>616</v>
      </c>
      <c r="D16" s="422" t="s">
        <v>630</v>
      </c>
      <c r="E16" s="423" t="s">
        <v>631</v>
      </c>
      <c r="F16" s="633">
        <v>94973251.090000004</v>
      </c>
      <c r="G16" s="424">
        <v>44138</v>
      </c>
      <c r="H16" s="423" t="s">
        <v>632</v>
      </c>
      <c r="I16" s="423">
        <v>540</v>
      </c>
      <c r="J16" s="424">
        <v>44695</v>
      </c>
      <c r="K16" s="423" t="s">
        <v>633</v>
      </c>
      <c r="L16" s="424">
        <v>44777</v>
      </c>
      <c r="M16" s="424">
        <f>L16+32</f>
        <v>44809</v>
      </c>
      <c r="N16" s="424">
        <f>M16+60</f>
        <v>44869</v>
      </c>
    </row>
    <row r="17" spans="1:14" s="54" customFormat="1" ht="67.5" x14ac:dyDescent="0.2">
      <c r="A17" s="422" t="s">
        <v>634</v>
      </c>
      <c r="B17" s="423">
        <v>2329618</v>
      </c>
      <c r="C17" s="423" t="s">
        <v>588</v>
      </c>
      <c r="D17" s="423" t="s">
        <v>635</v>
      </c>
      <c r="E17" s="423" t="s">
        <v>636</v>
      </c>
      <c r="F17" s="633">
        <v>149372506.09999999</v>
      </c>
      <c r="G17" s="424">
        <v>43693</v>
      </c>
      <c r="H17" s="423" t="s">
        <v>637</v>
      </c>
      <c r="I17" s="423">
        <v>720</v>
      </c>
      <c r="J17" s="424">
        <v>44460</v>
      </c>
      <c r="K17" s="423" t="s">
        <v>638</v>
      </c>
      <c r="L17" s="424">
        <v>44702</v>
      </c>
      <c r="M17" s="726" t="s">
        <v>639</v>
      </c>
      <c r="N17" s="726"/>
    </row>
    <row r="18" spans="1:14" s="54" customFormat="1" ht="45" x14ac:dyDescent="0.2">
      <c r="A18" s="422" t="s">
        <v>640</v>
      </c>
      <c r="B18" s="423">
        <v>3093</v>
      </c>
      <c r="C18" s="423" t="s">
        <v>641</v>
      </c>
      <c r="D18" s="423" t="s">
        <v>626</v>
      </c>
      <c r="E18" s="423" t="s">
        <v>642</v>
      </c>
      <c r="F18" s="633">
        <v>33678938.159999996</v>
      </c>
      <c r="G18" s="424">
        <v>43743</v>
      </c>
      <c r="H18" s="423" t="s">
        <v>643</v>
      </c>
      <c r="I18" s="423">
        <v>360</v>
      </c>
      <c r="J18" s="424">
        <v>44104</v>
      </c>
      <c r="K18" s="423" t="s">
        <v>644</v>
      </c>
      <c r="L18" s="424">
        <v>44575</v>
      </c>
      <c r="M18" s="424">
        <f>L18+32</f>
        <v>44607</v>
      </c>
      <c r="N18" s="424">
        <f>M18+83</f>
        <v>44690</v>
      </c>
    </row>
    <row r="19" spans="1:14" s="54" customFormat="1" ht="67.5" x14ac:dyDescent="0.2">
      <c r="A19" s="422" t="s">
        <v>645</v>
      </c>
      <c r="B19" s="423">
        <v>172307</v>
      </c>
      <c r="C19" s="423" t="s">
        <v>616</v>
      </c>
      <c r="D19" s="423" t="s">
        <v>617</v>
      </c>
      <c r="E19" s="423" t="s">
        <v>646</v>
      </c>
      <c r="F19" s="633">
        <v>67245585.159999996</v>
      </c>
      <c r="G19" s="424">
        <v>44340</v>
      </c>
      <c r="H19" s="423" t="s">
        <v>647</v>
      </c>
      <c r="I19" s="423">
        <v>420</v>
      </c>
      <c r="J19" s="424">
        <v>44777</v>
      </c>
      <c r="K19" s="423" t="s">
        <v>586</v>
      </c>
      <c r="L19" s="424">
        <v>44777</v>
      </c>
      <c r="M19" s="424">
        <f>L19+32</f>
        <v>44809</v>
      </c>
      <c r="N19" s="424">
        <f>M19+42</f>
        <v>44851</v>
      </c>
    </row>
    <row r="20" spans="1:14" s="54" customFormat="1" ht="45" x14ac:dyDescent="0.2">
      <c r="A20" s="422" t="s">
        <v>648</v>
      </c>
      <c r="B20" s="423">
        <v>322817</v>
      </c>
      <c r="C20" s="423" t="s">
        <v>581</v>
      </c>
      <c r="D20" s="423" t="s">
        <v>582</v>
      </c>
      <c r="E20" s="423" t="s">
        <v>649</v>
      </c>
      <c r="F20" s="633">
        <v>69973658.689999998</v>
      </c>
      <c r="G20" s="424">
        <v>44360</v>
      </c>
      <c r="H20" s="423" t="s">
        <v>584</v>
      </c>
      <c r="I20" s="423">
        <v>480</v>
      </c>
      <c r="J20" s="424">
        <v>44668</v>
      </c>
      <c r="K20" s="423" t="s">
        <v>586</v>
      </c>
      <c r="L20" s="424">
        <v>44668</v>
      </c>
      <c r="M20" s="424">
        <f>L20+32</f>
        <v>44700</v>
      </c>
      <c r="N20" s="424">
        <f>M20+48</f>
        <v>44748</v>
      </c>
    </row>
    <row r="21" spans="1:14" s="54" customFormat="1" ht="56.25" x14ac:dyDescent="0.2">
      <c r="A21" s="422" t="s">
        <v>650</v>
      </c>
      <c r="B21" s="423">
        <v>294192</v>
      </c>
      <c r="C21" s="423" t="s">
        <v>616</v>
      </c>
      <c r="D21" s="423" t="s">
        <v>582</v>
      </c>
      <c r="E21" s="423" t="s">
        <v>651</v>
      </c>
      <c r="F21" s="633">
        <v>9066928.4900000002</v>
      </c>
      <c r="G21" s="424">
        <v>44125</v>
      </c>
      <c r="H21" s="423" t="s">
        <v>652</v>
      </c>
      <c r="I21" s="423" t="s">
        <v>653</v>
      </c>
      <c r="J21" s="424">
        <v>44658</v>
      </c>
      <c r="K21" s="423" t="s">
        <v>586</v>
      </c>
      <c r="L21" s="424">
        <v>44658</v>
      </c>
      <c r="M21" s="424">
        <f>L21+32</f>
        <v>44690</v>
      </c>
      <c r="N21" s="424">
        <f>M21+24</f>
        <v>44714</v>
      </c>
    </row>
    <row r="22" spans="1:14" s="54" customFormat="1" ht="56.25" x14ac:dyDescent="0.2">
      <c r="A22" s="422" t="s">
        <v>654</v>
      </c>
      <c r="B22" s="423">
        <v>2503759</v>
      </c>
      <c r="C22" s="423" t="s">
        <v>588</v>
      </c>
      <c r="D22" s="423" t="s">
        <v>655</v>
      </c>
      <c r="E22" s="423" t="s">
        <v>656</v>
      </c>
      <c r="F22" s="633">
        <v>85019.99</v>
      </c>
      <c r="G22" s="424">
        <v>44187</v>
      </c>
      <c r="H22" s="423" t="s">
        <v>657</v>
      </c>
      <c r="I22" s="423" t="s">
        <v>658</v>
      </c>
      <c r="J22" s="424">
        <v>44360</v>
      </c>
      <c r="K22" s="423" t="s">
        <v>659</v>
      </c>
      <c r="L22" s="424">
        <v>44373</v>
      </c>
      <c r="M22" s="423" t="s">
        <v>660</v>
      </c>
      <c r="N22" s="423" t="s">
        <v>660</v>
      </c>
    </row>
    <row r="23" spans="1:14" x14ac:dyDescent="0.2">
      <c r="A23" s="634" t="s">
        <v>0</v>
      </c>
      <c r="B23" s="634"/>
      <c r="C23" s="635"/>
      <c r="D23" s="635"/>
      <c r="E23" s="635"/>
      <c r="F23" s="635"/>
      <c r="G23" s="635"/>
      <c r="H23" s="635"/>
      <c r="I23" s="635"/>
      <c r="J23" s="635"/>
      <c r="K23" s="635"/>
      <c r="L23" s="635"/>
      <c r="M23" s="635"/>
      <c r="N23" s="429"/>
    </row>
    <row r="24" spans="1:14" s="56" customFormat="1" x14ac:dyDescent="0.2">
      <c r="A24" s="1" t="s">
        <v>381</v>
      </c>
      <c r="B24" s="2"/>
      <c r="C24" s="2"/>
      <c r="D24" s="2"/>
      <c r="E24" s="2"/>
      <c r="F24" s="2"/>
      <c r="G24" s="2"/>
      <c r="H24" s="2"/>
      <c r="I24" s="2"/>
      <c r="J24" s="2"/>
      <c r="K24" s="2"/>
    </row>
    <row r="25" spans="1:14" x14ac:dyDescent="0.2">
      <c r="A25" s="19"/>
      <c r="B25" s="19"/>
    </row>
    <row r="26" spans="1:14" x14ac:dyDescent="0.2">
      <c r="A26" s="19"/>
    </row>
    <row r="27" spans="1:14" x14ac:dyDescent="0.2">
      <c r="A27" s="19"/>
    </row>
    <row r="28" spans="1:14" x14ac:dyDescent="0.2">
      <c r="A28" s="19"/>
    </row>
  </sheetData>
  <mergeCells count="15">
    <mergeCell ref="M17:N17"/>
    <mergeCell ref="H11:H14"/>
    <mergeCell ref="K11:K14"/>
    <mergeCell ref="I12:I14"/>
    <mergeCell ref="J12:J14"/>
    <mergeCell ref="L12:L14"/>
    <mergeCell ref="M10:N10"/>
    <mergeCell ref="A11:A14"/>
    <mergeCell ref="B11:B14"/>
    <mergeCell ref="C11:C14"/>
    <mergeCell ref="D11:D14"/>
    <mergeCell ref="E11:E14"/>
    <mergeCell ref="G11:G14"/>
    <mergeCell ref="M12:M14"/>
    <mergeCell ref="N12:N14"/>
  </mergeCells>
  <phoneticPr fontId="11" type="noConversion"/>
  <printOptions horizontalCentered="1"/>
  <pageMargins left="0.25" right="0.25" top="0.75" bottom="0.75" header="0.3" footer="0.3"/>
  <pageSetup paperSize="9" scale="61"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Y1048576"/>
  <sheetViews>
    <sheetView zoomScaleNormal="100" zoomScaleSheetLayoutView="100" zoomScalePageLayoutView="85" workbookViewId="0">
      <selection activeCell="A6" sqref="A6"/>
    </sheetView>
  </sheetViews>
  <sheetFormatPr baseColWidth="10" defaultColWidth="11.42578125" defaultRowHeight="12" x14ac:dyDescent="0.2"/>
  <cols>
    <col min="1" max="1" width="45.7109375" style="3" customWidth="1"/>
    <col min="2" max="2" width="40" style="3" bestFit="1" customWidth="1"/>
    <col min="3" max="3" width="20.28515625" style="65" customWidth="1"/>
    <col min="4" max="4" width="31.85546875" style="3" bestFit="1" customWidth="1"/>
    <col min="5" max="5" width="17.7109375" style="276" customWidth="1"/>
    <col min="6" max="6" width="28.42578125" style="65" customWidth="1"/>
    <col min="7" max="7" width="17.7109375" style="3" customWidth="1"/>
    <col min="8" max="9" width="17.7109375" style="286" customWidth="1"/>
    <col min="10" max="10" width="42.5703125" style="3" bestFit="1" customWidth="1"/>
    <col min="11" max="16384" width="11.42578125" style="3"/>
  </cols>
  <sheetData>
    <row r="1" spans="1:25" s="5" customFormat="1" ht="15.75" customHeight="1" x14ac:dyDescent="0.2">
      <c r="A1" s="95" t="s">
        <v>454</v>
      </c>
      <c r="B1" s="95"/>
      <c r="C1" s="95"/>
      <c r="D1" s="95"/>
      <c r="E1" s="473"/>
      <c r="F1" s="95"/>
      <c r="G1" s="95"/>
      <c r="H1" s="486"/>
      <c r="I1" s="486"/>
      <c r="J1" s="95"/>
    </row>
    <row r="2" spans="1:25" s="5" customFormat="1" x14ac:dyDescent="0.2">
      <c r="A2" s="103" t="s">
        <v>495</v>
      </c>
      <c r="B2" s="95"/>
      <c r="C2" s="95"/>
      <c r="D2" s="95"/>
      <c r="E2" s="473"/>
      <c r="F2" s="95"/>
      <c r="G2" s="95"/>
      <c r="H2" s="486"/>
      <c r="I2" s="486"/>
      <c r="J2" s="95"/>
      <c r="K2" s="95"/>
      <c r="L2" s="95"/>
      <c r="M2" s="95"/>
      <c r="N2" s="95"/>
      <c r="O2" s="95"/>
      <c r="P2" s="95"/>
      <c r="Q2" s="95"/>
      <c r="R2" s="95"/>
      <c r="S2" s="95"/>
      <c r="T2" s="95"/>
      <c r="U2" s="95"/>
      <c r="V2" s="95"/>
      <c r="W2" s="95"/>
      <c r="X2" s="95"/>
      <c r="Y2" s="95"/>
    </row>
    <row r="3" spans="1:25" ht="14.25" customHeight="1" thickBot="1" x14ac:dyDescent="0.25">
      <c r="A3" s="10"/>
      <c r="B3" s="10"/>
      <c r="C3" s="10"/>
      <c r="D3" s="15"/>
      <c r="E3" s="474"/>
      <c r="F3" s="15"/>
      <c r="G3" s="18"/>
    </row>
    <row r="4" spans="1:25" ht="13.5" hidden="1" customHeight="1" x14ac:dyDescent="0.2">
      <c r="A4" s="45" t="s">
        <v>97</v>
      </c>
      <c r="B4" s="46"/>
      <c r="C4" s="46"/>
      <c r="D4" s="27"/>
      <c r="E4" s="268"/>
      <c r="F4" s="67"/>
      <c r="G4" s="27" t="s">
        <v>43</v>
      </c>
      <c r="H4" s="67" t="s">
        <v>98</v>
      </c>
      <c r="I4" s="66"/>
      <c r="J4" s="36"/>
    </row>
    <row r="5" spans="1:25" ht="36" x14ac:dyDescent="0.2">
      <c r="A5" s="428" t="s">
        <v>104</v>
      </c>
      <c r="B5" s="149" t="s">
        <v>103</v>
      </c>
      <c r="C5" s="149" t="s">
        <v>219</v>
      </c>
      <c r="D5" s="150" t="s">
        <v>220</v>
      </c>
      <c r="E5" s="467" t="s">
        <v>2</v>
      </c>
      <c r="F5" s="150" t="s">
        <v>218</v>
      </c>
      <c r="G5" s="149" t="s">
        <v>106</v>
      </c>
      <c r="H5" s="150" t="s">
        <v>180</v>
      </c>
      <c r="I5" s="150" t="s">
        <v>185</v>
      </c>
      <c r="J5" s="150" t="s">
        <v>105</v>
      </c>
    </row>
    <row r="6" spans="1:25" s="94" customFormat="1" ht="33.75" x14ac:dyDescent="0.2">
      <c r="A6" s="430" t="s">
        <v>9194</v>
      </c>
      <c r="B6" s="402" t="s">
        <v>685</v>
      </c>
      <c r="C6" s="402"/>
      <c r="D6" s="402" t="s">
        <v>686</v>
      </c>
      <c r="E6" s="468">
        <v>960000</v>
      </c>
      <c r="F6" s="402">
        <v>20100070031</v>
      </c>
      <c r="G6" s="431" t="s">
        <v>687</v>
      </c>
      <c r="H6" s="487">
        <v>44195</v>
      </c>
      <c r="I6" s="453"/>
      <c r="J6" s="431"/>
    </row>
    <row r="7" spans="1:25" s="94" customFormat="1" x14ac:dyDescent="0.2">
      <c r="A7" s="430" t="s">
        <v>9195</v>
      </c>
      <c r="B7" s="402" t="s">
        <v>685</v>
      </c>
      <c r="C7" s="402"/>
      <c r="D7" s="402" t="s">
        <v>688</v>
      </c>
      <c r="E7" s="468">
        <v>1499158.85</v>
      </c>
      <c r="F7" s="402" t="s">
        <v>689</v>
      </c>
      <c r="G7" s="431" t="s">
        <v>687</v>
      </c>
      <c r="H7" s="487">
        <v>44223</v>
      </c>
      <c r="I7" s="487">
        <v>44272</v>
      </c>
      <c r="J7" s="431"/>
    </row>
    <row r="8" spans="1:25" s="94" customFormat="1" ht="22.5" x14ac:dyDescent="0.2">
      <c r="A8" s="430" t="s">
        <v>9196</v>
      </c>
      <c r="B8" s="402" t="s">
        <v>690</v>
      </c>
      <c r="C8" s="402"/>
      <c r="D8" s="402" t="s">
        <v>691</v>
      </c>
      <c r="E8" s="468">
        <v>5120000</v>
      </c>
      <c r="F8" s="402" t="s">
        <v>692</v>
      </c>
      <c r="G8" s="431" t="s">
        <v>687</v>
      </c>
      <c r="H8" s="487">
        <v>44235</v>
      </c>
      <c r="I8" s="487">
        <v>44321</v>
      </c>
      <c r="J8" s="431"/>
    </row>
    <row r="9" spans="1:25" s="94" customFormat="1" x14ac:dyDescent="0.2">
      <c r="A9" s="402" t="s">
        <v>9197</v>
      </c>
      <c r="B9" s="402" t="s">
        <v>685</v>
      </c>
      <c r="C9" s="402"/>
      <c r="D9" s="402" t="s">
        <v>693</v>
      </c>
      <c r="E9" s="468">
        <v>471485.52</v>
      </c>
      <c r="F9" s="402" t="s">
        <v>689</v>
      </c>
      <c r="G9" s="431" t="s">
        <v>687</v>
      </c>
      <c r="H9" s="487">
        <v>44266</v>
      </c>
      <c r="I9" s="487">
        <v>44355</v>
      </c>
      <c r="J9" s="431"/>
    </row>
    <row r="10" spans="1:25" s="94" customFormat="1" x14ac:dyDescent="0.2">
      <c r="A10" s="402" t="s">
        <v>9198</v>
      </c>
      <c r="B10" s="402" t="s">
        <v>685</v>
      </c>
      <c r="C10" s="402"/>
      <c r="D10" s="402" t="s">
        <v>694</v>
      </c>
      <c r="E10" s="468">
        <v>1268724.67</v>
      </c>
      <c r="F10" s="402" t="s">
        <v>689</v>
      </c>
      <c r="G10" s="431" t="s">
        <v>687</v>
      </c>
      <c r="H10" s="487">
        <v>44266</v>
      </c>
      <c r="I10" s="487">
        <v>44355</v>
      </c>
      <c r="J10" s="431"/>
    </row>
    <row r="11" spans="1:25" s="94" customFormat="1" x14ac:dyDescent="0.2">
      <c r="A11" s="402" t="s">
        <v>9199</v>
      </c>
      <c r="B11" s="402" t="s">
        <v>685</v>
      </c>
      <c r="C11" s="402"/>
      <c r="D11" s="402" t="s">
        <v>693</v>
      </c>
      <c r="E11" s="468">
        <v>1393025.4</v>
      </c>
      <c r="F11" s="402" t="s">
        <v>689</v>
      </c>
      <c r="G11" s="431" t="s">
        <v>687</v>
      </c>
      <c r="H11" s="487">
        <v>44277</v>
      </c>
      <c r="I11" s="487">
        <v>44334</v>
      </c>
      <c r="J11" s="431"/>
    </row>
    <row r="12" spans="1:25" s="94" customFormat="1" x14ac:dyDescent="0.2">
      <c r="A12" s="402" t="s">
        <v>9200</v>
      </c>
      <c r="B12" s="402" t="s">
        <v>685</v>
      </c>
      <c r="C12" s="402"/>
      <c r="D12" s="402" t="s">
        <v>693</v>
      </c>
      <c r="E12" s="468">
        <v>2780000</v>
      </c>
      <c r="F12" s="431" t="s">
        <v>695</v>
      </c>
      <c r="G12" s="431" t="s">
        <v>687</v>
      </c>
      <c r="H12" s="487">
        <v>44277</v>
      </c>
      <c r="I12" s="487">
        <v>44288</v>
      </c>
      <c r="J12" s="431"/>
    </row>
    <row r="13" spans="1:25" s="94" customFormat="1" x14ac:dyDescent="0.2">
      <c r="A13" s="402" t="s">
        <v>9201</v>
      </c>
      <c r="B13" s="402" t="s">
        <v>685</v>
      </c>
      <c r="C13" s="402"/>
      <c r="D13" s="402" t="s">
        <v>693</v>
      </c>
      <c r="E13" s="468">
        <v>999900</v>
      </c>
      <c r="F13" s="402" t="s">
        <v>696</v>
      </c>
      <c r="G13" s="431" t="s">
        <v>687</v>
      </c>
      <c r="H13" s="487">
        <v>44320</v>
      </c>
      <c r="I13" s="487">
        <v>44379</v>
      </c>
      <c r="J13" s="431"/>
    </row>
    <row r="14" spans="1:25" s="94" customFormat="1" x14ac:dyDescent="0.2">
      <c r="A14" s="402" t="s">
        <v>9202</v>
      </c>
      <c r="B14" s="402" t="s">
        <v>690</v>
      </c>
      <c r="C14" s="402"/>
      <c r="D14" s="402" t="s">
        <v>697</v>
      </c>
      <c r="E14" s="468">
        <v>1141915.5</v>
      </c>
      <c r="F14" s="402" t="s">
        <v>689</v>
      </c>
      <c r="G14" s="431" t="s">
        <v>687</v>
      </c>
      <c r="H14" s="487">
        <v>44330</v>
      </c>
      <c r="I14" s="487">
        <v>44388</v>
      </c>
      <c r="J14" s="431"/>
    </row>
    <row r="15" spans="1:25" s="94" customFormat="1" x14ac:dyDescent="0.2">
      <c r="A15" s="402" t="s">
        <v>9203</v>
      </c>
      <c r="B15" s="402" t="s">
        <v>690</v>
      </c>
      <c r="C15" s="402"/>
      <c r="D15" s="402" t="s">
        <v>697</v>
      </c>
      <c r="E15" s="468">
        <v>1097134.5</v>
      </c>
      <c r="F15" s="402" t="s">
        <v>689</v>
      </c>
      <c r="G15" s="431" t="s">
        <v>687</v>
      </c>
      <c r="H15" s="487">
        <v>44330</v>
      </c>
      <c r="I15" s="487">
        <v>44388</v>
      </c>
      <c r="J15" s="431"/>
    </row>
    <row r="16" spans="1:25" s="94" customFormat="1" x14ac:dyDescent="0.2">
      <c r="A16" s="430" t="s">
        <v>9204</v>
      </c>
      <c r="B16" s="402" t="s">
        <v>685</v>
      </c>
      <c r="C16" s="402"/>
      <c r="D16" s="402" t="s">
        <v>688</v>
      </c>
      <c r="E16" s="468">
        <v>538700</v>
      </c>
      <c r="F16" s="402" t="s">
        <v>698</v>
      </c>
      <c r="G16" s="431" t="s">
        <v>687</v>
      </c>
      <c r="H16" s="487">
        <v>44347</v>
      </c>
      <c r="I16" s="487">
        <v>44397</v>
      </c>
      <c r="J16" s="431"/>
    </row>
    <row r="17" spans="1:10" s="94" customFormat="1" ht="22.5" x14ac:dyDescent="0.2">
      <c r="A17" s="430" t="s">
        <v>9205</v>
      </c>
      <c r="B17" s="402" t="s">
        <v>690</v>
      </c>
      <c r="C17" s="402"/>
      <c r="D17" s="402" t="s">
        <v>699</v>
      </c>
      <c r="E17" s="468">
        <v>133499.29999999999</v>
      </c>
      <c r="F17" s="402" t="s">
        <v>700</v>
      </c>
      <c r="G17" s="431" t="s">
        <v>687</v>
      </c>
      <c r="H17" s="487">
        <v>44351</v>
      </c>
      <c r="I17" s="487">
        <v>44388</v>
      </c>
      <c r="J17" s="431"/>
    </row>
    <row r="18" spans="1:10" s="94" customFormat="1" ht="22.5" x14ac:dyDescent="0.2">
      <c r="A18" s="430" t="s">
        <v>9206</v>
      </c>
      <c r="B18" s="402" t="s">
        <v>690</v>
      </c>
      <c r="C18" s="402"/>
      <c r="D18" s="402" t="s">
        <v>701</v>
      </c>
      <c r="E18" s="468">
        <v>112200</v>
      </c>
      <c r="F18" s="402" t="s">
        <v>702</v>
      </c>
      <c r="G18" s="431" t="s">
        <v>687</v>
      </c>
      <c r="H18" s="487">
        <v>44352</v>
      </c>
      <c r="I18" s="487">
        <v>44411</v>
      </c>
      <c r="J18" s="431"/>
    </row>
    <row r="19" spans="1:10" s="94" customFormat="1" ht="22.5" x14ac:dyDescent="0.2">
      <c r="A19" s="430" t="s">
        <v>9207</v>
      </c>
      <c r="B19" s="402" t="s">
        <v>703</v>
      </c>
      <c r="C19" s="402"/>
      <c r="D19" s="402" t="s">
        <v>704</v>
      </c>
      <c r="E19" s="468">
        <v>803107</v>
      </c>
      <c r="F19" s="402" t="s">
        <v>705</v>
      </c>
      <c r="G19" s="431" t="s">
        <v>687</v>
      </c>
      <c r="H19" s="487">
        <v>44335</v>
      </c>
      <c r="I19" s="487">
        <v>44561</v>
      </c>
      <c r="J19" s="431"/>
    </row>
    <row r="20" spans="1:10" s="94" customFormat="1" x14ac:dyDescent="0.2">
      <c r="A20" s="430"/>
      <c r="B20" s="402"/>
      <c r="C20" s="402" t="s">
        <v>706</v>
      </c>
      <c r="D20" s="402"/>
      <c r="E20" s="468"/>
      <c r="F20" s="402"/>
      <c r="G20" s="431"/>
      <c r="H20" s="487"/>
      <c r="I20" s="487"/>
      <c r="J20" s="431"/>
    </row>
    <row r="21" spans="1:10" s="94" customFormat="1" ht="22.5" x14ac:dyDescent="0.2">
      <c r="A21" s="430" t="s">
        <v>707</v>
      </c>
      <c r="B21" s="402" t="s">
        <v>690</v>
      </c>
      <c r="C21" s="402"/>
      <c r="D21" s="402" t="s">
        <v>708</v>
      </c>
      <c r="E21" s="468">
        <v>211005</v>
      </c>
      <c r="F21" s="402" t="s">
        <v>709</v>
      </c>
      <c r="G21" s="431" t="s">
        <v>687</v>
      </c>
      <c r="H21" s="487">
        <v>44070</v>
      </c>
      <c r="I21" s="487">
        <v>44196</v>
      </c>
      <c r="J21" s="431"/>
    </row>
    <row r="22" spans="1:10" s="94" customFormat="1" ht="22.5" x14ac:dyDescent="0.2">
      <c r="A22" s="430" t="s">
        <v>710</v>
      </c>
      <c r="B22" s="402" t="s">
        <v>690</v>
      </c>
      <c r="C22" s="402"/>
      <c r="D22" s="402" t="s">
        <v>711</v>
      </c>
      <c r="E22" s="468">
        <v>91490</v>
      </c>
      <c r="F22" s="402" t="s">
        <v>709</v>
      </c>
      <c r="G22" s="431" t="s">
        <v>687</v>
      </c>
      <c r="H22" s="487">
        <v>44074</v>
      </c>
      <c r="I22" s="487">
        <v>44196</v>
      </c>
      <c r="J22" s="431"/>
    </row>
    <row r="23" spans="1:10" s="94" customFormat="1" ht="22.5" x14ac:dyDescent="0.2">
      <c r="A23" s="430" t="s">
        <v>712</v>
      </c>
      <c r="B23" s="402" t="s">
        <v>690</v>
      </c>
      <c r="C23" s="402"/>
      <c r="D23" s="402" t="s">
        <v>713</v>
      </c>
      <c r="E23" s="468">
        <v>118098</v>
      </c>
      <c r="F23" s="402" t="s">
        <v>714</v>
      </c>
      <c r="G23" s="431" t="s">
        <v>687</v>
      </c>
      <c r="H23" s="487">
        <v>44075</v>
      </c>
      <c r="I23" s="487">
        <v>44196</v>
      </c>
      <c r="J23" s="431"/>
    </row>
    <row r="24" spans="1:10" s="94" customFormat="1" ht="33.75" x14ac:dyDescent="0.2">
      <c r="A24" s="430" t="s">
        <v>715</v>
      </c>
      <c r="B24" s="402" t="s">
        <v>690</v>
      </c>
      <c r="C24" s="402"/>
      <c r="D24" s="402" t="s">
        <v>716</v>
      </c>
      <c r="E24" s="468">
        <v>133464</v>
      </c>
      <c r="F24" s="402" t="s">
        <v>709</v>
      </c>
      <c r="G24" s="431" t="s">
        <v>687</v>
      </c>
      <c r="H24" s="487">
        <v>44436</v>
      </c>
      <c r="I24" s="487">
        <v>44561</v>
      </c>
      <c r="J24" s="431"/>
    </row>
    <row r="25" spans="1:10" s="94" customFormat="1" ht="33.75" x14ac:dyDescent="0.2">
      <c r="A25" s="430" t="s">
        <v>717</v>
      </c>
      <c r="B25" s="402" t="s">
        <v>718</v>
      </c>
      <c r="C25" s="402"/>
      <c r="D25" s="402" t="s">
        <v>719</v>
      </c>
      <c r="E25" s="468">
        <v>1741500</v>
      </c>
      <c r="F25" s="402" t="s">
        <v>720</v>
      </c>
      <c r="G25" s="431" t="s">
        <v>687</v>
      </c>
      <c r="H25" s="487">
        <v>44468</v>
      </c>
      <c r="I25" s="487">
        <v>44561</v>
      </c>
      <c r="J25" s="431"/>
    </row>
    <row r="26" spans="1:10" s="94" customFormat="1" ht="33.75" x14ac:dyDescent="0.2">
      <c r="A26" s="430" t="s">
        <v>721</v>
      </c>
      <c r="B26" s="402" t="s">
        <v>718</v>
      </c>
      <c r="C26" s="402"/>
      <c r="D26" s="402" t="s">
        <v>722</v>
      </c>
      <c r="E26" s="468">
        <v>1731375</v>
      </c>
      <c r="F26" s="402" t="s">
        <v>723</v>
      </c>
      <c r="G26" s="431" t="s">
        <v>687</v>
      </c>
      <c r="H26" s="487">
        <v>44118</v>
      </c>
      <c r="I26" s="487">
        <v>44196</v>
      </c>
      <c r="J26" s="431"/>
    </row>
    <row r="27" spans="1:10" s="94" customFormat="1" ht="33.75" x14ac:dyDescent="0.2">
      <c r="A27" s="430" t="s">
        <v>724</v>
      </c>
      <c r="B27" s="402" t="s">
        <v>718</v>
      </c>
      <c r="C27" s="402"/>
      <c r="D27" s="402" t="s">
        <v>725</v>
      </c>
      <c r="E27" s="468">
        <v>1077300</v>
      </c>
      <c r="F27" s="402" t="s">
        <v>726</v>
      </c>
      <c r="G27" s="431" t="s">
        <v>687</v>
      </c>
      <c r="H27" s="487">
        <v>44118</v>
      </c>
      <c r="I27" s="487">
        <v>44196</v>
      </c>
      <c r="J27" s="431"/>
    </row>
    <row r="28" spans="1:10" s="94" customFormat="1" ht="33.75" x14ac:dyDescent="0.2">
      <c r="A28" s="430" t="s">
        <v>727</v>
      </c>
      <c r="B28" s="402" t="s">
        <v>718</v>
      </c>
      <c r="C28" s="402"/>
      <c r="D28" s="402" t="s">
        <v>728</v>
      </c>
      <c r="E28" s="468">
        <v>1269838</v>
      </c>
      <c r="F28" s="402" t="s">
        <v>729</v>
      </c>
      <c r="G28" s="431" t="s">
        <v>687</v>
      </c>
      <c r="H28" s="487">
        <v>44103</v>
      </c>
      <c r="I28" s="487">
        <v>44196</v>
      </c>
      <c r="J28" s="431"/>
    </row>
    <row r="29" spans="1:10" s="94" customFormat="1" ht="33.75" x14ac:dyDescent="0.2">
      <c r="A29" s="430" t="s">
        <v>730</v>
      </c>
      <c r="B29" s="402" t="s">
        <v>718</v>
      </c>
      <c r="C29" s="402"/>
      <c r="D29" s="402" t="s">
        <v>731</v>
      </c>
      <c r="E29" s="468">
        <v>1498500</v>
      </c>
      <c r="F29" s="402" t="s">
        <v>732</v>
      </c>
      <c r="G29" s="431" t="s">
        <v>687</v>
      </c>
      <c r="H29" s="487">
        <v>44103</v>
      </c>
      <c r="I29" s="487">
        <v>44196</v>
      </c>
      <c r="J29" s="431"/>
    </row>
    <row r="30" spans="1:10" s="94" customFormat="1" ht="22.5" x14ac:dyDescent="0.2">
      <c r="A30" s="430" t="s">
        <v>733</v>
      </c>
      <c r="B30" s="402" t="s">
        <v>690</v>
      </c>
      <c r="C30" s="402"/>
      <c r="D30" s="402" t="s">
        <v>734</v>
      </c>
      <c r="E30" s="468">
        <v>54670</v>
      </c>
      <c r="F30" s="402" t="s">
        <v>735</v>
      </c>
      <c r="G30" s="431" t="s">
        <v>687</v>
      </c>
      <c r="H30" s="487">
        <v>44102</v>
      </c>
      <c r="I30" s="487">
        <v>44196</v>
      </c>
      <c r="J30" s="431"/>
    </row>
    <row r="31" spans="1:10" s="94" customFormat="1" ht="22.5" x14ac:dyDescent="0.2">
      <c r="A31" s="430" t="s">
        <v>736</v>
      </c>
      <c r="B31" s="402" t="s">
        <v>690</v>
      </c>
      <c r="C31" s="402"/>
      <c r="D31" s="402" t="s">
        <v>737</v>
      </c>
      <c r="E31" s="468">
        <v>113400</v>
      </c>
      <c r="F31" s="402" t="s">
        <v>735</v>
      </c>
      <c r="G31" s="431" t="s">
        <v>687</v>
      </c>
      <c r="H31" s="487">
        <v>44071</v>
      </c>
      <c r="I31" s="487">
        <v>44196</v>
      </c>
      <c r="J31" s="431"/>
    </row>
    <row r="32" spans="1:10" s="94" customFormat="1" ht="22.5" x14ac:dyDescent="0.2">
      <c r="A32" s="430" t="s">
        <v>738</v>
      </c>
      <c r="B32" s="402" t="s">
        <v>690</v>
      </c>
      <c r="C32" s="402"/>
      <c r="D32" s="402" t="s">
        <v>739</v>
      </c>
      <c r="E32" s="468">
        <v>162000</v>
      </c>
      <c r="F32" s="402" t="s">
        <v>740</v>
      </c>
      <c r="G32" s="431" t="s">
        <v>687</v>
      </c>
      <c r="H32" s="487">
        <v>44134</v>
      </c>
      <c r="I32" s="487">
        <v>44196</v>
      </c>
      <c r="J32" s="431"/>
    </row>
    <row r="33" spans="1:10" s="94" customFormat="1" ht="22.5" x14ac:dyDescent="0.2">
      <c r="A33" s="430" t="s">
        <v>741</v>
      </c>
      <c r="B33" s="402" t="s">
        <v>690</v>
      </c>
      <c r="C33" s="402"/>
      <c r="D33" s="402" t="s">
        <v>742</v>
      </c>
      <c r="E33" s="468">
        <v>189000</v>
      </c>
      <c r="F33" s="402" t="s">
        <v>743</v>
      </c>
      <c r="G33" s="431" t="s">
        <v>687</v>
      </c>
      <c r="H33" s="487">
        <v>44134</v>
      </c>
      <c r="I33" s="487">
        <v>44196</v>
      </c>
      <c r="J33" s="431"/>
    </row>
    <row r="34" spans="1:10" s="94" customFormat="1" ht="22.5" x14ac:dyDescent="0.2">
      <c r="A34" s="430" t="s">
        <v>744</v>
      </c>
      <c r="B34" s="402" t="s">
        <v>690</v>
      </c>
      <c r="C34" s="402"/>
      <c r="D34" s="402" t="s">
        <v>745</v>
      </c>
      <c r="E34" s="468">
        <v>124740</v>
      </c>
      <c r="F34" s="402" t="s">
        <v>746</v>
      </c>
      <c r="G34" s="431" t="s">
        <v>687</v>
      </c>
      <c r="H34" s="487">
        <v>44134</v>
      </c>
      <c r="I34" s="487">
        <v>44196</v>
      </c>
      <c r="J34" s="431"/>
    </row>
    <row r="35" spans="1:10" s="94" customFormat="1" ht="33.75" x14ac:dyDescent="0.2">
      <c r="A35" s="430" t="s">
        <v>747</v>
      </c>
      <c r="B35" s="402" t="s">
        <v>718</v>
      </c>
      <c r="C35" s="402"/>
      <c r="D35" s="402" t="s">
        <v>748</v>
      </c>
      <c r="E35" s="468">
        <v>1842000</v>
      </c>
      <c r="F35" s="402" t="s">
        <v>749</v>
      </c>
      <c r="G35" s="431" t="s">
        <v>687</v>
      </c>
      <c r="H35" s="487">
        <v>44138</v>
      </c>
      <c r="I35" s="487">
        <v>44196</v>
      </c>
      <c r="J35" s="431"/>
    </row>
    <row r="36" spans="1:10" s="94" customFormat="1" ht="22.5" x14ac:dyDescent="0.2">
      <c r="A36" s="430" t="s">
        <v>750</v>
      </c>
      <c r="B36" s="402" t="s">
        <v>690</v>
      </c>
      <c r="C36" s="402"/>
      <c r="D36" s="402" t="s">
        <v>751</v>
      </c>
      <c r="E36" s="468">
        <v>127000</v>
      </c>
      <c r="F36" s="402" t="s">
        <v>752</v>
      </c>
      <c r="G36" s="431" t="s">
        <v>687</v>
      </c>
      <c r="H36" s="487">
        <v>44132</v>
      </c>
      <c r="I36" s="487">
        <v>44196</v>
      </c>
      <c r="J36" s="431"/>
    </row>
    <row r="37" spans="1:10" s="94" customFormat="1" ht="22.5" x14ac:dyDescent="0.2">
      <c r="A37" s="430" t="s">
        <v>753</v>
      </c>
      <c r="B37" s="402" t="s">
        <v>690</v>
      </c>
      <c r="C37" s="402"/>
      <c r="D37" s="402" t="s">
        <v>754</v>
      </c>
      <c r="E37" s="468">
        <v>170000</v>
      </c>
      <c r="F37" s="402" t="s">
        <v>740</v>
      </c>
      <c r="G37" s="431" t="s">
        <v>687</v>
      </c>
      <c r="H37" s="487">
        <v>44134</v>
      </c>
      <c r="I37" s="487">
        <v>44196</v>
      </c>
      <c r="J37" s="431"/>
    </row>
    <row r="38" spans="1:10" s="94" customFormat="1" ht="22.5" x14ac:dyDescent="0.2">
      <c r="A38" s="430" t="s">
        <v>755</v>
      </c>
      <c r="B38" s="402" t="s">
        <v>690</v>
      </c>
      <c r="C38" s="402"/>
      <c r="D38" s="402" t="s">
        <v>756</v>
      </c>
      <c r="E38" s="468">
        <v>114984</v>
      </c>
      <c r="F38" s="402" t="s">
        <v>746</v>
      </c>
      <c r="G38" s="431" t="s">
        <v>687</v>
      </c>
      <c r="H38" s="487">
        <v>44134</v>
      </c>
      <c r="I38" s="487">
        <v>44196</v>
      </c>
      <c r="J38" s="431"/>
    </row>
    <row r="39" spans="1:10" s="94" customFormat="1" ht="33.75" x14ac:dyDescent="0.2">
      <c r="A39" s="430" t="s">
        <v>757</v>
      </c>
      <c r="B39" s="402" t="s">
        <v>690</v>
      </c>
      <c r="C39" s="402"/>
      <c r="D39" s="402" t="s">
        <v>758</v>
      </c>
      <c r="E39" s="468">
        <v>1219860</v>
      </c>
      <c r="F39" s="402" t="s">
        <v>743</v>
      </c>
      <c r="G39" s="431" t="s">
        <v>687</v>
      </c>
      <c r="H39" s="487">
        <v>44138</v>
      </c>
      <c r="I39" s="487">
        <v>44196</v>
      </c>
      <c r="J39" s="431"/>
    </row>
    <row r="40" spans="1:10" s="94" customFormat="1" ht="33.75" x14ac:dyDescent="0.2">
      <c r="A40" s="430" t="s">
        <v>759</v>
      </c>
      <c r="B40" s="402" t="s">
        <v>690</v>
      </c>
      <c r="C40" s="402"/>
      <c r="D40" s="402" t="s">
        <v>760</v>
      </c>
      <c r="E40" s="468">
        <v>1594800</v>
      </c>
      <c r="F40" s="402" t="s">
        <v>761</v>
      </c>
      <c r="G40" s="431" t="s">
        <v>687</v>
      </c>
      <c r="H40" s="487">
        <v>44173</v>
      </c>
      <c r="I40" s="487">
        <v>44196</v>
      </c>
      <c r="J40" s="431"/>
    </row>
    <row r="41" spans="1:10" s="94" customFormat="1" x14ac:dyDescent="0.2">
      <c r="A41" s="432" t="s">
        <v>1417</v>
      </c>
      <c r="B41" s="432" t="s">
        <v>1418</v>
      </c>
      <c r="C41" s="432" t="s">
        <v>1419</v>
      </c>
      <c r="D41" s="432">
        <v>1</v>
      </c>
      <c r="E41" s="469">
        <v>34851</v>
      </c>
      <c r="F41" s="432">
        <v>10200159948</v>
      </c>
      <c r="G41" s="433" t="s">
        <v>1420</v>
      </c>
      <c r="H41" s="445">
        <v>43896</v>
      </c>
      <c r="I41" s="444"/>
      <c r="J41" s="433" t="s">
        <v>1421</v>
      </c>
    </row>
    <row r="42" spans="1:10" s="94" customFormat="1" x14ac:dyDescent="0.2">
      <c r="A42" s="432" t="s">
        <v>1422</v>
      </c>
      <c r="B42" s="432" t="s">
        <v>1423</v>
      </c>
      <c r="C42" s="432" t="s">
        <v>1424</v>
      </c>
      <c r="D42" s="432" t="s">
        <v>1425</v>
      </c>
      <c r="E42" s="469">
        <v>34000</v>
      </c>
      <c r="F42" s="432">
        <v>20568091044</v>
      </c>
      <c r="G42" s="433" t="s">
        <v>1420</v>
      </c>
      <c r="H42" s="445">
        <v>44152</v>
      </c>
      <c r="I42" s="444"/>
      <c r="J42" s="433" t="s">
        <v>1421</v>
      </c>
    </row>
    <row r="43" spans="1:10" s="94" customFormat="1" x14ac:dyDescent="0.2">
      <c r="A43" s="432" t="s">
        <v>1426</v>
      </c>
      <c r="B43" s="432" t="s">
        <v>1423</v>
      </c>
      <c r="C43" s="432" t="s">
        <v>1424</v>
      </c>
      <c r="D43" s="432" t="s">
        <v>1427</v>
      </c>
      <c r="E43" s="469">
        <v>29750</v>
      </c>
      <c r="F43" s="432">
        <v>20600420845</v>
      </c>
      <c r="G43" s="433" t="s">
        <v>1420</v>
      </c>
      <c r="H43" s="445">
        <v>44065</v>
      </c>
      <c r="I43" s="444"/>
      <c r="J43" s="433" t="s">
        <v>1421</v>
      </c>
    </row>
    <row r="44" spans="1:10" s="94" customFormat="1" x14ac:dyDescent="0.2">
      <c r="A44" s="432" t="s">
        <v>1428</v>
      </c>
      <c r="B44" s="432" t="s">
        <v>1423</v>
      </c>
      <c r="C44" s="432" t="s">
        <v>1424</v>
      </c>
      <c r="D44" s="432" t="s">
        <v>1429</v>
      </c>
      <c r="E44" s="469">
        <v>29400</v>
      </c>
      <c r="F44" s="432">
        <v>20603612508</v>
      </c>
      <c r="G44" s="433" t="s">
        <v>1420</v>
      </c>
      <c r="H44" s="445">
        <v>44124</v>
      </c>
      <c r="I44" s="444"/>
      <c r="J44" s="433" t="s">
        <v>1421</v>
      </c>
    </row>
    <row r="45" spans="1:10" s="94" customFormat="1" x14ac:dyDescent="0.2">
      <c r="A45" s="432" t="s">
        <v>1430</v>
      </c>
      <c r="B45" s="432" t="s">
        <v>1423</v>
      </c>
      <c r="C45" s="432" t="s">
        <v>1424</v>
      </c>
      <c r="D45" s="432" t="s">
        <v>1431</v>
      </c>
      <c r="E45" s="469">
        <v>22200</v>
      </c>
      <c r="F45" s="432">
        <v>20600420845</v>
      </c>
      <c r="G45" s="433" t="s">
        <v>1420</v>
      </c>
      <c r="H45" s="445">
        <v>44132</v>
      </c>
      <c r="I45" s="444"/>
      <c r="J45" s="433" t="s">
        <v>1421</v>
      </c>
    </row>
    <row r="46" spans="1:10" s="94" customFormat="1" x14ac:dyDescent="0.2">
      <c r="A46" s="432" t="s">
        <v>1432</v>
      </c>
      <c r="B46" s="432" t="s">
        <v>1423</v>
      </c>
      <c r="C46" s="432" t="s">
        <v>1424</v>
      </c>
      <c r="D46" s="432" t="s">
        <v>1433</v>
      </c>
      <c r="E46" s="469">
        <v>22000</v>
      </c>
      <c r="F46" s="432">
        <v>20600547853</v>
      </c>
      <c r="G46" s="433" t="s">
        <v>1420</v>
      </c>
      <c r="H46" s="445">
        <v>44110</v>
      </c>
      <c r="I46" s="444"/>
      <c r="J46" s="433" t="s">
        <v>1421</v>
      </c>
    </row>
    <row r="47" spans="1:10" s="94" customFormat="1" x14ac:dyDescent="0.2">
      <c r="A47" s="432" t="s">
        <v>1434</v>
      </c>
      <c r="B47" s="432" t="s">
        <v>1418</v>
      </c>
      <c r="C47" s="432" t="s">
        <v>1419</v>
      </c>
      <c r="D47" s="432">
        <v>1</v>
      </c>
      <c r="E47" s="469">
        <v>47496.7</v>
      </c>
      <c r="F47" s="432">
        <v>10409919702</v>
      </c>
      <c r="G47" s="433" t="s">
        <v>1420</v>
      </c>
      <c r="H47" s="445">
        <v>44302</v>
      </c>
      <c r="I47" s="444"/>
      <c r="J47" s="433" t="s">
        <v>1421</v>
      </c>
    </row>
    <row r="48" spans="1:10" s="94" customFormat="1" x14ac:dyDescent="0.2">
      <c r="A48" s="432" t="s">
        <v>1435</v>
      </c>
      <c r="B48" s="432" t="s">
        <v>1423</v>
      </c>
      <c r="C48" s="432" t="s">
        <v>1424</v>
      </c>
      <c r="D48" s="432" t="s">
        <v>1436</v>
      </c>
      <c r="E48" s="469">
        <v>25620</v>
      </c>
      <c r="F48" s="432">
        <v>20600420845</v>
      </c>
      <c r="G48" s="433" t="s">
        <v>1420</v>
      </c>
      <c r="H48" s="445">
        <v>44350</v>
      </c>
      <c r="I48" s="444"/>
      <c r="J48" s="433" t="s">
        <v>1421</v>
      </c>
    </row>
    <row r="49" spans="1:10" s="94" customFormat="1" x14ac:dyDescent="0.2">
      <c r="A49" s="432" t="s">
        <v>1437</v>
      </c>
      <c r="B49" s="432" t="s">
        <v>1423</v>
      </c>
      <c r="C49" s="432" t="s">
        <v>1424</v>
      </c>
      <c r="D49" s="432" t="s">
        <v>1438</v>
      </c>
      <c r="E49" s="469">
        <v>24800</v>
      </c>
      <c r="F49" s="432">
        <v>10730348652</v>
      </c>
      <c r="G49" s="433" t="s">
        <v>1420</v>
      </c>
      <c r="H49" s="445">
        <v>44375</v>
      </c>
      <c r="I49" s="444"/>
      <c r="J49" s="433" t="s">
        <v>1421</v>
      </c>
    </row>
    <row r="50" spans="1:10" s="94" customFormat="1" x14ac:dyDescent="0.2">
      <c r="A50" s="432" t="s">
        <v>1439</v>
      </c>
      <c r="B50" s="432" t="s">
        <v>1423</v>
      </c>
      <c r="C50" s="432" t="s">
        <v>1424</v>
      </c>
      <c r="D50" s="432" t="s">
        <v>1440</v>
      </c>
      <c r="E50" s="469">
        <v>13100</v>
      </c>
      <c r="F50" s="432">
        <v>20604491542</v>
      </c>
      <c r="G50" s="433" t="s">
        <v>1420</v>
      </c>
      <c r="H50" s="445">
        <v>44348</v>
      </c>
      <c r="I50" s="444"/>
      <c r="J50" s="433" t="s">
        <v>1421</v>
      </c>
    </row>
    <row r="51" spans="1:10" s="94" customFormat="1" x14ac:dyDescent="0.2">
      <c r="A51" s="432" t="s">
        <v>1441</v>
      </c>
      <c r="B51" s="432" t="s">
        <v>1442</v>
      </c>
      <c r="C51" s="432" t="s">
        <v>1442</v>
      </c>
      <c r="D51" s="432" t="s">
        <v>1443</v>
      </c>
      <c r="E51" s="469">
        <v>37461.58</v>
      </c>
      <c r="F51" s="432">
        <v>20486468913</v>
      </c>
      <c r="G51" s="433" t="s">
        <v>1420</v>
      </c>
      <c r="H51" s="445">
        <v>43966</v>
      </c>
      <c r="I51" s="444"/>
      <c r="J51" s="433" t="s">
        <v>1421</v>
      </c>
    </row>
    <row r="52" spans="1:10" s="94" customFormat="1" x14ac:dyDescent="0.2">
      <c r="A52" s="432" t="s">
        <v>1444</v>
      </c>
      <c r="B52" s="432" t="s">
        <v>1442</v>
      </c>
      <c r="C52" s="432" t="s">
        <v>1442</v>
      </c>
      <c r="D52" s="432" t="s">
        <v>1445</v>
      </c>
      <c r="E52" s="469">
        <v>116958</v>
      </c>
      <c r="F52" s="432" t="s">
        <v>1445</v>
      </c>
      <c r="G52" s="433" t="s">
        <v>1420</v>
      </c>
      <c r="H52" s="444">
        <v>2020</v>
      </c>
      <c r="I52" s="444"/>
      <c r="J52" s="433" t="s">
        <v>1421</v>
      </c>
    </row>
    <row r="53" spans="1:10" s="94" customFormat="1" x14ac:dyDescent="0.2">
      <c r="A53" s="432" t="s">
        <v>1446</v>
      </c>
      <c r="B53" s="432" t="s">
        <v>1442</v>
      </c>
      <c r="C53" s="432" t="s">
        <v>1442</v>
      </c>
      <c r="D53" s="432" t="s">
        <v>1445</v>
      </c>
      <c r="E53" s="469">
        <v>36046</v>
      </c>
      <c r="F53" s="432" t="s">
        <v>1445</v>
      </c>
      <c r="G53" s="433" t="s">
        <v>1420</v>
      </c>
      <c r="H53" s="444">
        <v>2020</v>
      </c>
      <c r="I53" s="444"/>
      <c r="J53" s="433" t="s">
        <v>1421</v>
      </c>
    </row>
    <row r="54" spans="1:10" s="94" customFormat="1" x14ac:dyDescent="0.2">
      <c r="A54" s="432" t="s">
        <v>1447</v>
      </c>
      <c r="B54" s="432" t="s">
        <v>1423</v>
      </c>
      <c r="C54" s="432" t="s">
        <v>1424</v>
      </c>
      <c r="D54" s="432" t="s">
        <v>1445</v>
      </c>
      <c r="E54" s="469">
        <v>13200</v>
      </c>
      <c r="F54" s="432" t="s">
        <v>1445</v>
      </c>
      <c r="G54" s="433" t="s">
        <v>1420</v>
      </c>
      <c r="H54" s="444">
        <v>2020</v>
      </c>
      <c r="I54" s="444"/>
      <c r="J54" s="433" t="s">
        <v>1421</v>
      </c>
    </row>
    <row r="55" spans="1:10" s="94" customFormat="1" x14ac:dyDescent="0.2">
      <c r="A55" s="432" t="s">
        <v>1448</v>
      </c>
      <c r="B55" s="432" t="s">
        <v>1442</v>
      </c>
      <c r="C55" s="432" t="s">
        <v>1442</v>
      </c>
      <c r="D55" s="432" t="s">
        <v>1445</v>
      </c>
      <c r="E55" s="469">
        <v>228701</v>
      </c>
      <c r="F55" s="432" t="s">
        <v>1445</v>
      </c>
      <c r="G55" s="433" t="s">
        <v>1420</v>
      </c>
      <c r="H55" s="444">
        <v>2020</v>
      </c>
      <c r="I55" s="444"/>
      <c r="J55" s="433" t="s">
        <v>1421</v>
      </c>
    </row>
    <row r="56" spans="1:10" s="94" customFormat="1" x14ac:dyDescent="0.2">
      <c r="A56" s="432" t="s">
        <v>1449</v>
      </c>
      <c r="B56" s="432" t="s">
        <v>1442</v>
      </c>
      <c r="C56" s="432" t="s">
        <v>1442</v>
      </c>
      <c r="D56" s="432" t="s">
        <v>1445</v>
      </c>
      <c r="E56" s="469">
        <v>98527</v>
      </c>
      <c r="F56" s="432" t="s">
        <v>1445</v>
      </c>
      <c r="G56" s="433" t="s">
        <v>1420</v>
      </c>
      <c r="H56" s="444">
        <v>2021</v>
      </c>
      <c r="I56" s="444"/>
      <c r="J56" s="433" t="s">
        <v>1421</v>
      </c>
    </row>
    <row r="57" spans="1:10" s="94" customFormat="1" x14ac:dyDescent="0.2">
      <c r="A57" s="432" t="s">
        <v>1450</v>
      </c>
      <c r="B57" s="432" t="s">
        <v>1451</v>
      </c>
      <c r="C57" s="432" t="s">
        <v>1451</v>
      </c>
      <c r="D57" s="432">
        <v>1</v>
      </c>
      <c r="E57" s="469">
        <v>172034.16</v>
      </c>
      <c r="F57" s="432">
        <v>20487114058</v>
      </c>
      <c r="G57" s="433" t="s">
        <v>1420</v>
      </c>
      <c r="H57" s="445">
        <v>44305</v>
      </c>
      <c r="I57" s="444"/>
      <c r="J57" s="433" t="s">
        <v>1421</v>
      </c>
    </row>
    <row r="58" spans="1:10" s="94" customFormat="1" x14ac:dyDescent="0.2">
      <c r="A58" s="432" t="s">
        <v>1452</v>
      </c>
      <c r="B58" s="432" t="s">
        <v>1423</v>
      </c>
      <c r="C58" s="432" t="s">
        <v>1424</v>
      </c>
      <c r="D58" s="432" t="s">
        <v>1453</v>
      </c>
      <c r="E58" s="469">
        <v>9130</v>
      </c>
      <c r="F58" s="432">
        <v>20573822103</v>
      </c>
      <c r="G58" s="433" t="s">
        <v>1420</v>
      </c>
      <c r="H58" s="445">
        <v>44371</v>
      </c>
      <c r="I58" s="444"/>
      <c r="J58" s="433" t="s">
        <v>1421</v>
      </c>
    </row>
    <row r="59" spans="1:10" s="94" customFormat="1" x14ac:dyDescent="0.2">
      <c r="A59" s="434" t="s">
        <v>1870</v>
      </c>
      <c r="B59" s="402" t="s">
        <v>1871</v>
      </c>
      <c r="C59" s="402"/>
      <c r="D59" s="435">
        <v>396</v>
      </c>
      <c r="E59" s="475">
        <v>13750</v>
      </c>
      <c r="F59" s="434" t="s">
        <v>1872</v>
      </c>
      <c r="G59" s="431" t="s">
        <v>687</v>
      </c>
      <c r="H59" s="453"/>
      <c r="I59" s="435" t="s">
        <v>1873</v>
      </c>
      <c r="J59" s="431"/>
    </row>
    <row r="60" spans="1:10" s="94" customFormat="1" x14ac:dyDescent="0.2">
      <c r="A60" s="434" t="s">
        <v>1874</v>
      </c>
      <c r="B60" s="402" t="s">
        <v>1871</v>
      </c>
      <c r="C60" s="402"/>
      <c r="D60" s="435">
        <v>504</v>
      </c>
      <c r="E60" s="475">
        <v>2207.69</v>
      </c>
      <c r="F60" s="434" t="s">
        <v>1875</v>
      </c>
      <c r="G60" s="431" t="s">
        <v>687</v>
      </c>
      <c r="H60" s="453"/>
      <c r="I60" s="435" t="s">
        <v>1876</v>
      </c>
      <c r="J60" s="431"/>
    </row>
    <row r="61" spans="1:10" s="94" customFormat="1" x14ac:dyDescent="0.2">
      <c r="A61" s="434" t="s">
        <v>1874</v>
      </c>
      <c r="B61" s="402" t="s">
        <v>1871</v>
      </c>
      <c r="C61" s="402"/>
      <c r="D61" s="435">
        <v>507</v>
      </c>
      <c r="E61" s="475">
        <v>10156.540000000001</v>
      </c>
      <c r="F61" s="434" t="s">
        <v>1877</v>
      </c>
      <c r="G61" s="431" t="s">
        <v>687</v>
      </c>
      <c r="H61" s="453"/>
      <c r="I61" s="435" t="s">
        <v>1876</v>
      </c>
      <c r="J61" s="431"/>
    </row>
    <row r="62" spans="1:10" s="94" customFormat="1" x14ac:dyDescent="0.2">
      <c r="A62" s="434" t="s">
        <v>1874</v>
      </c>
      <c r="B62" s="402" t="s">
        <v>1871</v>
      </c>
      <c r="C62" s="402"/>
      <c r="D62" s="435">
        <v>508</v>
      </c>
      <c r="E62" s="475">
        <v>2537.71</v>
      </c>
      <c r="F62" s="434" t="s">
        <v>1878</v>
      </c>
      <c r="G62" s="431" t="s">
        <v>687</v>
      </c>
      <c r="H62" s="453"/>
      <c r="I62" s="435" t="s">
        <v>1876</v>
      </c>
      <c r="J62" s="431"/>
    </row>
    <row r="63" spans="1:10" s="94" customFormat="1" x14ac:dyDescent="0.2">
      <c r="A63" s="434" t="s">
        <v>1874</v>
      </c>
      <c r="B63" s="402" t="s">
        <v>1871</v>
      </c>
      <c r="C63" s="402"/>
      <c r="D63" s="435">
        <v>512</v>
      </c>
      <c r="E63" s="475">
        <v>27534.93</v>
      </c>
      <c r="F63" s="434" t="s">
        <v>1879</v>
      </c>
      <c r="G63" s="431" t="s">
        <v>687</v>
      </c>
      <c r="H63" s="453"/>
      <c r="I63" s="435" t="s">
        <v>1876</v>
      </c>
      <c r="J63" s="431"/>
    </row>
    <row r="64" spans="1:10" s="94" customFormat="1" x14ac:dyDescent="0.2">
      <c r="A64" s="434" t="s">
        <v>1880</v>
      </c>
      <c r="B64" s="402" t="s">
        <v>1871</v>
      </c>
      <c r="C64" s="402"/>
      <c r="D64" s="435">
        <v>702</v>
      </c>
      <c r="E64" s="475">
        <v>11429.76</v>
      </c>
      <c r="F64" s="434" t="s">
        <v>1881</v>
      </c>
      <c r="G64" s="431" t="s">
        <v>687</v>
      </c>
      <c r="H64" s="453"/>
      <c r="I64" s="435" t="s">
        <v>1882</v>
      </c>
      <c r="J64" s="431"/>
    </row>
    <row r="65" spans="1:10" s="94" customFormat="1" x14ac:dyDescent="0.2">
      <c r="A65" s="434" t="s">
        <v>1883</v>
      </c>
      <c r="B65" s="402" t="s">
        <v>1871</v>
      </c>
      <c r="C65" s="402"/>
      <c r="D65" s="435">
        <v>703</v>
      </c>
      <c r="E65" s="475">
        <v>10968.45</v>
      </c>
      <c r="F65" s="434" t="s">
        <v>1881</v>
      </c>
      <c r="G65" s="431" t="s">
        <v>687</v>
      </c>
      <c r="H65" s="453"/>
      <c r="I65" s="435" t="s">
        <v>1882</v>
      </c>
      <c r="J65" s="431"/>
    </row>
    <row r="66" spans="1:10" s="94" customFormat="1" x14ac:dyDescent="0.2">
      <c r="A66" s="434" t="s">
        <v>1884</v>
      </c>
      <c r="B66" s="402" t="s">
        <v>1871</v>
      </c>
      <c r="C66" s="402"/>
      <c r="D66" s="435">
        <v>961</v>
      </c>
      <c r="E66" s="475">
        <v>27600</v>
      </c>
      <c r="F66" s="434" t="s">
        <v>1885</v>
      </c>
      <c r="G66" s="431" t="s">
        <v>687</v>
      </c>
      <c r="H66" s="453"/>
      <c r="I66" s="435" t="s">
        <v>1886</v>
      </c>
      <c r="J66" s="431"/>
    </row>
    <row r="67" spans="1:10" s="94" customFormat="1" x14ac:dyDescent="0.2">
      <c r="A67" s="434" t="s">
        <v>1887</v>
      </c>
      <c r="B67" s="402" t="s">
        <v>1871</v>
      </c>
      <c r="C67" s="402"/>
      <c r="D67" s="435">
        <v>1114</v>
      </c>
      <c r="E67" s="475">
        <v>42817.39</v>
      </c>
      <c r="F67" s="434" t="s">
        <v>1888</v>
      </c>
      <c r="G67" s="431" t="s">
        <v>687</v>
      </c>
      <c r="H67" s="453"/>
      <c r="I67" s="435" t="s">
        <v>1889</v>
      </c>
      <c r="J67" s="431"/>
    </row>
    <row r="68" spans="1:10" s="94" customFormat="1" x14ac:dyDescent="0.2">
      <c r="A68" s="434" t="s">
        <v>1887</v>
      </c>
      <c r="B68" s="402" t="s">
        <v>1871</v>
      </c>
      <c r="C68" s="402"/>
      <c r="D68" s="435">
        <v>1115</v>
      </c>
      <c r="E68" s="475">
        <v>13000.83</v>
      </c>
      <c r="F68" s="434" t="s">
        <v>1890</v>
      </c>
      <c r="G68" s="431" t="s">
        <v>687</v>
      </c>
      <c r="H68" s="453"/>
      <c r="I68" s="435" t="s">
        <v>1889</v>
      </c>
      <c r="J68" s="431"/>
    </row>
    <row r="69" spans="1:10" s="94" customFormat="1" x14ac:dyDescent="0.2">
      <c r="A69" s="434" t="s">
        <v>1891</v>
      </c>
      <c r="B69" s="402" t="s">
        <v>1871</v>
      </c>
      <c r="C69" s="402"/>
      <c r="D69" s="435">
        <v>126</v>
      </c>
      <c r="E69" s="475">
        <v>33502.400000000001</v>
      </c>
      <c r="F69" s="434" t="s">
        <v>1892</v>
      </c>
      <c r="G69" s="431" t="s">
        <v>687</v>
      </c>
      <c r="H69" s="453"/>
      <c r="I69" s="435" t="s">
        <v>1893</v>
      </c>
      <c r="J69" s="431"/>
    </row>
    <row r="70" spans="1:10" s="94" customFormat="1" x14ac:dyDescent="0.2">
      <c r="A70" s="434" t="s">
        <v>1894</v>
      </c>
      <c r="B70" s="402" t="s">
        <v>1871</v>
      </c>
      <c r="C70" s="402"/>
      <c r="D70" s="435">
        <v>256</v>
      </c>
      <c r="E70" s="475">
        <v>21984.799999999999</v>
      </c>
      <c r="F70" s="434" t="s">
        <v>1892</v>
      </c>
      <c r="G70" s="431" t="s">
        <v>687</v>
      </c>
      <c r="H70" s="453"/>
      <c r="I70" s="435" t="s">
        <v>1895</v>
      </c>
      <c r="J70" s="431"/>
    </row>
    <row r="71" spans="1:10" s="94" customFormat="1" x14ac:dyDescent="0.2">
      <c r="A71" s="434" t="s">
        <v>1896</v>
      </c>
      <c r="B71" s="402" t="s">
        <v>1871</v>
      </c>
      <c r="C71" s="402"/>
      <c r="D71" s="435">
        <v>481</v>
      </c>
      <c r="E71" s="475">
        <v>18580.3</v>
      </c>
      <c r="F71" s="434" t="s">
        <v>1892</v>
      </c>
      <c r="G71" s="431" t="s">
        <v>687</v>
      </c>
      <c r="H71" s="453"/>
      <c r="I71" s="435" t="s">
        <v>1897</v>
      </c>
      <c r="J71" s="431"/>
    </row>
    <row r="72" spans="1:10" s="94" customFormat="1" x14ac:dyDescent="0.2">
      <c r="A72" s="434" t="s">
        <v>1898</v>
      </c>
      <c r="B72" s="402" t="s">
        <v>1871</v>
      </c>
      <c r="C72" s="402"/>
      <c r="D72" s="435">
        <v>497</v>
      </c>
      <c r="E72" s="475">
        <v>3699.3</v>
      </c>
      <c r="F72" s="434" t="s">
        <v>1899</v>
      </c>
      <c r="G72" s="431" t="s">
        <v>687</v>
      </c>
      <c r="H72" s="453"/>
      <c r="I72" s="435" t="s">
        <v>1897</v>
      </c>
      <c r="J72" s="431"/>
    </row>
    <row r="73" spans="1:10" s="94" customFormat="1" x14ac:dyDescent="0.2">
      <c r="A73" s="434" t="s">
        <v>1900</v>
      </c>
      <c r="B73" s="402" t="s">
        <v>1871</v>
      </c>
      <c r="C73" s="402"/>
      <c r="D73" s="435">
        <v>543</v>
      </c>
      <c r="E73" s="475">
        <v>20228.2</v>
      </c>
      <c r="F73" s="434" t="s">
        <v>1892</v>
      </c>
      <c r="G73" s="431" t="s">
        <v>687</v>
      </c>
      <c r="H73" s="453"/>
      <c r="I73" s="435" t="s">
        <v>1901</v>
      </c>
      <c r="J73" s="431"/>
    </row>
    <row r="74" spans="1:10" s="94" customFormat="1" x14ac:dyDescent="0.2">
      <c r="A74" s="434" t="s">
        <v>1902</v>
      </c>
      <c r="B74" s="402" t="s">
        <v>1871</v>
      </c>
      <c r="C74" s="402"/>
      <c r="D74" s="435">
        <v>592</v>
      </c>
      <c r="E74" s="475">
        <v>16123.9</v>
      </c>
      <c r="F74" s="434" t="s">
        <v>1892</v>
      </c>
      <c r="G74" s="431" t="s">
        <v>687</v>
      </c>
      <c r="H74" s="453"/>
      <c r="I74" s="435" t="s">
        <v>1903</v>
      </c>
      <c r="J74" s="431"/>
    </row>
    <row r="75" spans="1:10" s="94" customFormat="1" x14ac:dyDescent="0.2">
      <c r="A75" s="434" t="s">
        <v>1904</v>
      </c>
      <c r="B75" s="402" t="s">
        <v>1871</v>
      </c>
      <c r="C75" s="402"/>
      <c r="D75" s="435">
        <v>730</v>
      </c>
      <c r="E75" s="475">
        <v>16745.400000000001</v>
      </c>
      <c r="F75" s="434" t="s">
        <v>1892</v>
      </c>
      <c r="G75" s="431" t="s">
        <v>687</v>
      </c>
      <c r="H75" s="453"/>
      <c r="I75" s="435" t="s">
        <v>1905</v>
      </c>
      <c r="J75" s="431"/>
    </row>
    <row r="76" spans="1:10" s="94" customFormat="1" x14ac:dyDescent="0.2">
      <c r="A76" s="434" t="s">
        <v>1906</v>
      </c>
      <c r="B76" s="402" t="s">
        <v>1871</v>
      </c>
      <c r="C76" s="402"/>
      <c r="D76" s="435">
        <v>1441</v>
      </c>
      <c r="E76" s="475">
        <v>10194</v>
      </c>
      <c r="F76" s="434" t="s">
        <v>1907</v>
      </c>
      <c r="G76" s="431" t="s">
        <v>687</v>
      </c>
      <c r="H76" s="453"/>
      <c r="I76" s="435" t="s">
        <v>1908</v>
      </c>
      <c r="J76" s="431"/>
    </row>
    <row r="77" spans="1:10" s="94" customFormat="1" x14ac:dyDescent="0.2">
      <c r="A77" s="434" t="s">
        <v>1909</v>
      </c>
      <c r="B77" s="402" t="s">
        <v>1871</v>
      </c>
      <c r="C77" s="402"/>
      <c r="D77" s="435">
        <v>1557</v>
      </c>
      <c r="E77" s="475">
        <v>12444.9</v>
      </c>
      <c r="F77" s="434" t="s">
        <v>1892</v>
      </c>
      <c r="G77" s="431" t="s">
        <v>687</v>
      </c>
      <c r="H77" s="453"/>
      <c r="I77" s="435" t="s">
        <v>1910</v>
      </c>
      <c r="J77" s="431"/>
    </row>
    <row r="78" spans="1:10" s="94" customFormat="1" x14ac:dyDescent="0.2">
      <c r="A78" s="434" t="s">
        <v>1911</v>
      </c>
      <c r="B78" s="402" t="s">
        <v>1871</v>
      </c>
      <c r="C78" s="402"/>
      <c r="D78" s="435">
        <v>1598</v>
      </c>
      <c r="E78" s="475">
        <v>16092</v>
      </c>
      <c r="F78" s="434" t="s">
        <v>1912</v>
      </c>
      <c r="G78" s="431" t="s">
        <v>687</v>
      </c>
      <c r="H78" s="453"/>
      <c r="I78" s="435" t="s">
        <v>1910</v>
      </c>
      <c r="J78" s="431"/>
    </row>
    <row r="79" spans="1:10" s="94" customFormat="1" x14ac:dyDescent="0.2">
      <c r="A79" s="434" t="s">
        <v>1913</v>
      </c>
      <c r="B79" s="402" t="s">
        <v>1871</v>
      </c>
      <c r="C79" s="402"/>
      <c r="D79" s="436">
        <v>194</v>
      </c>
      <c r="E79" s="476">
        <v>17724</v>
      </c>
      <c r="F79" s="434" t="s">
        <v>1914</v>
      </c>
      <c r="G79" s="431" t="s">
        <v>687</v>
      </c>
      <c r="H79" s="453"/>
      <c r="I79" s="437">
        <v>44271</v>
      </c>
      <c r="J79" s="431"/>
    </row>
    <row r="80" spans="1:10" s="94" customFormat="1" x14ac:dyDescent="0.2">
      <c r="A80" s="434" t="s">
        <v>1913</v>
      </c>
      <c r="B80" s="402" t="s">
        <v>1871</v>
      </c>
      <c r="C80" s="402"/>
      <c r="D80" s="436">
        <v>231</v>
      </c>
      <c r="E80" s="476">
        <v>16142.4</v>
      </c>
      <c r="F80" s="434" t="s">
        <v>1915</v>
      </c>
      <c r="G80" s="431" t="s">
        <v>687</v>
      </c>
      <c r="H80" s="453"/>
      <c r="I80" s="437">
        <v>44278</v>
      </c>
      <c r="J80" s="431"/>
    </row>
    <row r="81" spans="1:10" s="94" customFormat="1" x14ac:dyDescent="0.2">
      <c r="A81" s="434" t="s">
        <v>1913</v>
      </c>
      <c r="B81" s="402" t="s">
        <v>1871</v>
      </c>
      <c r="C81" s="402"/>
      <c r="D81" s="436">
        <v>232</v>
      </c>
      <c r="E81" s="476">
        <v>10370.709999999999</v>
      </c>
      <c r="F81" s="434" t="s">
        <v>1916</v>
      </c>
      <c r="G81" s="431" t="s">
        <v>687</v>
      </c>
      <c r="H81" s="453"/>
      <c r="I81" s="437">
        <v>44278</v>
      </c>
      <c r="J81" s="431"/>
    </row>
    <row r="82" spans="1:10" s="94" customFormat="1" x14ac:dyDescent="0.2">
      <c r="A82" s="434" t="s">
        <v>1917</v>
      </c>
      <c r="B82" s="402" t="s">
        <v>1871</v>
      </c>
      <c r="C82" s="402"/>
      <c r="D82" s="436">
        <v>247</v>
      </c>
      <c r="E82" s="476">
        <v>12828.72</v>
      </c>
      <c r="F82" s="434" t="s">
        <v>1890</v>
      </c>
      <c r="G82" s="431" t="s">
        <v>687</v>
      </c>
      <c r="H82" s="453"/>
      <c r="I82" s="437">
        <v>44279</v>
      </c>
      <c r="J82" s="431"/>
    </row>
    <row r="83" spans="1:10" s="94" customFormat="1" x14ac:dyDescent="0.2">
      <c r="A83" s="434" t="s">
        <v>1918</v>
      </c>
      <c r="B83" s="402" t="s">
        <v>1871</v>
      </c>
      <c r="C83" s="402"/>
      <c r="D83" s="436">
        <v>370</v>
      </c>
      <c r="E83" s="476">
        <v>11938.57</v>
      </c>
      <c r="F83" s="434" t="s">
        <v>1890</v>
      </c>
      <c r="G83" s="431" t="s">
        <v>687</v>
      </c>
      <c r="H83" s="453"/>
      <c r="I83" s="437">
        <v>44301</v>
      </c>
      <c r="J83" s="431"/>
    </row>
    <row r="84" spans="1:10" s="94" customFormat="1" x14ac:dyDescent="0.2">
      <c r="A84" s="434" t="s">
        <v>1919</v>
      </c>
      <c r="B84" s="402" t="s">
        <v>1871</v>
      </c>
      <c r="C84" s="402"/>
      <c r="D84" s="436">
        <v>631</v>
      </c>
      <c r="E84" s="476">
        <v>21465.66</v>
      </c>
      <c r="F84" s="434" t="s">
        <v>1920</v>
      </c>
      <c r="G84" s="431" t="s">
        <v>687</v>
      </c>
      <c r="H84" s="453"/>
      <c r="I84" s="437">
        <v>44334</v>
      </c>
      <c r="J84" s="431"/>
    </row>
    <row r="85" spans="1:10" s="94" customFormat="1" x14ac:dyDescent="0.2">
      <c r="A85" s="434" t="s">
        <v>1921</v>
      </c>
      <c r="B85" s="402" t="s">
        <v>1871</v>
      </c>
      <c r="C85" s="402"/>
      <c r="D85" s="436">
        <v>770</v>
      </c>
      <c r="E85" s="476">
        <v>18595.84</v>
      </c>
      <c r="F85" s="434" t="s">
        <v>1922</v>
      </c>
      <c r="G85" s="431" t="s">
        <v>687</v>
      </c>
      <c r="H85" s="453"/>
      <c r="I85" s="437">
        <v>44347</v>
      </c>
      <c r="J85" s="431"/>
    </row>
    <row r="86" spans="1:10" s="94" customFormat="1" x14ac:dyDescent="0.2">
      <c r="A86" s="434" t="s">
        <v>1923</v>
      </c>
      <c r="B86" s="402" t="s">
        <v>1871</v>
      </c>
      <c r="C86" s="402"/>
      <c r="D86" s="436">
        <v>792</v>
      </c>
      <c r="E86" s="476">
        <v>18760.5</v>
      </c>
      <c r="F86" s="434" t="s">
        <v>1924</v>
      </c>
      <c r="G86" s="431" t="s">
        <v>687</v>
      </c>
      <c r="H86" s="453"/>
      <c r="I86" s="437">
        <v>44349</v>
      </c>
      <c r="J86" s="431"/>
    </row>
    <row r="87" spans="1:10" s="94" customFormat="1" x14ac:dyDescent="0.2">
      <c r="A87" s="434" t="s">
        <v>1925</v>
      </c>
      <c r="B87" s="402" t="s">
        <v>1871</v>
      </c>
      <c r="C87" s="402"/>
      <c r="D87" s="436">
        <v>1014</v>
      </c>
      <c r="E87" s="476">
        <v>25000</v>
      </c>
      <c r="F87" s="434" t="s">
        <v>1926</v>
      </c>
      <c r="G87" s="431" t="s">
        <v>687</v>
      </c>
      <c r="H87" s="453"/>
      <c r="I87" s="437">
        <v>44383</v>
      </c>
      <c r="J87" s="431"/>
    </row>
    <row r="88" spans="1:10" s="94" customFormat="1" x14ac:dyDescent="0.2">
      <c r="A88" s="434" t="s">
        <v>1927</v>
      </c>
      <c r="B88" s="402" t="s">
        <v>1871</v>
      </c>
      <c r="C88" s="402"/>
      <c r="D88" s="436">
        <v>1299</v>
      </c>
      <c r="E88" s="476">
        <v>11948.79</v>
      </c>
      <c r="F88" s="434" t="s">
        <v>1920</v>
      </c>
      <c r="G88" s="431" t="s">
        <v>687</v>
      </c>
      <c r="H88" s="453"/>
      <c r="I88" s="437">
        <v>44427</v>
      </c>
      <c r="J88" s="431"/>
    </row>
    <row r="89" spans="1:10" s="94" customFormat="1" ht="12.75" x14ac:dyDescent="0.25">
      <c r="A89" s="434" t="s">
        <v>1928</v>
      </c>
      <c r="B89" s="402" t="s">
        <v>1871</v>
      </c>
      <c r="C89" s="402"/>
      <c r="D89" s="436">
        <v>165</v>
      </c>
      <c r="E89" s="476">
        <v>5000</v>
      </c>
      <c r="F89" s="434" t="s">
        <v>1929</v>
      </c>
      <c r="G89" s="431" t="s">
        <v>687</v>
      </c>
      <c r="H89" s="488" t="s">
        <v>1930</v>
      </c>
      <c r="I89" s="437">
        <v>44263</v>
      </c>
      <c r="J89" s="431"/>
    </row>
    <row r="90" spans="1:10" s="94" customFormat="1" x14ac:dyDescent="0.2">
      <c r="A90" s="434" t="s">
        <v>1931</v>
      </c>
      <c r="B90" s="402" t="s">
        <v>1871</v>
      </c>
      <c r="C90" s="402"/>
      <c r="D90" s="436">
        <v>200</v>
      </c>
      <c r="E90" s="476">
        <v>10800</v>
      </c>
      <c r="F90" s="434" t="s">
        <v>1932</v>
      </c>
      <c r="G90" s="431" t="s">
        <v>687</v>
      </c>
      <c r="H90" s="453"/>
      <c r="I90" s="437">
        <v>44273</v>
      </c>
      <c r="J90" s="431"/>
    </row>
    <row r="91" spans="1:10" s="94" customFormat="1" x14ac:dyDescent="0.2">
      <c r="A91" s="434" t="s">
        <v>1933</v>
      </c>
      <c r="B91" s="402" t="s">
        <v>1871</v>
      </c>
      <c r="C91" s="402"/>
      <c r="D91" s="436">
        <v>309</v>
      </c>
      <c r="E91" s="476">
        <v>5400</v>
      </c>
      <c r="F91" s="434" t="s">
        <v>1932</v>
      </c>
      <c r="G91" s="431" t="s">
        <v>687</v>
      </c>
      <c r="H91" s="453"/>
      <c r="I91" s="437">
        <v>44292</v>
      </c>
      <c r="J91" s="431"/>
    </row>
    <row r="92" spans="1:10" s="94" customFormat="1" x14ac:dyDescent="0.2">
      <c r="A92" s="434" t="s">
        <v>1934</v>
      </c>
      <c r="B92" s="402" t="s">
        <v>1871</v>
      </c>
      <c r="C92" s="402"/>
      <c r="D92" s="436">
        <v>578</v>
      </c>
      <c r="E92" s="476">
        <v>5400</v>
      </c>
      <c r="F92" s="434" t="s">
        <v>1932</v>
      </c>
      <c r="G92" s="431" t="s">
        <v>687</v>
      </c>
      <c r="H92" s="453"/>
      <c r="I92" s="437">
        <v>44329</v>
      </c>
      <c r="J92" s="431"/>
    </row>
    <row r="93" spans="1:10" s="94" customFormat="1" x14ac:dyDescent="0.2">
      <c r="A93" s="434" t="s">
        <v>1935</v>
      </c>
      <c r="B93" s="402" t="s">
        <v>1871</v>
      </c>
      <c r="C93" s="402"/>
      <c r="D93" s="436">
        <v>650</v>
      </c>
      <c r="E93" s="476">
        <v>12498</v>
      </c>
      <c r="F93" s="434" t="s">
        <v>1936</v>
      </c>
      <c r="G93" s="431" t="s">
        <v>687</v>
      </c>
      <c r="H93" s="453"/>
      <c r="I93" s="437">
        <v>44334</v>
      </c>
      <c r="J93" s="431"/>
    </row>
    <row r="94" spans="1:10" s="94" customFormat="1" x14ac:dyDescent="0.2">
      <c r="A94" s="434" t="s">
        <v>1935</v>
      </c>
      <c r="B94" s="402" t="s">
        <v>1871</v>
      </c>
      <c r="C94" s="402"/>
      <c r="D94" s="436">
        <v>650</v>
      </c>
      <c r="E94" s="476">
        <v>12498</v>
      </c>
      <c r="F94" s="434" t="s">
        <v>1936</v>
      </c>
      <c r="G94" s="431" t="s">
        <v>687</v>
      </c>
      <c r="H94" s="453"/>
      <c r="I94" s="437">
        <v>44334</v>
      </c>
      <c r="J94" s="431"/>
    </row>
    <row r="95" spans="1:10" s="94" customFormat="1" x14ac:dyDescent="0.2">
      <c r="A95" s="434" t="s">
        <v>1935</v>
      </c>
      <c r="B95" s="402" t="s">
        <v>1871</v>
      </c>
      <c r="C95" s="402"/>
      <c r="D95" s="436">
        <v>650</v>
      </c>
      <c r="E95" s="476">
        <v>12498</v>
      </c>
      <c r="F95" s="434" t="s">
        <v>1936</v>
      </c>
      <c r="G95" s="431" t="s">
        <v>687</v>
      </c>
      <c r="H95" s="453"/>
      <c r="I95" s="437">
        <v>44334</v>
      </c>
      <c r="J95" s="431"/>
    </row>
    <row r="96" spans="1:10" s="94" customFormat="1" x14ac:dyDescent="0.2">
      <c r="A96" s="434" t="s">
        <v>1934</v>
      </c>
      <c r="B96" s="402" t="s">
        <v>1871</v>
      </c>
      <c r="C96" s="402"/>
      <c r="D96" s="436">
        <v>780</v>
      </c>
      <c r="E96" s="476">
        <v>5400</v>
      </c>
      <c r="F96" s="434" t="s">
        <v>1932</v>
      </c>
      <c r="G96" s="431" t="s">
        <v>687</v>
      </c>
      <c r="H96" s="453"/>
      <c r="I96" s="437">
        <v>44348</v>
      </c>
      <c r="J96" s="431"/>
    </row>
    <row r="97" spans="1:10" s="94" customFormat="1" x14ac:dyDescent="0.2">
      <c r="A97" s="434" t="s">
        <v>1937</v>
      </c>
      <c r="B97" s="402" t="s">
        <v>1871</v>
      </c>
      <c r="C97" s="402"/>
      <c r="D97" s="436">
        <v>1023</v>
      </c>
      <c r="E97" s="476">
        <v>30000</v>
      </c>
      <c r="F97" s="434" t="s">
        <v>1938</v>
      </c>
      <c r="G97" s="431" t="s">
        <v>687</v>
      </c>
      <c r="H97" s="453"/>
      <c r="I97" s="437">
        <v>44383</v>
      </c>
      <c r="J97" s="431"/>
    </row>
    <row r="98" spans="1:10" s="94" customFormat="1" x14ac:dyDescent="0.2">
      <c r="A98" s="434" t="s">
        <v>1939</v>
      </c>
      <c r="B98" s="402" t="s">
        <v>1871</v>
      </c>
      <c r="C98" s="402"/>
      <c r="D98" s="436">
        <v>1324</v>
      </c>
      <c r="E98" s="476">
        <v>10000</v>
      </c>
      <c r="F98" s="434" t="s">
        <v>1940</v>
      </c>
      <c r="G98" s="431" t="s">
        <v>687</v>
      </c>
      <c r="H98" s="453"/>
      <c r="I98" s="437">
        <v>44425</v>
      </c>
      <c r="J98" s="431"/>
    </row>
    <row r="99" spans="1:10" s="94" customFormat="1" x14ac:dyDescent="0.2">
      <c r="A99" s="434" t="s">
        <v>1941</v>
      </c>
      <c r="B99" s="402"/>
      <c r="C99" s="402"/>
      <c r="D99" s="435"/>
      <c r="E99" s="475">
        <v>196869.98</v>
      </c>
      <c r="F99" s="434"/>
      <c r="G99" s="431"/>
      <c r="H99" s="453"/>
      <c r="I99" s="435"/>
      <c r="J99" s="431"/>
    </row>
    <row r="100" spans="1:10" s="94" customFormat="1" x14ac:dyDescent="0.2">
      <c r="A100" s="434" t="s">
        <v>1942</v>
      </c>
      <c r="B100" s="402"/>
      <c r="C100" s="402"/>
      <c r="D100" s="435"/>
      <c r="E100" s="475">
        <v>58563.34</v>
      </c>
      <c r="F100" s="434"/>
      <c r="G100" s="431"/>
      <c r="H100" s="453"/>
      <c r="I100" s="435"/>
      <c r="J100" s="431"/>
    </row>
    <row r="101" spans="1:10" s="94" customFormat="1" x14ac:dyDescent="0.2">
      <c r="A101" s="434" t="s">
        <v>1943</v>
      </c>
      <c r="B101" s="402"/>
      <c r="C101" s="402"/>
      <c r="D101" s="435"/>
      <c r="E101" s="475">
        <v>36982</v>
      </c>
      <c r="F101" s="434"/>
      <c r="G101" s="431"/>
      <c r="H101" s="453"/>
      <c r="I101" s="435"/>
      <c r="J101" s="431"/>
    </row>
    <row r="102" spans="1:10" s="94" customFormat="1" x14ac:dyDescent="0.2">
      <c r="A102" s="434" t="s">
        <v>1944</v>
      </c>
      <c r="B102" s="402"/>
      <c r="C102" s="402"/>
      <c r="D102" s="435"/>
      <c r="E102" s="475">
        <v>17415</v>
      </c>
      <c r="F102" s="434"/>
      <c r="G102" s="431"/>
      <c r="H102" s="453"/>
      <c r="I102" s="435"/>
      <c r="J102" s="431"/>
    </row>
    <row r="103" spans="1:10" s="94" customFormat="1" x14ac:dyDescent="0.2">
      <c r="A103" s="434" t="s">
        <v>1945</v>
      </c>
      <c r="B103" s="402"/>
      <c r="C103" s="402"/>
      <c r="D103" s="435"/>
      <c r="E103" s="475">
        <v>67474</v>
      </c>
      <c r="F103" s="434"/>
      <c r="G103" s="431"/>
      <c r="H103" s="453"/>
      <c r="I103" s="435"/>
      <c r="J103" s="431"/>
    </row>
    <row r="104" spans="1:10" s="94" customFormat="1" x14ac:dyDescent="0.2">
      <c r="A104" s="434" t="s">
        <v>1946</v>
      </c>
      <c r="B104" s="402"/>
      <c r="C104" s="402"/>
      <c r="D104" s="435"/>
      <c r="E104" s="475">
        <v>6137118</v>
      </c>
      <c r="F104" s="434"/>
      <c r="G104" s="431"/>
      <c r="H104" s="453"/>
      <c r="I104" s="435"/>
      <c r="J104" s="431"/>
    </row>
    <row r="105" spans="1:10" s="94" customFormat="1" x14ac:dyDescent="0.2">
      <c r="A105" s="434" t="s">
        <v>1947</v>
      </c>
      <c r="B105" s="402"/>
      <c r="C105" s="402"/>
      <c r="D105" s="435"/>
      <c r="E105" s="475">
        <v>74817</v>
      </c>
      <c r="F105" s="434"/>
      <c r="G105" s="431"/>
      <c r="H105" s="453"/>
      <c r="I105" s="435"/>
      <c r="J105" s="431"/>
    </row>
    <row r="106" spans="1:10" s="94" customFormat="1" x14ac:dyDescent="0.2">
      <c r="A106" s="434" t="s">
        <v>1948</v>
      </c>
      <c r="B106" s="402"/>
      <c r="C106" s="402"/>
      <c r="D106" s="435"/>
      <c r="E106" s="475">
        <v>163122</v>
      </c>
      <c r="F106" s="434"/>
      <c r="G106" s="431"/>
      <c r="H106" s="453"/>
      <c r="I106" s="435"/>
      <c r="J106" s="431"/>
    </row>
    <row r="107" spans="1:10" s="94" customFormat="1" x14ac:dyDescent="0.2">
      <c r="A107" s="434" t="s">
        <v>1949</v>
      </c>
      <c r="B107" s="402"/>
      <c r="C107" s="402"/>
      <c r="D107" s="435"/>
      <c r="E107" s="475">
        <v>44486</v>
      </c>
      <c r="F107" s="434"/>
      <c r="G107" s="431"/>
      <c r="H107" s="453"/>
      <c r="I107" s="435"/>
      <c r="J107" s="431"/>
    </row>
    <row r="108" spans="1:10" s="94" customFormat="1" x14ac:dyDescent="0.2">
      <c r="A108" s="434" t="s">
        <v>1950</v>
      </c>
      <c r="B108" s="402"/>
      <c r="C108" s="402"/>
      <c r="D108" s="435"/>
      <c r="E108" s="475">
        <v>50864.4</v>
      </c>
      <c r="F108" s="434"/>
      <c r="G108" s="431"/>
      <c r="H108" s="453"/>
      <c r="I108" s="435"/>
      <c r="J108" s="431"/>
    </row>
    <row r="109" spans="1:10" s="94" customFormat="1" x14ac:dyDescent="0.2">
      <c r="A109" s="434" t="s">
        <v>1951</v>
      </c>
      <c r="B109" s="402"/>
      <c r="C109" s="402"/>
      <c r="D109" s="435"/>
      <c r="E109" s="475">
        <v>11175</v>
      </c>
      <c r="F109" s="434"/>
      <c r="G109" s="431"/>
      <c r="H109" s="453"/>
      <c r="I109" s="435"/>
      <c r="J109" s="431"/>
    </row>
    <row r="110" spans="1:10" s="94" customFormat="1" x14ac:dyDescent="0.2">
      <c r="A110" s="434" t="s">
        <v>1952</v>
      </c>
      <c r="B110" s="402"/>
      <c r="C110" s="402"/>
      <c r="D110" s="435"/>
      <c r="E110" s="475">
        <v>73160</v>
      </c>
      <c r="F110" s="434"/>
      <c r="G110" s="431"/>
      <c r="H110" s="453"/>
      <c r="I110" s="435"/>
      <c r="J110" s="431"/>
    </row>
    <row r="111" spans="1:10" s="94" customFormat="1" x14ac:dyDescent="0.2">
      <c r="A111" s="434" t="s">
        <v>1953</v>
      </c>
      <c r="B111" s="402"/>
      <c r="C111" s="402"/>
      <c r="D111" s="435"/>
      <c r="E111" s="475">
        <v>314902</v>
      </c>
      <c r="F111" s="434"/>
      <c r="G111" s="431"/>
      <c r="H111" s="453"/>
      <c r="I111" s="435"/>
      <c r="J111" s="431"/>
    </row>
    <row r="112" spans="1:10" s="94" customFormat="1" x14ac:dyDescent="0.2">
      <c r="A112" s="434" t="s">
        <v>1954</v>
      </c>
      <c r="B112" s="402"/>
      <c r="C112" s="402"/>
      <c r="D112" s="435"/>
      <c r="E112" s="475">
        <v>97501</v>
      </c>
      <c r="F112" s="434"/>
      <c r="G112" s="431"/>
      <c r="H112" s="453"/>
      <c r="I112" s="435"/>
      <c r="J112" s="431"/>
    </row>
    <row r="113" spans="1:10" s="94" customFormat="1" x14ac:dyDescent="0.2">
      <c r="A113" s="434" t="s">
        <v>1955</v>
      </c>
      <c r="B113" s="402"/>
      <c r="C113" s="402"/>
      <c r="D113" s="435"/>
      <c r="E113" s="475">
        <v>100000</v>
      </c>
      <c r="F113" s="434"/>
      <c r="G113" s="431"/>
      <c r="H113" s="453"/>
      <c r="I113" s="435"/>
      <c r="J113" s="431"/>
    </row>
    <row r="114" spans="1:10" s="94" customFormat="1" ht="56.25" x14ac:dyDescent="0.2">
      <c r="A114" s="438" t="s">
        <v>2149</v>
      </c>
      <c r="B114" s="438" t="s">
        <v>2150</v>
      </c>
      <c r="C114" s="438" t="s">
        <v>2151</v>
      </c>
      <c r="D114" s="438" t="s">
        <v>2152</v>
      </c>
      <c r="E114" s="469">
        <v>113391.6</v>
      </c>
      <c r="F114" s="438" t="s">
        <v>2153</v>
      </c>
      <c r="G114" s="433" t="s">
        <v>2154</v>
      </c>
      <c r="H114" s="441" t="s">
        <v>2155</v>
      </c>
      <c r="I114" s="441" t="s">
        <v>2156</v>
      </c>
      <c r="J114" s="433"/>
    </row>
    <row r="115" spans="1:10" s="94" customFormat="1" ht="33.75" x14ac:dyDescent="0.2">
      <c r="A115" s="438" t="s">
        <v>2157</v>
      </c>
      <c r="B115" s="438" t="s">
        <v>1418</v>
      </c>
      <c r="C115" s="438" t="s">
        <v>2151</v>
      </c>
      <c r="D115" s="438" t="s">
        <v>2158</v>
      </c>
      <c r="E115" s="469">
        <v>53790</v>
      </c>
      <c r="F115" s="438" t="s">
        <v>2159</v>
      </c>
      <c r="G115" s="433" t="s">
        <v>2160</v>
      </c>
      <c r="H115" s="441" t="s">
        <v>2161</v>
      </c>
      <c r="I115" s="441" t="s">
        <v>2162</v>
      </c>
      <c r="J115" s="433"/>
    </row>
    <row r="116" spans="1:10" s="94" customFormat="1" ht="33.75" x14ac:dyDescent="0.2">
      <c r="A116" s="440" t="s">
        <v>2553</v>
      </c>
      <c r="B116" s="441" t="s">
        <v>1418</v>
      </c>
      <c r="C116" s="441" t="s">
        <v>1418</v>
      </c>
      <c r="D116" s="442" t="s">
        <v>2554</v>
      </c>
      <c r="E116" s="469">
        <v>62000</v>
      </c>
      <c r="F116" s="443" t="s">
        <v>2555</v>
      </c>
      <c r="G116" s="444" t="s">
        <v>2556</v>
      </c>
      <c r="H116" s="445">
        <v>44183</v>
      </c>
      <c r="I116" s="446" t="s">
        <v>2557</v>
      </c>
      <c r="J116" s="447" t="s">
        <v>2165</v>
      </c>
    </row>
    <row r="117" spans="1:10" s="94" customFormat="1" ht="33.75" x14ac:dyDescent="0.2">
      <c r="A117" s="448" t="s">
        <v>2558</v>
      </c>
      <c r="B117" s="441" t="s">
        <v>1418</v>
      </c>
      <c r="C117" s="441" t="s">
        <v>1418</v>
      </c>
      <c r="D117" s="442" t="s">
        <v>2559</v>
      </c>
      <c r="E117" s="469">
        <v>63002.5</v>
      </c>
      <c r="F117" s="443" t="s">
        <v>2560</v>
      </c>
      <c r="G117" s="441" t="s">
        <v>2556</v>
      </c>
      <c r="H117" s="446">
        <v>44116</v>
      </c>
      <c r="I117" s="441" t="s">
        <v>2561</v>
      </c>
      <c r="J117" s="447" t="s">
        <v>2165</v>
      </c>
    </row>
    <row r="118" spans="1:10" s="94" customFormat="1" x14ac:dyDescent="0.2">
      <c r="A118" s="432" t="s">
        <v>2562</v>
      </c>
      <c r="B118" s="444" t="s">
        <v>1423</v>
      </c>
      <c r="C118" s="444" t="s">
        <v>1451</v>
      </c>
      <c r="D118" s="444" t="s">
        <v>2563</v>
      </c>
      <c r="E118" s="469">
        <v>62000</v>
      </c>
      <c r="F118" s="439" t="s">
        <v>2564</v>
      </c>
      <c r="G118" s="444" t="s">
        <v>2565</v>
      </c>
      <c r="H118" s="445">
        <v>43878</v>
      </c>
      <c r="I118" s="445">
        <v>43892</v>
      </c>
      <c r="J118" s="447" t="s">
        <v>2165</v>
      </c>
    </row>
    <row r="119" spans="1:10" s="94" customFormat="1" x14ac:dyDescent="0.2">
      <c r="A119" s="432" t="s">
        <v>2562</v>
      </c>
      <c r="B119" s="444" t="s">
        <v>1423</v>
      </c>
      <c r="C119" s="444" t="s">
        <v>1451</v>
      </c>
      <c r="D119" s="444" t="s">
        <v>2566</v>
      </c>
      <c r="E119" s="469">
        <v>13100</v>
      </c>
      <c r="F119" s="439" t="s">
        <v>2564</v>
      </c>
      <c r="G119" s="444" t="s">
        <v>2565</v>
      </c>
      <c r="H119" s="445">
        <v>43906</v>
      </c>
      <c r="I119" s="445" t="s">
        <v>2567</v>
      </c>
      <c r="J119" s="447" t="s">
        <v>2165</v>
      </c>
    </row>
    <row r="120" spans="1:10" s="94" customFormat="1" x14ac:dyDescent="0.2">
      <c r="A120" s="432" t="s">
        <v>2568</v>
      </c>
      <c r="B120" s="444" t="s">
        <v>1423</v>
      </c>
      <c r="C120" s="444" t="s">
        <v>1451</v>
      </c>
      <c r="D120" s="444" t="s">
        <v>2569</v>
      </c>
      <c r="E120" s="469">
        <v>28642.1</v>
      </c>
      <c r="F120" s="439" t="s">
        <v>2570</v>
      </c>
      <c r="G120" s="444" t="s">
        <v>2565</v>
      </c>
      <c r="H120" s="445">
        <v>44000</v>
      </c>
      <c r="I120" s="445" t="s">
        <v>2571</v>
      </c>
      <c r="J120" s="447" t="s">
        <v>2165</v>
      </c>
    </row>
    <row r="121" spans="1:10" s="94" customFormat="1" x14ac:dyDescent="0.2">
      <c r="A121" s="432" t="s">
        <v>2572</v>
      </c>
      <c r="B121" s="444" t="s">
        <v>1423</v>
      </c>
      <c r="C121" s="444" t="s">
        <v>1451</v>
      </c>
      <c r="D121" s="444" t="s">
        <v>2573</v>
      </c>
      <c r="E121" s="469">
        <v>4602</v>
      </c>
      <c r="F121" s="432" t="s">
        <v>2574</v>
      </c>
      <c r="G121" s="444" t="s">
        <v>2565</v>
      </c>
      <c r="H121" s="445">
        <v>43858</v>
      </c>
      <c r="I121" s="445" t="s">
        <v>2575</v>
      </c>
      <c r="J121" s="447" t="s">
        <v>2165</v>
      </c>
    </row>
    <row r="122" spans="1:10" s="94" customFormat="1" x14ac:dyDescent="0.2">
      <c r="A122" s="432" t="s">
        <v>2576</v>
      </c>
      <c r="B122" s="444" t="s">
        <v>1423</v>
      </c>
      <c r="C122" s="444" t="s">
        <v>1451</v>
      </c>
      <c r="D122" s="444" t="s">
        <v>2577</v>
      </c>
      <c r="E122" s="469">
        <v>31480</v>
      </c>
      <c r="F122" s="432" t="s">
        <v>2578</v>
      </c>
      <c r="G122" s="444" t="s">
        <v>2565</v>
      </c>
      <c r="H122" s="445">
        <v>43889</v>
      </c>
      <c r="I122" s="445">
        <v>43916</v>
      </c>
      <c r="J122" s="447" t="s">
        <v>2165</v>
      </c>
    </row>
    <row r="123" spans="1:10" s="94" customFormat="1" x14ac:dyDescent="0.2">
      <c r="A123" s="432" t="s">
        <v>2579</v>
      </c>
      <c r="B123" s="447" t="s">
        <v>2580</v>
      </c>
      <c r="C123" s="447" t="s">
        <v>2580</v>
      </c>
      <c r="D123" s="444" t="s">
        <v>2581</v>
      </c>
      <c r="E123" s="469">
        <v>8157.46</v>
      </c>
      <c r="F123" s="432" t="s">
        <v>2582</v>
      </c>
      <c r="G123" s="444" t="s">
        <v>2565</v>
      </c>
      <c r="H123" s="445">
        <v>43893</v>
      </c>
      <c r="I123" s="445">
        <v>43897</v>
      </c>
      <c r="J123" s="447" t="s">
        <v>2165</v>
      </c>
    </row>
    <row r="124" spans="1:10" s="94" customFormat="1" x14ac:dyDescent="0.2">
      <c r="A124" s="432" t="s">
        <v>2579</v>
      </c>
      <c r="B124" s="447" t="s">
        <v>2580</v>
      </c>
      <c r="C124" s="447" t="s">
        <v>2580</v>
      </c>
      <c r="D124" s="444" t="s">
        <v>2583</v>
      </c>
      <c r="E124" s="469">
        <v>10660.71</v>
      </c>
      <c r="F124" s="432" t="s">
        <v>2582</v>
      </c>
      <c r="G124" s="444" t="s">
        <v>2565</v>
      </c>
      <c r="H124" s="445">
        <v>43893</v>
      </c>
      <c r="I124" s="445">
        <v>43897</v>
      </c>
      <c r="J124" s="447" t="s">
        <v>2165</v>
      </c>
    </row>
    <row r="125" spans="1:10" s="94" customFormat="1" x14ac:dyDescent="0.2">
      <c r="A125" s="432" t="s">
        <v>2584</v>
      </c>
      <c r="B125" s="444" t="s">
        <v>1423</v>
      </c>
      <c r="C125" s="444" t="s">
        <v>1451</v>
      </c>
      <c r="D125" s="444" t="s">
        <v>2585</v>
      </c>
      <c r="E125" s="469">
        <v>17838</v>
      </c>
      <c r="F125" s="432" t="s">
        <v>2586</v>
      </c>
      <c r="G125" s="444" t="s">
        <v>2565</v>
      </c>
      <c r="H125" s="445">
        <v>43921</v>
      </c>
      <c r="I125" s="445">
        <v>43936</v>
      </c>
      <c r="J125" s="447" t="s">
        <v>2165</v>
      </c>
    </row>
    <row r="126" spans="1:10" s="94" customFormat="1" x14ac:dyDescent="0.2">
      <c r="A126" s="432" t="s">
        <v>2587</v>
      </c>
      <c r="B126" s="447" t="s">
        <v>2580</v>
      </c>
      <c r="C126" s="447" t="s">
        <v>2580</v>
      </c>
      <c r="D126" s="444" t="s">
        <v>2588</v>
      </c>
      <c r="E126" s="469">
        <v>42026.47</v>
      </c>
      <c r="F126" s="432" t="s">
        <v>2589</v>
      </c>
      <c r="G126" s="444" t="s">
        <v>2565</v>
      </c>
      <c r="H126" s="445">
        <v>43966</v>
      </c>
      <c r="I126" s="445">
        <v>43985</v>
      </c>
      <c r="J126" s="447" t="s">
        <v>2165</v>
      </c>
    </row>
    <row r="127" spans="1:10" s="94" customFormat="1" x14ac:dyDescent="0.2">
      <c r="A127" s="432" t="s">
        <v>2590</v>
      </c>
      <c r="B127" s="447" t="s">
        <v>2580</v>
      </c>
      <c r="C127" s="447" t="s">
        <v>2580</v>
      </c>
      <c r="D127" s="444" t="s">
        <v>2591</v>
      </c>
      <c r="E127" s="469">
        <v>9867.92</v>
      </c>
      <c r="F127" s="432" t="s">
        <v>2592</v>
      </c>
      <c r="G127" s="444" t="s">
        <v>2565</v>
      </c>
      <c r="H127" s="445">
        <v>43976</v>
      </c>
      <c r="I127" s="445">
        <v>43985</v>
      </c>
      <c r="J127" s="447" t="s">
        <v>2165</v>
      </c>
    </row>
    <row r="128" spans="1:10" s="94" customFormat="1" x14ac:dyDescent="0.2">
      <c r="A128" s="432" t="s">
        <v>2593</v>
      </c>
      <c r="B128" s="447" t="s">
        <v>2580</v>
      </c>
      <c r="C128" s="447" t="s">
        <v>2580</v>
      </c>
      <c r="D128" s="444" t="s">
        <v>2594</v>
      </c>
      <c r="E128" s="469">
        <v>75887.12</v>
      </c>
      <c r="F128" s="432" t="s">
        <v>2595</v>
      </c>
      <c r="G128" s="444" t="s">
        <v>2565</v>
      </c>
      <c r="H128" s="445">
        <v>43976</v>
      </c>
      <c r="I128" s="445">
        <v>43985</v>
      </c>
      <c r="J128" s="447" t="s">
        <v>2165</v>
      </c>
    </row>
    <row r="129" spans="1:10" s="94" customFormat="1" x14ac:dyDescent="0.2">
      <c r="A129" s="432" t="s">
        <v>2593</v>
      </c>
      <c r="B129" s="447" t="s">
        <v>2580</v>
      </c>
      <c r="C129" s="447" t="s">
        <v>2580</v>
      </c>
      <c r="D129" s="444" t="s">
        <v>2596</v>
      </c>
      <c r="E129" s="469">
        <v>34005.85</v>
      </c>
      <c r="F129" s="432" t="s">
        <v>2595</v>
      </c>
      <c r="G129" s="444" t="s">
        <v>2565</v>
      </c>
      <c r="H129" s="445">
        <v>43976</v>
      </c>
      <c r="I129" s="445">
        <v>43985</v>
      </c>
      <c r="J129" s="447" t="s">
        <v>2165</v>
      </c>
    </row>
    <row r="130" spans="1:10" s="94" customFormat="1" x14ac:dyDescent="0.2">
      <c r="A130" s="432" t="s">
        <v>2593</v>
      </c>
      <c r="B130" s="444" t="s">
        <v>1423</v>
      </c>
      <c r="C130" s="444" t="s">
        <v>1451</v>
      </c>
      <c r="D130" s="444" t="s">
        <v>2597</v>
      </c>
      <c r="E130" s="469">
        <v>13524</v>
      </c>
      <c r="F130" s="432" t="s">
        <v>2598</v>
      </c>
      <c r="G130" s="444" t="s">
        <v>2565</v>
      </c>
      <c r="H130" s="445">
        <v>43978</v>
      </c>
      <c r="I130" s="445">
        <v>43985</v>
      </c>
      <c r="J130" s="447" t="s">
        <v>2165</v>
      </c>
    </row>
    <row r="131" spans="1:10" s="94" customFormat="1" x14ac:dyDescent="0.2">
      <c r="A131" s="432" t="s">
        <v>2599</v>
      </c>
      <c r="B131" s="444" t="s">
        <v>1423</v>
      </c>
      <c r="C131" s="444" t="s">
        <v>1451</v>
      </c>
      <c r="D131" s="444" t="s">
        <v>2600</v>
      </c>
      <c r="E131" s="469">
        <v>7932.8</v>
      </c>
      <c r="F131" s="432" t="s">
        <v>2601</v>
      </c>
      <c r="G131" s="444" t="s">
        <v>2565</v>
      </c>
      <c r="H131" s="445">
        <v>43987</v>
      </c>
      <c r="I131" s="445">
        <v>43997</v>
      </c>
      <c r="J131" s="447" t="s">
        <v>2165</v>
      </c>
    </row>
    <row r="132" spans="1:10" s="94" customFormat="1" x14ac:dyDescent="0.2">
      <c r="A132" s="432" t="s">
        <v>2599</v>
      </c>
      <c r="B132" s="444" t="s">
        <v>1423</v>
      </c>
      <c r="C132" s="444" t="s">
        <v>1451</v>
      </c>
      <c r="D132" s="444" t="s">
        <v>2602</v>
      </c>
      <c r="E132" s="469">
        <v>4630</v>
      </c>
      <c r="F132" s="432" t="s">
        <v>2601</v>
      </c>
      <c r="G132" s="444" t="s">
        <v>2565</v>
      </c>
      <c r="H132" s="445">
        <v>43987</v>
      </c>
      <c r="I132" s="445">
        <v>43997</v>
      </c>
      <c r="J132" s="447" t="s">
        <v>2165</v>
      </c>
    </row>
    <row r="133" spans="1:10" s="94" customFormat="1" ht="22.5" x14ac:dyDescent="0.2">
      <c r="A133" s="440" t="s">
        <v>2603</v>
      </c>
      <c r="B133" s="441" t="s">
        <v>1418</v>
      </c>
      <c r="C133" s="441" t="s">
        <v>1418</v>
      </c>
      <c r="D133" s="442" t="s">
        <v>2604</v>
      </c>
      <c r="E133" s="469">
        <v>45579.98</v>
      </c>
      <c r="F133" s="443" t="s">
        <v>2605</v>
      </c>
      <c r="G133" s="444" t="s">
        <v>2556</v>
      </c>
      <c r="H133" s="445">
        <v>44258</v>
      </c>
      <c r="I133" s="441" t="s">
        <v>2606</v>
      </c>
      <c r="J133" s="447" t="s">
        <v>2165</v>
      </c>
    </row>
    <row r="134" spans="1:10" s="94" customFormat="1" ht="22.5" x14ac:dyDescent="0.2">
      <c r="A134" s="440" t="s">
        <v>2607</v>
      </c>
      <c r="B134" s="441" t="s">
        <v>1418</v>
      </c>
      <c r="C134" s="441" t="s">
        <v>1418</v>
      </c>
      <c r="D134" s="442" t="s">
        <v>2608</v>
      </c>
      <c r="E134" s="469">
        <v>46322.54</v>
      </c>
      <c r="F134" s="443" t="s">
        <v>2605</v>
      </c>
      <c r="G134" s="444" t="s">
        <v>2556</v>
      </c>
      <c r="H134" s="445">
        <v>44301</v>
      </c>
      <c r="I134" s="441" t="s">
        <v>2609</v>
      </c>
      <c r="J134" s="447" t="s">
        <v>2165</v>
      </c>
    </row>
    <row r="135" spans="1:10" s="94" customFormat="1" ht="33.75" x14ac:dyDescent="0.2">
      <c r="A135" s="440" t="s">
        <v>2610</v>
      </c>
      <c r="B135" s="441" t="s">
        <v>1424</v>
      </c>
      <c r="C135" s="441" t="s">
        <v>1424</v>
      </c>
      <c r="D135" s="442" t="s">
        <v>2611</v>
      </c>
      <c r="E135" s="477">
        <v>219106</v>
      </c>
      <c r="F135" s="443" t="s">
        <v>2612</v>
      </c>
      <c r="G135" s="444" t="s">
        <v>2556</v>
      </c>
      <c r="H135" s="446">
        <v>44336</v>
      </c>
      <c r="I135" s="441" t="s">
        <v>2613</v>
      </c>
      <c r="J135" s="447" t="s">
        <v>2165</v>
      </c>
    </row>
    <row r="136" spans="1:10" s="94" customFormat="1" ht="22.5" x14ac:dyDescent="0.2">
      <c r="A136" s="440" t="s">
        <v>2614</v>
      </c>
      <c r="B136" s="441" t="s">
        <v>1418</v>
      </c>
      <c r="C136" s="441" t="s">
        <v>1418</v>
      </c>
      <c r="D136" s="442" t="s">
        <v>2615</v>
      </c>
      <c r="E136" s="469">
        <v>85248.33</v>
      </c>
      <c r="F136" s="443" t="s">
        <v>2605</v>
      </c>
      <c r="G136" s="444" t="s">
        <v>2556</v>
      </c>
      <c r="H136" s="446">
        <v>44386</v>
      </c>
      <c r="I136" s="441" t="s">
        <v>2616</v>
      </c>
      <c r="J136" s="447" t="s">
        <v>2165</v>
      </c>
    </row>
    <row r="137" spans="1:10" s="94" customFormat="1" ht="78.75" x14ac:dyDescent="0.2">
      <c r="A137" s="440" t="s">
        <v>2617</v>
      </c>
      <c r="B137" s="441" t="s">
        <v>1418</v>
      </c>
      <c r="C137" s="441" t="s">
        <v>1418</v>
      </c>
      <c r="D137" s="442" t="s">
        <v>2618</v>
      </c>
      <c r="E137" s="478">
        <v>41704</v>
      </c>
      <c r="F137" s="443" t="s">
        <v>2619</v>
      </c>
      <c r="G137" s="444" t="s">
        <v>2556</v>
      </c>
      <c r="H137" s="446">
        <v>44417</v>
      </c>
      <c r="I137" s="441" t="s">
        <v>2620</v>
      </c>
      <c r="J137" s="447" t="s">
        <v>2165</v>
      </c>
    </row>
    <row r="138" spans="1:10" s="94" customFormat="1" ht="45" x14ac:dyDescent="0.2">
      <c r="A138" s="449" t="s">
        <v>2621</v>
      </c>
      <c r="B138" s="441" t="s">
        <v>1418</v>
      </c>
      <c r="C138" s="441" t="s">
        <v>1418</v>
      </c>
      <c r="D138" s="442" t="s">
        <v>2622</v>
      </c>
      <c r="E138" s="477">
        <v>40320</v>
      </c>
      <c r="F138" s="443" t="s">
        <v>2612</v>
      </c>
      <c r="G138" s="444" t="s">
        <v>2556</v>
      </c>
      <c r="H138" s="445">
        <v>44441</v>
      </c>
      <c r="I138" s="441" t="s">
        <v>2623</v>
      </c>
      <c r="J138" s="447" t="s">
        <v>2165</v>
      </c>
    </row>
    <row r="139" spans="1:10" s="94" customFormat="1" ht="45" x14ac:dyDescent="0.2">
      <c r="A139" s="440" t="s">
        <v>2624</v>
      </c>
      <c r="B139" s="441" t="s">
        <v>2150</v>
      </c>
      <c r="C139" s="441" t="s">
        <v>2150</v>
      </c>
      <c r="D139" s="442" t="s">
        <v>2625</v>
      </c>
      <c r="E139" s="469">
        <v>107194</v>
      </c>
      <c r="F139" s="432"/>
      <c r="G139" s="444" t="s">
        <v>2626</v>
      </c>
      <c r="H139" s="444"/>
      <c r="I139" s="444"/>
      <c r="J139" s="433"/>
    </row>
    <row r="140" spans="1:10" s="94" customFormat="1" ht="22.5" x14ac:dyDescent="0.2">
      <c r="A140" s="438" t="s">
        <v>2627</v>
      </c>
      <c r="B140" s="441" t="s">
        <v>2150</v>
      </c>
      <c r="C140" s="441" t="s">
        <v>2150</v>
      </c>
      <c r="D140" s="432"/>
      <c r="E140" s="469">
        <v>200000</v>
      </c>
      <c r="F140" s="432"/>
      <c r="G140" s="444" t="s">
        <v>445</v>
      </c>
      <c r="H140" s="444"/>
      <c r="I140" s="444"/>
      <c r="J140" s="433"/>
    </row>
    <row r="141" spans="1:10" s="94" customFormat="1" x14ac:dyDescent="0.2">
      <c r="A141" s="450" t="s">
        <v>2668</v>
      </c>
      <c r="B141" s="451"/>
      <c r="C141" s="450" t="s">
        <v>2669</v>
      </c>
      <c r="D141" s="432"/>
      <c r="E141" s="479">
        <v>54472.13</v>
      </c>
      <c r="F141" s="452">
        <v>20529079771</v>
      </c>
      <c r="G141" s="433" t="s">
        <v>2670</v>
      </c>
      <c r="H141" s="489"/>
      <c r="I141" s="489" t="s">
        <v>2671</v>
      </c>
      <c r="J141" s="433"/>
    </row>
    <row r="142" spans="1:10" s="94" customFormat="1" x14ac:dyDescent="0.2">
      <c r="A142" s="450" t="s">
        <v>2672</v>
      </c>
      <c r="B142" s="451"/>
      <c r="C142" s="450" t="s">
        <v>2669</v>
      </c>
      <c r="D142" s="432"/>
      <c r="E142" s="479">
        <v>42004.17</v>
      </c>
      <c r="F142" s="452" t="s">
        <v>2673</v>
      </c>
      <c r="G142" s="433" t="s">
        <v>2670</v>
      </c>
      <c r="H142" s="489"/>
      <c r="I142" s="489" t="s">
        <v>2674</v>
      </c>
      <c r="J142" s="433"/>
    </row>
    <row r="143" spans="1:10" s="94" customFormat="1" x14ac:dyDescent="0.2">
      <c r="A143" s="450" t="s">
        <v>2675</v>
      </c>
      <c r="B143" s="451"/>
      <c r="C143" s="450" t="s">
        <v>2676</v>
      </c>
      <c r="D143" s="432"/>
      <c r="E143" s="479">
        <v>13950</v>
      </c>
      <c r="F143" s="452" t="s">
        <v>2677</v>
      </c>
      <c r="G143" s="433" t="s">
        <v>2670</v>
      </c>
      <c r="H143" s="489"/>
      <c r="I143" s="489" t="s">
        <v>2678</v>
      </c>
      <c r="J143" s="433"/>
    </row>
    <row r="144" spans="1:10" s="94" customFormat="1" x14ac:dyDescent="0.2">
      <c r="A144" s="450" t="s">
        <v>2679</v>
      </c>
      <c r="B144" s="451"/>
      <c r="C144" s="450" t="s">
        <v>2669</v>
      </c>
      <c r="D144" s="432"/>
      <c r="E144" s="479">
        <v>10734.7</v>
      </c>
      <c r="F144" s="452" t="s">
        <v>2680</v>
      </c>
      <c r="G144" s="433" t="s">
        <v>2670</v>
      </c>
      <c r="H144" s="489"/>
      <c r="I144" s="489" t="s">
        <v>2678</v>
      </c>
      <c r="J144" s="433"/>
    </row>
    <row r="145" spans="1:10" s="94" customFormat="1" x14ac:dyDescent="0.2">
      <c r="A145" s="450" t="s">
        <v>2681</v>
      </c>
      <c r="B145" s="451"/>
      <c r="C145" s="450" t="s">
        <v>2676</v>
      </c>
      <c r="D145" s="432"/>
      <c r="E145" s="479">
        <v>16500</v>
      </c>
      <c r="F145" s="452" t="s">
        <v>2682</v>
      </c>
      <c r="G145" s="433" t="s">
        <v>2670</v>
      </c>
      <c r="H145" s="489"/>
      <c r="I145" s="489" t="s">
        <v>2683</v>
      </c>
      <c r="J145" s="433"/>
    </row>
    <row r="146" spans="1:10" s="94" customFormat="1" x14ac:dyDescent="0.2">
      <c r="A146" s="450" t="s">
        <v>2684</v>
      </c>
      <c r="B146" s="451"/>
      <c r="C146" s="450" t="s">
        <v>2669</v>
      </c>
      <c r="D146" s="432"/>
      <c r="E146" s="479">
        <v>7850.23</v>
      </c>
      <c r="F146" s="452" t="s">
        <v>2685</v>
      </c>
      <c r="G146" s="433" t="s">
        <v>2670</v>
      </c>
      <c r="H146" s="489"/>
      <c r="I146" s="489" t="s">
        <v>2686</v>
      </c>
      <c r="J146" s="433"/>
    </row>
    <row r="147" spans="1:10" s="94" customFormat="1" x14ac:dyDescent="0.2">
      <c r="A147" s="450" t="s">
        <v>2687</v>
      </c>
      <c r="B147" s="451"/>
      <c r="C147" s="450" t="s">
        <v>2669</v>
      </c>
      <c r="D147" s="433"/>
      <c r="E147" s="479">
        <v>26039.65</v>
      </c>
      <c r="F147" s="452" t="s">
        <v>2688</v>
      </c>
      <c r="G147" s="433" t="s">
        <v>2670</v>
      </c>
      <c r="H147" s="489"/>
      <c r="I147" s="489" t="s">
        <v>2689</v>
      </c>
      <c r="J147" s="433"/>
    </row>
    <row r="148" spans="1:10" s="94" customFormat="1" x14ac:dyDescent="0.2">
      <c r="A148" s="450" t="s">
        <v>2690</v>
      </c>
      <c r="B148" s="451"/>
      <c r="C148" s="450" t="s">
        <v>2676</v>
      </c>
      <c r="D148" s="432"/>
      <c r="E148" s="479">
        <v>8850</v>
      </c>
      <c r="F148" s="452" t="s">
        <v>2691</v>
      </c>
      <c r="G148" s="433" t="s">
        <v>2670</v>
      </c>
      <c r="H148" s="489"/>
      <c r="I148" s="489" t="s">
        <v>2692</v>
      </c>
      <c r="J148" s="433"/>
    </row>
    <row r="149" spans="1:10" s="94" customFormat="1" x14ac:dyDescent="0.2">
      <c r="A149" s="450" t="s">
        <v>2693</v>
      </c>
      <c r="B149" s="450" t="s">
        <v>2694</v>
      </c>
      <c r="C149" s="432" t="s">
        <v>2695</v>
      </c>
      <c r="D149" s="432" t="s">
        <v>2696</v>
      </c>
      <c r="E149" s="479">
        <v>70387.5</v>
      </c>
      <c r="F149" s="452" t="s">
        <v>2697</v>
      </c>
      <c r="G149" s="433" t="s">
        <v>2670</v>
      </c>
      <c r="H149" s="489" t="s">
        <v>2698</v>
      </c>
      <c r="I149" s="490">
        <v>44377</v>
      </c>
      <c r="J149" s="433"/>
    </row>
    <row r="150" spans="1:10" s="94" customFormat="1" x14ac:dyDescent="0.2">
      <c r="A150" s="450" t="s">
        <v>2699</v>
      </c>
      <c r="B150" s="451"/>
      <c r="C150" s="450" t="s">
        <v>2676</v>
      </c>
      <c r="D150" s="432"/>
      <c r="E150" s="479">
        <v>16940</v>
      </c>
      <c r="F150" s="452" t="s">
        <v>2700</v>
      </c>
      <c r="G150" s="433" t="s">
        <v>2670</v>
      </c>
      <c r="H150" s="489"/>
      <c r="I150" s="489" t="s">
        <v>2701</v>
      </c>
      <c r="J150" s="433"/>
    </row>
    <row r="151" spans="1:10" s="94" customFormat="1" x14ac:dyDescent="0.2">
      <c r="A151" s="402" t="s">
        <v>2702</v>
      </c>
      <c r="B151" s="402" t="s">
        <v>2703</v>
      </c>
      <c r="C151" s="402" t="s">
        <v>2704</v>
      </c>
      <c r="D151" s="402" t="s">
        <v>2705</v>
      </c>
      <c r="E151" s="470">
        <v>21546.93</v>
      </c>
      <c r="F151" s="402" t="s">
        <v>2595</v>
      </c>
      <c r="G151" s="453" t="s">
        <v>158</v>
      </c>
      <c r="H151" s="487">
        <v>44033</v>
      </c>
      <c r="I151" s="487">
        <v>44040</v>
      </c>
      <c r="J151" s="431"/>
    </row>
    <row r="152" spans="1:10" s="94" customFormat="1" x14ac:dyDescent="0.2">
      <c r="A152" s="402" t="s">
        <v>2706</v>
      </c>
      <c r="B152" s="402" t="s">
        <v>2703</v>
      </c>
      <c r="C152" s="402" t="s">
        <v>2704</v>
      </c>
      <c r="D152" s="402" t="s">
        <v>2707</v>
      </c>
      <c r="E152" s="470">
        <v>10640</v>
      </c>
      <c r="F152" s="402" t="s">
        <v>2708</v>
      </c>
      <c r="G152" s="453" t="s">
        <v>158</v>
      </c>
      <c r="H152" s="487">
        <v>44033</v>
      </c>
      <c r="I152" s="487">
        <v>44043</v>
      </c>
      <c r="J152" s="431"/>
    </row>
    <row r="153" spans="1:10" s="94" customFormat="1" x14ac:dyDescent="0.2">
      <c r="A153" s="402" t="s">
        <v>2709</v>
      </c>
      <c r="B153" s="402" t="s">
        <v>2703</v>
      </c>
      <c r="C153" s="402" t="s">
        <v>2704</v>
      </c>
      <c r="D153" s="402" t="s">
        <v>2710</v>
      </c>
      <c r="E153" s="470">
        <v>14839.92</v>
      </c>
      <c r="F153" s="402" t="s">
        <v>2711</v>
      </c>
      <c r="G153" s="453" t="s">
        <v>158</v>
      </c>
      <c r="H153" s="487">
        <v>44042</v>
      </c>
      <c r="I153" s="487">
        <v>44050</v>
      </c>
      <c r="J153" s="431"/>
    </row>
    <row r="154" spans="1:10" s="94" customFormat="1" x14ac:dyDescent="0.2">
      <c r="A154" s="402" t="s">
        <v>2712</v>
      </c>
      <c r="B154" s="402" t="s">
        <v>2703</v>
      </c>
      <c r="C154" s="402" t="s">
        <v>2704</v>
      </c>
      <c r="D154" s="402" t="s">
        <v>2713</v>
      </c>
      <c r="E154" s="470">
        <v>26023.15</v>
      </c>
      <c r="F154" s="402" t="s">
        <v>2714</v>
      </c>
      <c r="G154" s="453" t="s">
        <v>158</v>
      </c>
      <c r="H154" s="487">
        <v>44067</v>
      </c>
      <c r="I154" s="487">
        <v>44075</v>
      </c>
      <c r="J154" s="431"/>
    </row>
    <row r="155" spans="1:10" s="94" customFormat="1" x14ac:dyDescent="0.2">
      <c r="A155" s="402" t="s">
        <v>2712</v>
      </c>
      <c r="B155" s="402" t="s">
        <v>2703</v>
      </c>
      <c r="C155" s="402" t="s">
        <v>2704</v>
      </c>
      <c r="D155" s="402" t="s">
        <v>2715</v>
      </c>
      <c r="E155" s="470">
        <v>17397.509999999998</v>
      </c>
      <c r="F155" s="402" t="s">
        <v>2716</v>
      </c>
      <c r="G155" s="453" t="s">
        <v>158</v>
      </c>
      <c r="H155" s="487">
        <v>44067</v>
      </c>
      <c r="I155" s="487">
        <v>44075</v>
      </c>
      <c r="J155" s="431"/>
    </row>
    <row r="156" spans="1:10" s="94" customFormat="1" x14ac:dyDescent="0.2">
      <c r="A156" s="402" t="s">
        <v>2712</v>
      </c>
      <c r="B156" s="402" t="s">
        <v>2703</v>
      </c>
      <c r="C156" s="402" t="s">
        <v>2704</v>
      </c>
      <c r="D156" s="402" t="s">
        <v>2717</v>
      </c>
      <c r="E156" s="470">
        <v>10992.33</v>
      </c>
      <c r="F156" s="402" t="s">
        <v>2718</v>
      </c>
      <c r="G156" s="453" t="s">
        <v>158</v>
      </c>
      <c r="H156" s="487">
        <v>44067</v>
      </c>
      <c r="I156" s="487">
        <v>44075</v>
      </c>
      <c r="J156" s="431"/>
    </row>
    <row r="157" spans="1:10" s="94" customFormat="1" x14ac:dyDescent="0.2">
      <c r="A157" s="402" t="s">
        <v>2719</v>
      </c>
      <c r="B157" s="402" t="s">
        <v>2703</v>
      </c>
      <c r="C157" s="402" t="s">
        <v>2704</v>
      </c>
      <c r="D157" s="402" t="s">
        <v>2720</v>
      </c>
      <c r="E157" s="470">
        <v>38200.14</v>
      </c>
      <c r="F157" s="402" t="s">
        <v>2721</v>
      </c>
      <c r="G157" s="453" t="s">
        <v>158</v>
      </c>
      <c r="H157" s="487">
        <v>44111</v>
      </c>
      <c r="I157" s="487">
        <v>44131</v>
      </c>
      <c r="J157" s="431"/>
    </row>
    <row r="158" spans="1:10" s="94" customFormat="1" x14ac:dyDescent="0.2">
      <c r="A158" s="402" t="s">
        <v>2722</v>
      </c>
      <c r="B158" s="402" t="s">
        <v>2703</v>
      </c>
      <c r="C158" s="402" t="s">
        <v>2704</v>
      </c>
      <c r="D158" s="402" t="s">
        <v>2723</v>
      </c>
      <c r="E158" s="470">
        <v>10000</v>
      </c>
      <c r="F158" s="402" t="s">
        <v>2724</v>
      </c>
      <c r="G158" s="453" t="s">
        <v>158</v>
      </c>
      <c r="H158" s="487">
        <v>44141</v>
      </c>
      <c r="I158" s="487">
        <v>44151</v>
      </c>
      <c r="J158" s="431"/>
    </row>
    <row r="159" spans="1:10" s="94" customFormat="1" x14ac:dyDescent="0.2">
      <c r="A159" s="402" t="s">
        <v>2725</v>
      </c>
      <c r="B159" s="402" t="s">
        <v>2703</v>
      </c>
      <c r="C159" s="402" t="s">
        <v>2704</v>
      </c>
      <c r="D159" s="402" t="s">
        <v>2726</v>
      </c>
      <c r="E159" s="470">
        <v>17400</v>
      </c>
      <c r="F159" s="402" t="s">
        <v>2727</v>
      </c>
      <c r="G159" s="453" t="s">
        <v>158</v>
      </c>
      <c r="H159" s="487">
        <v>44146</v>
      </c>
      <c r="I159" s="487">
        <v>44156</v>
      </c>
      <c r="J159" s="431"/>
    </row>
    <row r="160" spans="1:10" s="94" customFormat="1" x14ac:dyDescent="0.2">
      <c r="A160" s="402" t="s">
        <v>2728</v>
      </c>
      <c r="B160" s="402" t="s">
        <v>2703</v>
      </c>
      <c r="C160" s="402" t="s">
        <v>2704</v>
      </c>
      <c r="D160" s="402" t="s">
        <v>2729</v>
      </c>
      <c r="E160" s="470">
        <v>18500</v>
      </c>
      <c r="F160" s="402" t="s">
        <v>2730</v>
      </c>
      <c r="G160" s="453" t="s">
        <v>158</v>
      </c>
      <c r="H160" s="487">
        <v>44153</v>
      </c>
      <c r="I160" s="487">
        <v>44163</v>
      </c>
      <c r="J160" s="431"/>
    </row>
    <row r="161" spans="1:10" s="94" customFormat="1" x14ac:dyDescent="0.2">
      <c r="A161" s="402" t="s">
        <v>2731</v>
      </c>
      <c r="B161" s="402" t="s">
        <v>2703</v>
      </c>
      <c r="C161" s="402" t="s">
        <v>2704</v>
      </c>
      <c r="D161" s="402" t="s">
        <v>2732</v>
      </c>
      <c r="E161" s="470">
        <v>12600</v>
      </c>
      <c r="F161" s="402" t="s">
        <v>2727</v>
      </c>
      <c r="G161" s="453" t="s">
        <v>158</v>
      </c>
      <c r="H161" s="487">
        <v>44161</v>
      </c>
      <c r="I161" s="487">
        <v>44166</v>
      </c>
      <c r="J161" s="431"/>
    </row>
    <row r="162" spans="1:10" s="94" customFormat="1" x14ac:dyDescent="0.2">
      <c r="A162" s="402" t="s">
        <v>2733</v>
      </c>
      <c r="B162" s="402" t="s">
        <v>2703</v>
      </c>
      <c r="C162" s="402" t="s">
        <v>2704</v>
      </c>
      <c r="D162" s="402" t="s">
        <v>2734</v>
      </c>
      <c r="E162" s="470">
        <v>16095.37</v>
      </c>
      <c r="F162" s="402" t="s">
        <v>2714</v>
      </c>
      <c r="G162" s="453" t="s">
        <v>158</v>
      </c>
      <c r="H162" s="487">
        <v>44165</v>
      </c>
      <c r="I162" s="487">
        <v>44176</v>
      </c>
      <c r="J162" s="431"/>
    </row>
    <row r="163" spans="1:10" s="94" customFormat="1" x14ac:dyDescent="0.2">
      <c r="A163" s="402" t="s">
        <v>2735</v>
      </c>
      <c r="B163" s="402" t="s">
        <v>2703</v>
      </c>
      <c r="C163" s="402" t="s">
        <v>2704</v>
      </c>
      <c r="D163" s="402" t="s">
        <v>2736</v>
      </c>
      <c r="E163" s="470">
        <v>10452.219999999999</v>
      </c>
      <c r="F163" s="402" t="s">
        <v>2714</v>
      </c>
      <c r="G163" s="453" t="s">
        <v>158</v>
      </c>
      <c r="H163" s="487">
        <v>44170</v>
      </c>
      <c r="I163" s="487">
        <v>44176</v>
      </c>
      <c r="J163" s="431"/>
    </row>
    <row r="164" spans="1:10" s="94" customFormat="1" x14ac:dyDescent="0.2">
      <c r="A164" s="402" t="s">
        <v>2737</v>
      </c>
      <c r="B164" s="402" t="s">
        <v>2738</v>
      </c>
      <c r="C164" s="402" t="s">
        <v>2704</v>
      </c>
      <c r="D164" s="402" t="s">
        <v>2739</v>
      </c>
      <c r="E164" s="470">
        <v>20421</v>
      </c>
      <c r="F164" s="402" t="s">
        <v>2740</v>
      </c>
      <c r="G164" s="453" t="s">
        <v>158</v>
      </c>
      <c r="H164" s="487">
        <v>43845</v>
      </c>
      <c r="I164" s="453"/>
      <c r="J164" s="431"/>
    </row>
    <row r="165" spans="1:10" s="94" customFormat="1" x14ac:dyDescent="0.2">
      <c r="A165" s="402" t="s">
        <v>2741</v>
      </c>
      <c r="B165" s="402" t="s">
        <v>2738</v>
      </c>
      <c r="C165" s="402" t="s">
        <v>2704</v>
      </c>
      <c r="D165" s="402" t="s">
        <v>2742</v>
      </c>
      <c r="E165" s="470">
        <v>10187.870000000001</v>
      </c>
      <c r="F165" s="402" t="s">
        <v>2740</v>
      </c>
      <c r="G165" s="453" t="s">
        <v>158</v>
      </c>
      <c r="H165" s="487">
        <v>44159</v>
      </c>
      <c r="I165" s="453"/>
      <c r="J165" s="431"/>
    </row>
    <row r="166" spans="1:10" s="94" customFormat="1" x14ac:dyDescent="0.2">
      <c r="A166" s="402" t="s">
        <v>2743</v>
      </c>
      <c r="B166" s="402" t="s">
        <v>2738</v>
      </c>
      <c r="C166" s="402" t="s">
        <v>2704</v>
      </c>
      <c r="D166" s="402" t="s">
        <v>2744</v>
      </c>
      <c r="E166" s="470">
        <v>10643.53</v>
      </c>
      <c r="F166" s="402" t="s">
        <v>2740</v>
      </c>
      <c r="G166" s="453" t="s">
        <v>158</v>
      </c>
      <c r="H166" s="487">
        <v>43944</v>
      </c>
      <c r="I166" s="453"/>
      <c r="J166" s="431"/>
    </row>
    <row r="167" spans="1:10" s="94" customFormat="1" x14ac:dyDescent="0.2">
      <c r="A167" s="402" t="s">
        <v>2745</v>
      </c>
      <c r="B167" s="402" t="s">
        <v>2738</v>
      </c>
      <c r="C167" s="402" t="s">
        <v>2704</v>
      </c>
      <c r="D167" s="402" t="s">
        <v>2746</v>
      </c>
      <c r="E167" s="470">
        <v>11402.06</v>
      </c>
      <c r="F167" s="402" t="s">
        <v>2747</v>
      </c>
      <c r="G167" s="453" t="s">
        <v>158</v>
      </c>
      <c r="H167" s="487">
        <v>44162</v>
      </c>
      <c r="I167" s="487">
        <v>44172</v>
      </c>
      <c r="J167" s="431"/>
    </row>
    <row r="168" spans="1:10" s="94" customFormat="1" x14ac:dyDescent="0.2">
      <c r="A168" s="402" t="s">
        <v>2748</v>
      </c>
      <c r="B168" s="402" t="s">
        <v>2738</v>
      </c>
      <c r="C168" s="402" t="s">
        <v>2704</v>
      </c>
      <c r="D168" s="402" t="s">
        <v>2749</v>
      </c>
      <c r="E168" s="470">
        <v>11402.06</v>
      </c>
      <c r="F168" s="402" t="s">
        <v>2747</v>
      </c>
      <c r="G168" s="453" t="s">
        <v>158</v>
      </c>
      <c r="H168" s="487">
        <v>44176</v>
      </c>
      <c r="I168" s="487">
        <v>44186</v>
      </c>
      <c r="J168" s="431"/>
    </row>
    <row r="169" spans="1:10" s="94" customFormat="1" x14ac:dyDescent="0.2">
      <c r="A169" s="402" t="s">
        <v>2750</v>
      </c>
      <c r="B169" s="402" t="s">
        <v>2738</v>
      </c>
      <c r="C169" s="402" t="s">
        <v>2704</v>
      </c>
      <c r="D169" s="402" t="s">
        <v>2751</v>
      </c>
      <c r="E169" s="470">
        <v>12793.45</v>
      </c>
      <c r="F169" s="402" t="s">
        <v>2740</v>
      </c>
      <c r="G169" s="453" t="s">
        <v>158</v>
      </c>
      <c r="H169" s="487">
        <v>44196</v>
      </c>
      <c r="I169" s="453"/>
      <c r="J169" s="431"/>
    </row>
    <row r="170" spans="1:10" s="94" customFormat="1" x14ac:dyDescent="0.2">
      <c r="A170" s="402" t="s">
        <v>2752</v>
      </c>
      <c r="B170" s="402" t="s">
        <v>2703</v>
      </c>
      <c r="C170" s="402" t="s">
        <v>2704</v>
      </c>
      <c r="D170" s="402" t="s">
        <v>2753</v>
      </c>
      <c r="E170" s="470">
        <v>25018.19</v>
      </c>
      <c r="F170" s="402" t="s">
        <v>2754</v>
      </c>
      <c r="G170" s="453" t="s">
        <v>158</v>
      </c>
      <c r="H170" s="487">
        <v>44326</v>
      </c>
      <c r="I170" s="487">
        <v>44337</v>
      </c>
      <c r="J170" s="431"/>
    </row>
    <row r="171" spans="1:10" s="94" customFormat="1" x14ac:dyDescent="0.2">
      <c r="A171" s="402" t="s">
        <v>2755</v>
      </c>
      <c r="B171" s="402" t="s">
        <v>2703</v>
      </c>
      <c r="C171" s="402" t="s">
        <v>2704</v>
      </c>
      <c r="D171" s="402" t="s">
        <v>2756</v>
      </c>
      <c r="E171" s="470">
        <v>13894.56</v>
      </c>
      <c r="F171" s="402" t="s">
        <v>2757</v>
      </c>
      <c r="G171" s="453" t="s">
        <v>158</v>
      </c>
      <c r="H171" s="487">
        <v>44327</v>
      </c>
      <c r="I171" s="487">
        <v>44340</v>
      </c>
      <c r="J171" s="431"/>
    </row>
    <row r="172" spans="1:10" s="94" customFormat="1" x14ac:dyDescent="0.2">
      <c r="A172" s="402" t="s">
        <v>2758</v>
      </c>
      <c r="B172" s="402" t="s">
        <v>2703</v>
      </c>
      <c r="C172" s="402" t="s">
        <v>2704</v>
      </c>
      <c r="D172" s="402" t="s">
        <v>2759</v>
      </c>
      <c r="E172" s="470">
        <v>12585</v>
      </c>
      <c r="F172" s="402" t="s">
        <v>2760</v>
      </c>
      <c r="G172" s="453" t="s">
        <v>158</v>
      </c>
      <c r="H172" s="487">
        <v>44448</v>
      </c>
      <c r="I172" s="453"/>
      <c r="J172" s="431" t="s">
        <v>2761</v>
      </c>
    </row>
    <row r="173" spans="1:10" s="94" customFormat="1" x14ac:dyDescent="0.2">
      <c r="A173" s="402" t="s">
        <v>2762</v>
      </c>
      <c r="B173" s="402" t="s">
        <v>2763</v>
      </c>
      <c r="C173" s="402" t="s">
        <v>2704</v>
      </c>
      <c r="D173" s="402" t="s">
        <v>2764</v>
      </c>
      <c r="E173" s="470">
        <v>84739.199999999997</v>
      </c>
      <c r="F173" s="402" t="s">
        <v>2765</v>
      </c>
      <c r="G173" s="453" t="s">
        <v>158</v>
      </c>
      <c r="H173" s="487">
        <v>44441</v>
      </c>
      <c r="I173" s="453"/>
      <c r="J173" s="431" t="s">
        <v>2761</v>
      </c>
    </row>
    <row r="174" spans="1:10" s="94" customFormat="1" x14ac:dyDescent="0.2">
      <c r="A174" s="402" t="s">
        <v>2766</v>
      </c>
      <c r="B174" s="402" t="s">
        <v>2738</v>
      </c>
      <c r="C174" s="402" t="s">
        <v>2704</v>
      </c>
      <c r="D174" s="402" t="s">
        <v>2767</v>
      </c>
      <c r="E174" s="470">
        <v>11632.01</v>
      </c>
      <c r="F174" s="402" t="s">
        <v>2768</v>
      </c>
      <c r="G174" s="453" t="s">
        <v>158</v>
      </c>
      <c r="H174" s="487">
        <v>44257</v>
      </c>
      <c r="I174" s="453"/>
      <c r="J174" s="431"/>
    </row>
    <row r="175" spans="1:10" s="94" customFormat="1" x14ac:dyDescent="0.2">
      <c r="A175" s="402" t="s">
        <v>2769</v>
      </c>
      <c r="B175" s="402" t="s">
        <v>2738</v>
      </c>
      <c r="C175" s="402" t="s">
        <v>2704</v>
      </c>
      <c r="D175" s="402" t="s">
        <v>2770</v>
      </c>
      <c r="E175" s="470">
        <v>10453.299999999999</v>
      </c>
      <c r="F175" s="402" t="s">
        <v>2740</v>
      </c>
      <c r="G175" s="453" t="s">
        <v>158</v>
      </c>
      <c r="H175" s="487">
        <v>44298</v>
      </c>
      <c r="I175" s="453"/>
      <c r="J175" s="431"/>
    </row>
    <row r="176" spans="1:10" s="94" customFormat="1" x14ac:dyDescent="0.2">
      <c r="A176" s="402" t="s">
        <v>2771</v>
      </c>
      <c r="B176" s="402" t="s">
        <v>2738</v>
      </c>
      <c r="C176" s="402" t="s">
        <v>2704</v>
      </c>
      <c r="D176" s="402" t="s">
        <v>2772</v>
      </c>
      <c r="E176" s="470">
        <v>19545</v>
      </c>
      <c r="F176" s="402" t="s">
        <v>2773</v>
      </c>
      <c r="G176" s="453" t="s">
        <v>158</v>
      </c>
      <c r="H176" s="487">
        <v>44321</v>
      </c>
      <c r="I176" s="487">
        <v>44329</v>
      </c>
      <c r="J176" s="431"/>
    </row>
    <row r="177" spans="1:10" s="94" customFormat="1" x14ac:dyDescent="0.2">
      <c r="A177" s="402" t="s">
        <v>2769</v>
      </c>
      <c r="B177" s="402" t="s">
        <v>2738</v>
      </c>
      <c r="C177" s="402" t="s">
        <v>2704</v>
      </c>
      <c r="D177" s="402" t="s">
        <v>2774</v>
      </c>
      <c r="E177" s="470">
        <v>10821.66</v>
      </c>
      <c r="F177" s="402" t="s">
        <v>2740</v>
      </c>
      <c r="G177" s="453" t="s">
        <v>158</v>
      </c>
      <c r="H177" s="487">
        <v>44334</v>
      </c>
      <c r="I177" s="453"/>
      <c r="J177" s="431"/>
    </row>
    <row r="178" spans="1:10" s="94" customFormat="1" x14ac:dyDescent="0.2">
      <c r="A178" s="402" t="s">
        <v>2769</v>
      </c>
      <c r="B178" s="402" t="s">
        <v>2738</v>
      </c>
      <c r="C178" s="402" t="s">
        <v>2704</v>
      </c>
      <c r="D178" s="402" t="s">
        <v>2775</v>
      </c>
      <c r="E178" s="470">
        <v>10362.299999999999</v>
      </c>
      <c r="F178" s="402" t="s">
        <v>2740</v>
      </c>
      <c r="G178" s="453" t="s">
        <v>158</v>
      </c>
      <c r="H178" s="487">
        <v>44386</v>
      </c>
      <c r="I178" s="453"/>
      <c r="J178" s="431"/>
    </row>
    <row r="179" spans="1:10" s="94" customFormat="1" x14ac:dyDescent="0.2">
      <c r="A179" s="402" t="s">
        <v>2769</v>
      </c>
      <c r="B179" s="402" t="s">
        <v>2738</v>
      </c>
      <c r="C179" s="402" t="s">
        <v>2704</v>
      </c>
      <c r="D179" s="402" t="s">
        <v>2776</v>
      </c>
      <c r="E179" s="470">
        <v>10785</v>
      </c>
      <c r="F179" s="402" t="s">
        <v>2740</v>
      </c>
      <c r="G179" s="453" t="s">
        <v>158</v>
      </c>
      <c r="H179" s="487">
        <v>44419</v>
      </c>
      <c r="I179" s="453"/>
      <c r="J179" s="431"/>
    </row>
    <row r="180" spans="1:10" s="94" customFormat="1" ht="45" x14ac:dyDescent="0.2">
      <c r="A180" s="438" t="s">
        <v>2778</v>
      </c>
      <c r="B180" s="441" t="s">
        <v>1418</v>
      </c>
      <c r="C180" s="444" t="s">
        <v>2779</v>
      </c>
      <c r="D180" s="444" t="s">
        <v>2780</v>
      </c>
      <c r="E180" s="469" t="s">
        <v>2781</v>
      </c>
      <c r="F180" s="441" t="s">
        <v>2782</v>
      </c>
      <c r="G180" s="444" t="s">
        <v>1420</v>
      </c>
      <c r="H180" s="445">
        <v>43894</v>
      </c>
      <c r="I180" s="445">
        <v>43905</v>
      </c>
      <c r="J180" s="444" t="s">
        <v>1421</v>
      </c>
    </row>
    <row r="181" spans="1:10" s="94" customFormat="1" ht="33.75" x14ac:dyDescent="0.2">
      <c r="A181" s="438" t="s">
        <v>2783</v>
      </c>
      <c r="B181" s="441" t="s">
        <v>1418</v>
      </c>
      <c r="C181" s="444" t="s">
        <v>2784</v>
      </c>
      <c r="D181" s="432"/>
      <c r="E181" s="469" t="s">
        <v>2785</v>
      </c>
      <c r="F181" s="441" t="s">
        <v>2786</v>
      </c>
      <c r="G181" s="444" t="s">
        <v>1420</v>
      </c>
      <c r="H181" s="445">
        <v>44077</v>
      </c>
      <c r="I181" s="445">
        <v>44092</v>
      </c>
      <c r="J181" s="444" t="s">
        <v>1421</v>
      </c>
    </row>
    <row r="182" spans="1:10" s="94" customFormat="1" ht="45" x14ac:dyDescent="0.2">
      <c r="A182" s="438" t="s">
        <v>2787</v>
      </c>
      <c r="B182" s="441" t="s">
        <v>1418</v>
      </c>
      <c r="C182" s="444" t="s">
        <v>2779</v>
      </c>
      <c r="D182" s="444" t="s">
        <v>2788</v>
      </c>
      <c r="E182" s="469" t="s">
        <v>2789</v>
      </c>
      <c r="F182" s="441" t="s">
        <v>2790</v>
      </c>
      <c r="G182" s="444" t="s">
        <v>1420</v>
      </c>
      <c r="H182" s="445">
        <v>44116</v>
      </c>
      <c r="I182" s="445">
        <v>44129</v>
      </c>
      <c r="J182" s="444" t="s">
        <v>1421</v>
      </c>
    </row>
    <row r="183" spans="1:10" s="94" customFormat="1" ht="129" customHeight="1" x14ac:dyDescent="0.2">
      <c r="A183" s="438" t="s">
        <v>2791</v>
      </c>
      <c r="B183" s="441" t="s">
        <v>2792</v>
      </c>
      <c r="C183" s="444" t="s">
        <v>2793</v>
      </c>
      <c r="D183" s="441" t="s">
        <v>2794</v>
      </c>
      <c r="E183" s="469" t="s">
        <v>2795</v>
      </c>
      <c r="F183" s="441" t="s">
        <v>2796</v>
      </c>
      <c r="G183" s="444" t="s">
        <v>1420</v>
      </c>
      <c r="H183" s="445">
        <v>44176</v>
      </c>
      <c r="I183" s="445">
        <v>44185</v>
      </c>
      <c r="J183" s="444" t="s">
        <v>1421</v>
      </c>
    </row>
    <row r="184" spans="1:10" s="94" customFormat="1" ht="33.75" x14ac:dyDescent="0.2">
      <c r="A184" s="438" t="s">
        <v>2797</v>
      </c>
      <c r="B184" s="441" t="s">
        <v>2798</v>
      </c>
      <c r="C184" s="444" t="s">
        <v>2784</v>
      </c>
      <c r="D184" s="432"/>
      <c r="E184" s="469" t="s">
        <v>2799</v>
      </c>
      <c r="F184" s="441" t="s">
        <v>2800</v>
      </c>
      <c r="G184" s="444" t="s">
        <v>1420</v>
      </c>
      <c r="H184" s="445">
        <v>44179</v>
      </c>
      <c r="I184" s="445">
        <v>44188</v>
      </c>
      <c r="J184" s="444" t="s">
        <v>1421</v>
      </c>
    </row>
    <row r="185" spans="1:10" s="94" customFormat="1" ht="33.75" x14ac:dyDescent="0.2">
      <c r="A185" s="438" t="s">
        <v>2801</v>
      </c>
      <c r="B185" s="441" t="s">
        <v>2798</v>
      </c>
      <c r="C185" s="444" t="s">
        <v>2784</v>
      </c>
      <c r="D185" s="433"/>
      <c r="E185" s="469" t="s">
        <v>2802</v>
      </c>
      <c r="F185" s="441" t="s">
        <v>2800</v>
      </c>
      <c r="G185" s="444" t="s">
        <v>1420</v>
      </c>
      <c r="H185" s="445">
        <v>44179</v>
      </c>
      <c r="I185" s="445">
        <v>44188</v>
      </c>
      <c r="J185" s="444" t="s">
        <v>1421</v>
      </c>
    </row>
    <row r="186" spans="1:10" s="94" customFormat="1" ht="33.75" x14ac:dyDescent="0.2">
      <c r="A186" s="438" t="s">
        <v>2803</v>
      </c>
      <c r="B186" s="367"/>
      <c r="C186" s="367"/>
      <c r="D186" s="432"/>
      <c r="E186" s="469" t="s">
        <v>2804</v>
      </c>
      <c r="F186" s="441" t="s">
        <v>2805</v>
      </c>
      <c r="G186" s="444" t="s">
        <v>1420</v>
      </c>
      <c r="H186" s="445">
        <v>44183</v>
      </c>
      <c r="I186" s="445">
        <v>44188</v>
      </c>
      <c r="J186" s="444" t="s">
        <v>1421</v>
      </c>
    </row>
    <row r="187" spans="1:10" s="94" customFormat="1" ht="56.25" x14ac:dyDescent="0.2">
      <c r="A187" s="438" t="s">
        <v>2806</v>
      </c>
      <c r="B187" s="441" t="s">
        <v>2798</v>
      </c>
      <c r="C187" s="444" t="s">
        <v>2779</v>
      </c>
      <c r="D187" s="432"/>
      <c r="E187" s="469" t="s">
        <v>2807</v>
      </c>
      <c r="F187" s="441" t="s">
        <v>2808</v>
      </c>
      <c r="G187" s="444" t="s">
        <v>1420</v>
      </c>
      <c r="H187" s="445">
        <v>43873</v>
      </c>
      <c r="I187" s="445">
        <v>43888</v>
      </c>
      <c r="J187" s="444" t="s">
        <v>1421</v>
      </c>
    </row>
    <row r="188" spans="1:10" s="94" customFormat="1" ht="56.25" x14ac:dyDescent="0.2">
      <c r="A188" s="438" t="s">
        <v>2809</v>
      </c>
      <c r="B188" s="441" t="s">
        <v>2798</v>
      </c>
      <c r="C188" s="444" t="s">
        <v>2779</v>
      </c>
      <c r="D188" s="432"/>
      <c r="E188" s="469" t="s">
        <v>2810</v>
      </c>
      <c r="F188" s="441" t="s">
        <v>2811</v>
      </c>
      <c r="G188" s="444" t="s">
        <v>1420</v>
      </c>
      <c r="H188" s="445">
        <v>44240</v>
      </c>
      <c r="I188" s="445">
        <v>44254</v>
      </c>
      <c r="J188" s="444" t="s">
        <v>1421</v>
      </c>
    </row>
    <row r="189" spans="1:10" s="94" customFormat="1" ht="56.25" x14ac:dyDescent="0.2">
      <c r="A189" s="438" t="s">
        <v>2812</v>
      </c>
      <c r="B189" s="441" t="s">
        <v>2798</v>
      </c>
      <c r="C189" s="444" t="s">
        <v>2779</v>
      </c>
      <c r="D189" s="432"/>
      <c r="E189" s="469" t="s">
        <v>2813</v>
      </c>
      <c r="F189" s="441" t="s">
        <v>2814</v>
      </c>
      <c r="G189" s="444" t="s">
        <v>1420</v>
      </c>
      <c r="H189" s="445">
        <v>44252</v>
      </c>
      <c r="I189" s="445">
        <v>44271</v>
      </c>
      <c r="J189" s="444" t="s">
        <v>1421</v>
      </c>
    </row>
    <row r="190" spans="1:10" s="94" customFormat="1" ht="33.75" x14ac:dyDescent="0.2">
      <c r="A190" s="438" t="s">
        <v>2815</v>
      </c>
      <c r="B190" s="441" t="s">
        <v>2798</v>
      </c>
      <c r="C190" s="444" t="s">
        <v>2784</v>
      </c>
      <c r="D190" s="432"/>
      <c r="E190" s="469" t="s">
        <v>2816</v>
      </c>
      <c r="F190" s="432"/>
      <c r="G190" s="444" t="s">
        <v>2817</v>
      </c>
      <c r="H190" s="444"/>
      <c r="I190" s="444"/>
      <c r="J190" s="433"/>
    </row>
    <row r="191" spans="1:10" s="94" customFormat="1" ht="56.25" x14ac:dyDescent="0.2">
      <c r="A191" s="438" t="s">
        <v>2818</v>
      </c>
      <c r="B191" s="441" t="s">
        <v>2798</v>
      </c>
      <c r="C191" s="444" t="s">
        <v>2779</v>
      </c>
      <c r="D191" s="432"/>
      <c r="E191" s="469" t="s">
        <v>2819</v>
      </c>
      <c r="F191" s="432"/>
      <c r="G191" s="444" t="s">
        <v>2817</v>
      </c>
      <c r="H191" s="444"/>
      <c r="I191" s="444"/>
      <c r="J191" s="433"/>
    </row>
    <row r="192" spans="1:10" s="94" customFormat="1" ht="56.25" x14ac:dyDescent="0.2">
      <c r="A192" s="438" t="s">
        <v>2820</v>
      </c>
      <c r="B192" s="441" t="s">
        <v>2798</v>
      </c>
      <c r="C192" s="444" t="s">
        <v>2779</v>
      </c>
      <c r="D192" s="432"/>
      <c r="E192" s="469" t="s">
        <v>2821</v>
      </c>
      <c r="F192" s="432"/>
      <c r="G192" s="444" t="s">
        <v>2817</v>
      </c>
      <c r="H192" s="444"/>
      <c r="I192" s="444"/>
      <c r="J192" s="433"/>
    </row>
    <row r="193" spans="1:10" s="94" customFormat="1" ht="45" x14ac:dyDescent="0.2">
      <c r="A193" s="454" t="s">
        <v>3341</v>
      </c>
      <c r="B193" s="441" t="s">
        <v>3342</v>
      </c>
      <c r="C193" s="444" t="s">
        <v>3343</v>
      </c>
      <c r="D193" s="454">
        <v>1</v>
      </c>
      <c r="E193" s="469">
        <v>70200</v>
      </c>
      <c r="F193" s="441" t="s">
        <v>3344</v>
      </c>
      <c r="G193" s="444" t="s">
        <v>3345</v>
      </c>
      <c r="H193" s="445">
        <v>44278</v>
      </c>
      <c r="I193" s="441" t="s">
        <v>3346</v>
      </c>
      <c r="J193" s="431"/>
    </row>
    <row r="194" spans="1:10" s="94" customFormat="1" ht="56.25" x14ac:dyDescent="0.2">
      <c r="A194" s="454" t="s">
        <v>3347</v>
      </c>
      <c r="B194" s="441" t="s">
        <v>3342</v>
      </c>
      <c r="C194" s="444" t="s">
        <v>3343</v>
      </c>
      <c r="D194" s="454">
        <v>2</v>
      </c>
      <c r="E194" s="469">
        <v>114700</v>
      </c>
      <c r="F194" s="441" t="s">
        <v>3348</v>
      </c>
      <c r="G194" s="444" t="s">
        <v>3345</v>
      </c>
      <c r="H194" s="445">
        <v>44306</v>
      </c>
      <c r="I194" s="441" t="s">
        <v>3349</v>
      </c>
      <c r="J194" s="431"/>
    </row>
    <row r="195" spans="1:10" s="94" customFormat="1" ht="33.75" x14ac:dyDescent="0.2">
      <c r="A195" s="454" t="s">
        <v>3350</v>
      </c>
      <c r="B195" s="441" t="s">
        <v>3342</v>
      </c>
      <c r="C195" s="444" t="s">
        <v>3343</v>
      </c>
      <c r="D195" s="454">
        <v>3</v>
      </c>
      <c r="E195" s="469">
        <v>52547.4</v>
      </c>
      <c r="F195" s="441" t="s">
        <v>3351</v>
      </c>
      <c r="G195" s="444" t="s">
        <v>3345</v>
      </c>
      <c r="H195" s="445">
        <v>44292</v>
      </c>
      <c r="I195" s="441" t="s">
        <v>3352</v>
      </c>
      <c r="J195" s="431"/>
    </row>
    <row r="196" spans="1:10" s="94" customFormat="1" ht="33.75" x14ac:dyDescent="0.2">
      <c r="A196" s="454" t="s">
        <v>3353</v>
      </c>
      <c r="B196" s="441" t="s">
        <v>3342</v>
      </c>
      <c r="C196" s="444" t="s">
        <v>3343</v>
      </c>
      <c r="D196" s="454">
        <v>4</v>
      </c>
      <c r="E196" s="469">
        <v>37965</v>
      </c>
      <c r="F196" s="441" t="s">
        <v>3354</v>
      </c>
      <c r="G196" s="444" t="s">
        <v>3345</v>
      </c>
      <c r="H196" s="445">
        <v>44313</v>
      </c>
      <c r="I196" s="441" t="s">
        <v>3355</v>
      </c>
      <c r="J196" s="433"/>
    </row>
    <row r="197" spans="1:10" s="94" customFormat="1" ht="33.75" x14ac:dyDescent="0.2">
      <c r="A197" s="454" t="s">
        <v>3356</v>
      </c>
      <c r="B197" s="441" t="s">
        <v>3342</v>
      </c>
      <c r="C197" s="444" t="s">
        <v>3343</v>
      </c>
      <c r="D197" s="454">
        <v>5</v>
      </c>
      <c r="E197" s="469">
        <v>132800</v>
      </c>
      <c r="F197" s="441" t="s">
        <v>3357</v>
      </c>
      <c r="G197" s="444" t="s">
        <v>3345</v>
      </c>
      <c r="H197" s="445">
        <v>44313</v>
      </c>
      <c r="I197" s="441" t="s">
        <v>3346</v>
      </c>
      <c r="J197" s="433"/>
    </row>
    <row r="198" spans="1:10" s="94" customFormat="1" ht="33.75" x14ac:dyDescent="0.2">
      <c r="A198" s="454" t="s">
        <v>3358</v>
      </c>
      <c r="B198" s="441" t="s">
        <v>3342</v>
      </c>
      <c r="C198" s="444" t="s">
        <v>3343</v>
      </c>
      <c r="D198" s="454">
        <v>6</v>
      </c>
      <c r="E198" s="469">
        <v>61800</v>
      </c>
      <c r="F198" s="441" t="s">
        <v>3359</v>
      </c>
      <c r="G198" s="444" t="s">
        <v>3345</v>
      </c>
      <c r="H198" s="445">
        <v>44328</v>
      </c>
      <c r="I198" s="441" t="s">
        <v>3360</v>
      </c>
      <c r="J198" s="433"/>
    </row>
    <row r="199" spans="1:10" s="94" customFormat="1" ht="45" x14ac:dyDescent="0.2">
      <c r="A199" s="454" t="s">
        <v>3361</v>
      </c>
      <c r="B199" s="441" t="s">
        <v>3342</v>
      </c>
      <c r="C199" s="444" t="s">
        <v>3343</v>
      </c>
      <c r="D199" s="454">
        <v>7</v>
      </c>
      <c r="E199" s="469">
        <v>232800</v>
      </c>
      <c r="F199" s="441" t="s">
        <v>3362</v>
      </c>
      <c r="G199" s="444" t="s">
        <v>3345</v>
      </c>
      <c r="H199" s="446" t="s">
        <v>3363</v>
      </c>
      <c r="I199" s="441" t="s">
        <v>3364</v>
      </c>
      <c r="J199" s="433"/>
    </row>
    <row r="200" spans="1:10" s="94" customFormat="1" ht="45" x14ac:dyDescent="0.2">
      <c r="A200" s="454" t="s">
        <v>3365</v>
      </c>
      <c r="B200" s="441" t="s">
        <v>3342</v>
      </c>
      <c r="C200" s="444" t="s">
        <v>3343</v>
      </c>
      <c r="D200" s="454">
        <v>8</v>
      </c>
      <c r="E200" s="469">
        <v>193864</v>
      </c>
      <c r="F200" s="441" t="s">
        <v>3366</v>
      </c>
      <c r="G200" s="444" t="s">
        <v>3345</v>
      </c>
      <c r="H200" s="445">
        <v>44333</v>
      </c>
      <c r="I200" s="441" t="s">
        <v>3367</v>
      </c>
      <c r="J200" s="433"/>
    </row>
    <row r="201" spans="1:10" s="94" customFormat="1" ht="33.75" x14ac:dyDescent="0.2">
      <c r="A201" s="454" t="s">
        <v>3368</v>
      </c>
      <c r="B201" s="441" t="s">
        <v>3342</v>
      </c>
      <c r="C201" s="444" t="s">
        <v>3343</v>
      </c>
      <c r="D201" s="454">
        <v>9</v>
      </c>
      <c r="E201" s="469">
        <v>117000</v>
      </c>
      <c r="F201" s="441" t="s">
        <v>3369</v>
      </c>
      <c r="G201" s="444" t="s">
        <v>3345</v>
      </c>
      <c r="H201" s="445">
        <v>44336</v>
      </c>
      <c r="I201" s="441" t="s">
        <v>3370</v>
      </c>
      <c r="J201" s="433"/>
    </row>
    <row r="202" spans="1:10" s="94" customFormat="1" ht="33.75" x14ac:dyDescent="0.2">
      <c r="A202" s="454" t="s">
        <v>3371</v>
      </c>
      <c r="B202" s="441" t="s">
        <v>3342</v>
      </c>
      <c r="C202" s="444" t="s">
        <v>3343</v>
      </c>
      <c r="D202" s="454">
        <v>10</v>
      </c>
      <c r="E202" s="469">
        <v>51480</v>
      </c>
      <c r="F202" s="441" t="s">
        <v>3372</v>
      </c>
      <c r="G202" s="444" t="s">
        <v>3345</v>
      </c>
      <c r="H202" s="445">
        <v>44336</v>
      </c>
      <c r="I202" s="441" t="s">
        <v>3346</v>
      </c>
      <c r="J202" s="433"/>
    </row>
    <row r="203" spans="1:10" s="94" customFormat="1" ht="33.75" x14ac:dyDescent="0.2">
      <c r="A203" s="454" t="s">
        <v>3373</v>
      </c>
      <c r="B203" s="441" t="s">
        <v>3342</v>
      </c>
      <c r="C203" s="444" t="s">
        <v>3343</v>
      </c>
      <c r="D203" s="454">
        <v>11</v>
      </c>
      <c r="E203" s="469">
        <v>55378.5</v>
      </c>
      <c r="F203" s="441" t="s">
        <v>3374</v>
      </c>
      <c r="G203" s="444" t="s">
        <v>3345</v>
      </c>
      <c r="H203" s="445">
        <v>44341</v>
      </c>
      <c r="I203" s="441" t="s">
        <v>3346</v>
      </c>
      <c r="J203" s="433"/>
    </row>
    <row r="204" spans="1:10" s="94" customFormat="1" ht="45" x14ac:dyDescent="0.2">
      <c r="A204" s="454" t="s">
        <v>3375</v>
      </c>
      <c r="B204" s="441" t="s">
        <v>3342</v>
      </c>
      <c r="C204" s="444" t="s">
        <v>3343</v>
      </c>
      <c r="D204" s="454">
        <v>12</v>
      </c>
      <c r="E204" s="469">
        <v>49400</v>
      </c>
      <c r="F204" s="441" t="s">
        <v>3374</v>
      </c>
      <c r="G204" s="444" t="s">
        <v>3345</v>
      </c>
      <c r="H204" s="445">
        <v>44341</v>
      </c>
      <c r="I204" s="441" t="s">
        <v>3376</v>
      </c>
      <c r="J204" s="433"/>
    </row>
    <row r="205" spans="1:10" s="94" customFormat="1" ht="33.75" x14ac:dyDescent="0.2">
      <c r="A205" s="454" t="s">
        <v>3377</v>
      </c>
      <c r="B205" s="441" t="s">
        <v>3342</v>
      </c>
      <c r="C205" s="444" t="s">
        <v>3343</v>
      </c>
      <c r="D205" s="454">
        <v>13</v>
      </c>
      <c r="E205" s="469">
        <v>84000</v>
      </c>
      <c r="F205" s="441" t="s">
        <v>3378</v>
      </c>
      <c r="G205" s="444" t="s">
        <v>3345</v>
      </c>
      <c r="H205" s="445">
        <v>44365</v>
      </c>
      <c r="I205" s="441" t="s">
        <v>3379</v>
      </c>
      <c r="J205" s="433"/>
    </row>
    <row r="206" spans="1:10" s="94" customFormat="1" ht="45" x14ac:dyDescent="0.2">
      <c r="A206" s="454" t="s">
        <v>3380</v>
      </c>
      <c r="B206" s="441" t="s">
        <v>3342</v>
      </c>
      <c r="C206" s="444" t="s">
        <v>3343</v>
      </c>
      <c r="D206" s="454">
        <v>14</v>
      </c>
      <c r="E206" s="469">
        <v>181200</v>
      </c>
      <c r="F206" s="441" t="s">
        <v>3381</v>
      </c>
      <c r="G206" s="444" t="s">
        <v>3345</v>
      </c>
      <c r="H206" s="445">
        <v>44375</v>
      </c>
      <c r="I206" s="441" t="s">
        <v>3360</v>
      </c>
      <c r="J206" s="433"/>
    </row>
    <row r="207" spans="1:10" s="94" customFormat="1" ht="45" x14ac:dyDescent="0.2">
      <c r="A207" s="454" t="s">
        <v>3382</v>
      </c>
      <c r="B207" s="441" t="s">
        <v>3342</v>
      </c>
      <c r="C207" s="444" t="s">
        <v>3343</v>
      </c>
      <c r="D207" s="454">
        <v>15</v>
      </c>
      <c r="E207" s="469">
        <v>251448</v>
      </c>
      <c r="F207" s="441" t="s">
        <v>3383</v>
      </c>
      <c r="G207" s="444" t="s">
        <v>3345</v>
      </c>
      <c r="H207" s="445">
        <v>44374</v>
      </c>
      <c r="I207" s="441" t="s">
        <v>3360</v>
      </c>
      <c r="J207" s="433"/>
    </row>
    <row r="208" spans="1:10" s="94" customFormat="1" ht="33.75" x14ac:dyDescent="0.2">
      <c r="A208" s="454" t="s">
        <v>3384</v>
      </c>
      <c r="B208" s="441" t="s">
        <v>3342</v>
      </c>
      <c r="C208" s="444" t="s">
        <v>3343</v>
      </c>
      <c r="D208" s="454">
        <v>16</v>
      </c>
      <c r="E208" s="469">
        <v>36720</v>
      </c>
      <c r="F208" s="441" t="s">
        <v>3385</v>
      </c>
      <c r="G208" s="444" t="s">
        <v>3345</v>
      </c>
      <c r="H208" s="445">
        <v>44426</v>
      </c>
      <c r="I208" s="446">
        <f>+H208+7</f>
        <v>44433</v>
      </c>
      <c r="J208" s="433"/>
    </row>
    <row r="209" spans="1:10" s="94" customFormat="1" ht="33.75" x14ac:dyDescent="0.2">
      <c r="A209" s="454" t="s">
        <v>3386</v>
      </c>
      <c r="B209" s="441" t="s">
        <v>3387</v>
      </c>
      <c r="C209" s="444" t="s">
        <v>3343</v>
      </c>
      <c r="D209" s="454">
        <v>1</v>
      </c>
      <c r="E209" s="469">
        <v>162000</v>
      </c>
      <c r="F209" s="441" t="s">
        <v>3348</v>
      </c>
      <c r="G209" s="444" t="s">
        <v>3345</v>
      </c>
      <c r="H209" s="445">
        <v>44314</v>
      </c>
      <c r="I209" s="446">
        <v>44316</v>
      </c>
      <c r="J209" s="433"/>
    </row>
    <row r="210" spans="1:10" s="94" customFormat="1" ht="45" x14ac:dyDescent="0.2">
      <c r="A210" s="454" t="s">
        <v>3388</v>
      </c>
      <c r="B210" s="441" t="s">
        <v>3387</v>
      </c>
      <c r="C210" s="444" t="s">
        <v>3343</v>
      </c>
      <c r="D210" s="454">
        <v>2</v>
      </c>
      <c r="E210" s="469">
        <v>124200</v>
      </c>
      <c r="F210" s="441" t="s">
        <v>3389</v>
      </c>
      <c r="G210" s="444" t="s">
        <v>3345</v>
      </c>
      <c r="H210" s="445">
        <v>44314</v>
      </c>
      <c r="I210" s="441">
        <v>44321</v>
      </c>
      <c r="J210" s="431"/>
    </row>
    <row r="211" spans="1:10" s="94" customFormat="1" ht="33.75" x14ac:dyDescent="0.2">
      <c r="A211" s="454" t="s">
        <v>3390</v>
      </c>
      <c r="B211" s="441" t="s">
        <v>3387</v>
      </c>
      <c r="C211" s="444" t="s">
        <v>3343</v>
      </c>
      <c r="D211" s="454">
        <v>3</v>
      </c>
      <c r="E211" s="469">
        <v>49200</v>
      </c>
      <c r="F211" s="441" t="s">
        <v>3391</v>
      </c>
      <c r="G211" s="444" t="s">
        <v>3345</v>
      </c>
      <c r="H211" s="445">
        <v>44314</v>
      </c>
      <c r="I211" s="446">
        <v>44321</v>
      </c>
      <c r="J211" s="433"/>
    </row>
    <row r="212" spans="1:10" s="94" customFormat="1" ht="33.75" x14ac:dyDescent="0.2">
      <c r="A212" s="454" t="s">
        <v>3392</v>
      </c>
      <c r="B212" s="441" t="s">
        <v>3387</v>
      </c>
      <c r="C212" s="444" t="s">
        <v>3343</v>
      </c>
      <c r="D212" s="454">
        <v>4</v>
      </c>
      <c r="E212" s="469">
        <v>52920</v>
      </c>
      <c r="F212" s="441" t="s">
        <v>3393</v>
      </c>
      <c r="G212" s="444" t="s">
        <v>3345</v>
      </c>
      <c r="H212" s="445">
        <v>44452</v>
      </c>
      <c r="I212" s="441" t="s">
        <v>3394</v>
      </c>
      <c r="J212" s="433"/>
    </row>
    <row r="213" spans="1:10" s="94" customFormat="1" ht="33.75" x14ac:dyDescent="0.2">
      <c r="A213" s="454" t="s">
        <v>3395</v>
      </c>
      <c r="B213" s="441" t="s">
        <v>3396</v>
      </c>
      <c r="C213" s="441" t="s">
        <v>3396</v>
      </c>
      <c r="D213" s="454">
        <v>1</v>
      </c>
      <c r="E213" s="469">
        <v>133960</v>
      </c>
      <c r="F213" s="441" t="s">
        <v>3397</v>
      </c>
      <c r="G213" s="444" t="s">
        <v>3345</v>
      </c>
      <c r="H213" s="445">
        <v>44274</v>
      </c>
      <c r="I213" s="441" t="s">
        <v>3346</v>
      </c>
      <c r="J213" s="431"/>
    </row>
    <row r="214" spans="1:10" s="94" customFormat="1" ht="33.75" x14ac:dyDescent="0.2">
      <c r="A214" s="454" t="s">
        <v>3398</v>
      </c>
      <c r="B214" s="441" t="s">
        <v>3396</v>
      </c>
      <c r="C214" s="441" t="s">
        <v>3396</v>
      </c>
      <c r="D214" s="454">
        <v>2</v>
      </c>
      <c r="E214" s="469">
        <v>60000</v>
      </c>
      <c r="F214" s="441" t="s">
        <v>3399</v>
      </c>
      <c r="G214" s="444" t="s">
        <v>3345</v>
      </c>
      <c r="H214" s="445">
        <v>44308</v>
      </c>
      <c r="I214" s="446">
        <f>+H214+4</f>
        <v>44312</v>
      </c>
      <c r="J214" s="431"/>
    </row>
    <row r="215" spans="1:10" s="94" customFormat="1" ht="33.75" x14ac:dyDescent="0.2">
      <c r="A215" s="454" t="s">
        <v>3400</v>
      </c>
      <c r="B215" s="441" t="s">
        <v>3396</v>
      </c>
      <c r="C215" s="441" t="s">
        <v>3396</v>
      </c>
      <c r="D215" s="454">
        <v>3</v>
      </c>
      <c r="E215" s="469">
        <v>146926.1</v>
      </c>
      <c r="F215" s="441" t="s">
        <v>3401</v>
      </c>
      <c r="G215" s="444" t="s">
        <v>3402</v>
      </c>
      <c r="H215" s="445"/>
      <c r="I215" s="441"/>
      <c r="J215" s="444" t="s">
        <v>3403</v>
      </c>
    </row>
    <row r="216" spans="1:10" s="94" customFormat="1" ht="33.75" x14ac:dyDescent="0.2">
      <c r="A216" s="454" t="s">
        <v>3404</v>
      </c>
      <c r="B216" s="441" t="s">
        <v>3396</v>
      </c>
      <c r="C216" s="441" t="s">
        <v>3396</v>
      </c>
      <c r="D216" s="454">
        <v>4</v>
      </c>
      <c r="E216" s="469">
        <v>51200</v>
      </c>
      <c r="F216" s="441" t="s">
        <v>3359</v>
      </c>
      <c r="G216" s="444" t="s">
        <v>3402</v>
      </c>
      <c r="H216" s="445"/>
      <c r="I216" s="441"/>
      <c r="J216" s="444" t="s">
        <v>3403</v>
      </c>
    </row>
    <row r="217" spans="1:10" s="94" customFormat="1" ht="33.75" x14ac:dyDescent="0.2">
      <c r="A217" s="454" t="s">
        <v>3405</v>
      </c>
      <c r="B217" s="441" t="s">
        <v>3406</v>
      </c>
      <c r="C217" s="444" t="s">
        <v>3343</v>
      </c>
      <c r="D217" s="454">
        <v>1</v>
      </c>
      <c r="E217" s="469">
        <v>50000</v>
      </c>
      <c r="F217" s="441" t="s">
        <v>3407</v>
      </c>
      <c r="G217" s="444" t="s">
        <v>3402</v>
      </c>
      <c r="H217" s="445"/>
      <c r="I217" s="441"/>
      <c r="J217" s="444" t="s">
        <v>3403</v>
      </c>
    </row>
    <row r="218" spans="1:10" s="94" customFormat="1" ht="22.5" x14ac:dyDescent="0.2">
      <c r="A218" s="438" t="s">
        <v>3426</v>
      </c>
      <c r="B218" s="432" t="s">
        <v>2150</v>
      </c>
      <c r="C218" s="432" t="s">
        <v>589</v>
      </c>
      <c r="D218" s="432" t="s">
        <v>3427</v>
      </c>
      <c r="E218" s="469">
        <v>38536</v>
      </c>
      <c r="F218" s="438" t="s">
        <v>3428</v>
      </c>
      <c r="G218" s="433" t="s">
        <v>2556</v>
      </c>
      <c r="H218" s="445">
        <v>43998</v>
      </c>
      <c r="I218" s="445">
        <v>44008</v>
      </c>
      <c r="J218" s="433"/>
    </row>
    <row r="219" spans="1:10" s="94" customFormat="1" ht="56.25" x14ac:dyDescent="0.2">
      <c r="A219" s="438" t="s">
        <v>3429</v>
      </c>
      <c r="B219" s="432" t="s">
        <v>3406</v>
      </c>
      <c r="C219" s="432" t="s">
        <v>589</v>
      </c>
      <c r="D219" s="432" t="s">
        <v>3430</v>
      </c>
      <c r="E219" s="469">
        <v>50250</v>
      </c>
      <c r="F219" s="438" t="s">
        <v>3431</v>
      </c>
      <c r="G219" s="433" t="s">
        <v>2556</v>
      </c>
      <c r="H219" s="445">
        <v>44083</v>
      </c>
      <c r="I219" s="445">
        <v>44088</v>
      </c>
      <c r="J219" s="433"/>
    </row>
    <row r="220" spans="1:10" s="94" customFormat="1" ht="22.5" x14ac:dyDescent="0.2">
      <c r="A220" s="438" t="s">
        <v>3432</v>
      </c>
      <c r="B220" s="432" t="s">
        <v>2150</v>
      </c>
      <c r="C220" s="432" t="s">
        <v>589</v>
      </c>
      <c r="D220" s="432" t="s">
        <v>3433</v>
      </c>
      <c r="E220" s="469">
        <v>120000</v>
      </c>
      <c r="F220" s="438" t="s">
        <v>3434</v>
      </c>
      <c r="G220" s="433" t="s">
        <v>2556</v>
      </c>
      <c r="H220" s="445">
        <v>44196</v>
      </c>
      <c r="I220" s="445">
        <v>44196</v>
      </c>
      <c r="J220" s="433"/>
    </row>
    <row r="221" spans="1:10" s="94" customFormat="1" ht="33.75" x14ac:dyDescent="0.2">
      <c r="A221" s="438" t="s">
        <v>3435</v>
      </c>
      <c r="B221" s="432" t="s">
        <v>3436</v>
      </c>
      <c r="C221" s="432" t="s">
        <v>589</v>
      </c>
      <c r="D221" s="432" t="s">
        <v>3437</v>
      </c>
      <c r="E221" s="469">
        <v>42440.3</v>
      </c>
      <c r="F221" s="438" t="s">
        <v>3438</v>
      </c>
      <c r="G221" s="433" t="s">
        <v>2556</v>
      </c>
      <c r="H221" s="445">
        <v>44326</v>
      </c>
      <c r="I221" s="444" t="s">
        <v>3439</v>
      </c>
      <c r="J221" s="433"/>
    </row>
    <row r="222" spans="1:10" s="94" customFormat="1" ht="45" x14ac:dyDescent="0.2">
      <c r="A222" s="438" t="s">
        <v>3440</v>
      </c>
      <c r="B222" s="432" t="s">
        <v>3441</v>
      </c>
      <c r="C222" s="432" t="s">
        <v>589</v>
      </c>
      <c r="D222" s="438" t="s">
        <v>3442</v>
      </c>
      <c r="E222" s="469">
        <v>54600</v>
      </c>
      <c r="F222" s="438" t="s">
        <v>3443</v>
      </c>
      <c r="G222" s="433" t="s">
        <v>2556</v>
      </c>
      <c r="H222" s="445">
        <v>44279</v>
      </c>
      <c r="I222" s="444" t="s">
        <v>3444</v>
      </c>
      <c r="J222" s="433"/>
    </row>
    <row r="223" spans="1:10" s="94" customFormat="1" ht="45" x14ac:dyDescent="0.2">
      <c r="A223" s="438" t="s">
        <v>3445</v>
      </c>
      <c r="B223" s="432" t="s">
        <v>2150</v>
      </c>
      <c r="C223" s="432" t="s">
        <v>589</v>
      </c>
      <c r="D223" s="433" t="s">
        <v>3446</v>
      </c>
      <c r="E223" s="469">
        <v>27953.29</v>
      </c>
      <c r="F223" s="439" t="s">
        <v>3447</v>
      </c>
      <c r="G223" s="433" t="s">
        <v>2556</v>
      </c>
      <c r="H223" s="445">
        <v>44413</v>
      </c>
      <c r="I223" s="445">
        <v>44418</v>
      </c>
      <c r="J223" s="433"/>
    </row>
    <row r="224" spans="1:10" s="94" customFormat="1" ht="33.75" x14ac:dyDescent="0.2">
      <c r="A224" s="438" t="s">
        <v>3448</v>
      </c>
      <c r="B224" s="432" t="s">
        <v>2150</v>
      </c>
      <c r="C224" s="432" t="s">
        <v>589</v>
      </c>
      <c r="D224" s="432" t="s">
        <v>3449</v>
      </c>
      <c r="E224" s="469">
        <v>38647.15</v>
      </c>
      <c r="F224" s="438" t="s">
        <v>3450</v>
      </c>
      <c r="G224" s="433" t="s">
        <v>2556</v>
      </c>
      <c r="H224" s="445">
        <v>44419</v>
      </c>
      <c r="I224" s="445">
        <v>44434</v>
      </c>
      <c r="J224" s="433"/>
    </row>
    <row r="225" spans="1:10" s="94" customFormat="1" ht="56.25" x14ac:dyDescent="0.2">
      <c r="A225" s="438" t="s">
        <v>3451</v>
      </c>
      <c r="B225" s="432" t="s">
        <v>2150</v>
      </c>
      <c r="C225" s="432" t="s">
        <v>589</v>
      </c>
      <c r="D225" s="432" t="s">
        <v>3452</v>
      </c>
      <c r="E225" s="469">
        <v>40000</v>
      </c>
      <c r="F225" s="438" t="s">
        <v>3453</v>
      </c>
      <c r="G225" s="433" t="s">
        <v>2556</v>
      </c>
      <c r="H225" s="445">
        <v>44428</v>
      </c>
      <c r="I225" s="444" t="s">
        <v>3360</v>
      </c>
      <c r="J225" s="433"/>
    </row>
    <row r="226" spans="1:10" s="94" customFormat="1" ht="33.75" x14ac:dyDescent="0.2">
      <c r="A226" s="438" t="s">
        <v>3454</v>
      </c>
      <c r="B226" s="432" t="s">
        <v>2150</v>
      </c>
      <c r="C226" s="432" t="s">
        <v>589</v>
      </c>
      <c r="D226" s="433" t="s">
        <v>3455</v>
      </c>
      <c r="E226" s="469">
        <v>400000</v>
      </c>
      <c r="F226" s="432"/>
      <c r="G226" s="433"/>
      <c r="H226" s="444"/>
      <c r="I226" s="444"/>
      <c r="J226" s="433" t="s">
        <v>3456</v>
      </c>
    </row>
    <row r="227" spans="1:10" s="94" customFormat="1" ht="33.75" x14ac:dyDescent="0.2">
      <c r="A227" s="438" t="s">
        <v>3457</v>
      </c>
      <c r="B227" s="432" t="s">
        <v>2150</v>
      </c>
      <c r="C227" s="432" t="s">
        <v>589</v>
      </c>
      <c r="D227" s="433" t="s">
        <v>3458</v>
      </c>
      <c r="E227" s="469">
        <v>60000</v>
      </c>
      <c r="F227" s="432"/>
      <c r="G227" s="433"/>
      <c r="H227" s="444"/>
      <c r="I227" s="444"/>
      <c r="J227" s="433" t="s">
        <v>3456</v>
      </c>
    </row>
    <row r="228" spans="1:10" s="94" customFormat="1" ht="33.75" x14ac:dyDescent="0.2">
      <c r="A228" s="438" t="s">
        <v>3459</v>
      </c>
      <c r="B228" s="432" t="s">
        <v>2150</v>
      </c>
      <c r="C228" s="432" t="s">
        <v>589</v>
      </c>
      <c r="D228" s="433" t="s">
        <v>3460</v>
      </c>
      <c r="E228" s="469">
        <v>45000</v>
      </c>
      <c r="F228" s="432"/>
      <c r="G228" s="433"/>
      <c r="H228" s="444"/>
      <c r="I228" s="444"/>
      <c r="J228" s="433" t="s">
        <v>3456</v>
      </c>
    </row>
    <row r="229" spans="1:10" s="94" customFormat="1" x14ac:dyDescent="0.2">
      <c r="A229" s="731" t="s">
        <v>3472</v>
      </c>
      <c r="B229" s="731" t="s">
        <v>1424</v>
      </c>
      <c r="C229" s="432"/>
      <c r="D229" s="731" t="s">
        <v>3473</v>
      </c>
      <c r="E229" s="480">
        <v>45500</v>
      </c>
      <c r="F229" s="432" t="s">
        <v>3474</v>
      </c>
      <c r="G229" s="444" t="s">
        <v>3475</v>
      </c>
      <c r="H229" s="445">
        <v>43929</v>
      </c>
      <c r="I229" s="444"/>
      <c r="J229" s="433"/>
    </row>
    <row r="230" spans="1:10" s="94" customFormat="1" x14ac:dyDescent="0.2">
      <c r="A230" s="731"/>
      <c r="B230" s="731"/>
      <c r="C230" s="432"/>
      <c r="D230" s="731"/>
      <c r="E230" s="480">
        <v>40500</v>
      </c>
      <c r="F230" s="432" t="s">
        <v>3476</v>
      </c>
      <c r="G230" s="444" t="s">
        <v>3475</v>
      </c>
      <c r="H230" s="445">
        <v>43935</v>
      </c>
      <c r="I230" s="444"/>
      <c r="J230" s="433"/>
    </row>
    <row r="231" spans="1:10" s="94" customFormat="1" x14ac:dyDescent="0.2">
      <c r="A231" s="731"/>
      <c r="B231" s="731"/>
      <c r="C231" s="432"/>
      <c r="D231" s="731"/>
      <c r="E231" s="480">
        <v>45000</v>
      </c>
      <c r="F231" s="432" t="s">
        <v>3477</v>
      </c>
      <c r="G231" s="444" t="s">
        <v>3475</v>
      </c>
      <c r="H231" s="445">
        <v>43929</v>
      </c>
      <c r="I231" s="444"/>
      <c r="J231" s="433"/>
    </row>
    <row r="232" spans="1:10" s="94" customFormat="1" x14ac:dyDescent="0.2">
      <c r="A232" s="731"/>
      <c r="B232" s="731"/>
      <c r="C232" s="432"/>
      <c r="D232" s="731"/>
      <c r="E232" s="480">
        <v>88000</v>
      </c>
      <c r="F232" s="432" t="s">
        <v>3478</v>
      </c>
      <c r="G232" s="444" t="s">
        <v>3475</v>
      </c>
      <c r="H232" s="445">
        <v>43930</v>
      </c>
      <c r="I232" s="444"/>
      <c r="J232" s="433"/>
    </row>
    <row r="233" spans="1:10" s="94" customFormat="1" x14ac:dyDescent="0.2">
      <c r="A233" s="731"/>
      <c r="B233" s="731"/>
      <c r="C233" s="432"/>
      <c r="D233" s="731"/>
      <c r="E233" s="480">
        <v>116600</v>
      </c>
      <c r="F233" s="432" t="s">
        <v>3479</v>
      </c>
      <c r="G233" s="444" t="s">
        <v>3475</v>
      </c>
      <c r="H233" s="445">
        <v>43925</v>
      </c>
      <c r="I233" s="444"/>
      <c r="J233" s="433"/>
    </row>
    <row r="234" spans="1:10" s="94" customFormat="1" x14ac:dyDescent="0.2">
      <c r="A234" s="432" t="s">
        <v>3480</v>
      </c>
      <c r="B234" s="432" t="s">
        <v>1424</v>
      </c>
      <c r="C234" s="432"/>
      <c r="D234" s="432" t="s">
        <v>3481</v>
      </c>
      <c r="E234" s="480">
        <v>248397.56</v>
      </c>
      <c r="F234" s="432" t="s">
        <v>3482</v>
      </c>
      <c r="G234" s="444" t="s">
        <v>3475</v>
      </c>
      <c r="H234" s="445">
        <v>44012</v>
      </c>
      <c r="I234" s="444"/>
      <c r="J234" s="433"/>
    </row>
    <row r="235" spans="1:10" s="94" customFormat="1" x14ac:dyDescent="0.2">
      <c r="A235" s="432" t="s">
        <v>3483</v>
      </c>
      <c r="B235" s="432" t="s">
        <v>1424</v>
      </c>
      <c r="C235" s="432"/>
      <c r="D235" s="432" t="s">
        <v>3484</v>
      </c>
      <c r="E235" s="480" t="s">
        <v>3485</v>
      </c>
      <c r="F235" s="432" t="s">
        <v>3486</v>
      </c>
      <c r="G235" s="444" t="s">
        <v>3475</v>
      </c>
      <c r="H235" s="445">
        <v>44013</v>
      </c>
      <c r="I235" s="444"/>
      <c r="J235" s="433"/>
    </row>
    <row r="236" spans="1:10" s="94" customFormat="1" x14ac:dyDescent="0.2">
      <c r="A236" s="432" t="s">
        <v>3487</v>
      </c>
      <c r="B236" s="432" t="s">
        <v>1424</v>
      </c>
      <c r="C236" s="432"/>
      <c r="D236" s="432" t="s">
        <v>3488</v>
      </c>
      <c r="E236" s="480" t="s">
        <v>3489</v>
      </c>
      <c r="F236" s="432" t="s">
        <v>3474</v>
      </c>
      <c r="G236" s="444" t="s">
        <v>3475</v>
      </c>
      <c r="H236" s="445">
        <v>44028</v>
      </c>
      <c r="I236" s="444"/>
      <c r="J236" s="433"/>
    </row>
    <row r="237" spans="1:10" s="94" customFormat="1" x14ac:dyDescent="0.2">
      <c r="A237" s="432" t="s">
        <v>3490</v>
      </c>
      <c r="B237" s="432" t="s">
        <v>1424</v>
      </c>
      <c r="C237" s="432"/>
      <c r="D237" s="432" t="s">
        <v>3491</v>
      </c>
      <c r="E237" s="480" t="s">
        <v>3492</v>
      </c>
      <c r="F237" s="432" t="s">
        <v>3474</v>
      </c>
      <c r="G237" s="444" t="s">
        <v>3475</v>
      </c>
      <c r="H237" s="445">
        <v>44028</v>
      </c>
      <c r="I237" s="444"/>
      <c r="J237" s="433"/>
    </row>
    <row r="238" spans="1:10" s="94" customFormat="1" x14ac:dyDescent="0.2">
      <c r="A238" s="432" t="s">
        <v>3493</v>
      </c>
      <c r="B238" s="432" t="s">
        <v>1424</v>
      </c>
      <c r="C238" s="432"/>
      <c r="D238" s="432" t="s">
        <v>3494</v>
      </c>
      <c r="E238" s="480" t="s">
        <v>3495</v>
      </c>
      <c r="F238" s="432" t="s">
        <v>3474</v>
      </c>
      <c r="G238" s="444" t="s">
        <v>3475</v>
      </c>
      <c r="H238" s="445">
        <v>44028</v>
      </c>
      <c r="I238" s="444"/>
      <c r="J238" s="433"/>
    </row>
    <row r="239" spans="1:10" s="94" customFormat="1" x14ac:dyDescent="0.2">
      <c r="A239" s="432" t="s">
        <v>3496</v>
      </c>
      <c r="B239" s="432" t="s">
        <v>1424</v>
      </c>
      <c r="C239" s="432"/>
      <c r="D239" s="432" t="s">
        <v>3497</v>
      </c>
      <c r="E239" s="480" t="s">
        <v>3498</v>
      </c>
      <c r="F239" s="433" t="s">
        <v>3499</v>
      </c>
      <c r="G239" s="444" t="s">
        <v>3475</v>
      </c>
      <c r="H239" s="445">
        <v>44061</v>
      </c>
      <c r="I239" s="444"/>
      <c r="J239" s="433"/>
    </row>
    <row r="240" spans="1:10" s="94" customFormat="1" x14ac:dyDescent="0.2">
      <c r="A240" s="432" t="s">
        <v>3500</v>
      </c>
      <c r="B240" s="432" t="s">
        <v>1424</v>
      </c>
      <c r="C240" s="432"/>
      <c r="D240" s="432" t="s">
        <v>3501</v>
      </c>
      <c r="E240" s="480" t="s">
        <v>3502</v>
      </c>
      <c r="F240" s="432" t="s">
        <v>3369</v>
      </c>
      <c r="G240" s="444" t="s">
        <v>3475</v>
      </c>
      <c r="H240" s="445">
        <v>44039</v>
      </c>
      <c r="I240" s="444"/>
      <c r="J240" s="433"/>
    </row>
    <row r="241" spans="1:10" s="94" customFormat="1" x14ac:dyDescent="0.2">
      <c r="A241" s="432" t="s">
        <v>3503</v>
      </c>
      <c r="B241" s="432" t="s">
        <v>1424</v>
      </c>
      <c r="C241" s="432"/>
      <c r="D241" s="432" t="s">
        <v>3504</v>
      </c>
      <c r="E241" s="480" t="s">
        <v>3505</v>
      </c>
      <c r="F241" s="432" t="s">
        <v>3506</v>
      </c>
      <c r="G241" s="444" t="s">
        <v>3475</v>
      </c>
      <c r="H241" s="445">
        <v>44046</v>
      </c>
      <c r="I241" s="444"/>
      <c r="J241" s="433"/>
    </row>
    <row r="242" spans="1:10" s="94" customFormat="1" x14ac:dyDescent="0.2">
      <c r="A242" s="432" t="s">
        <v>3507</v>
      </c>
      <c r="B242" s="432" t="s">
        <v>1424</v>
      </c>
      <c r="C242" s="432"/>
      <c r="D242" s="432" t="s">
        <v>3508</v>
      </c>
      <c r="E242" s="480" t="s">
        <v>3509</v>
      </c>
      <c r="F242" s="432" t="s">
        <v>3474</v>
      </c>
      <c r="G242" s="444" t="s">
        <v>3475</v>
      </c>
      <c r="H242" s="445">
        <v>44039</v>
      </c>
      <c r="I242" s="444"/>
      <c r="J242" s="433"/>
    </row>
    <row r="243" spans="1:10" s="94" customFormat="1" x14ac:dyDescent="0.2">
      <c r="A243" s="432" t="s">
        <v>3510</v>
      </c>
      <c r="B243" s="432" t="s">
        <v>2150</v>
      </c>
      <c r="C243" s="432"/>
      <c r="D243" s="432" t="s">
        <v>3511</v>
      </c>
      <c r="E243" s="480">
        <v>116140.16</v>
      </c>
      <c r="F243" s="432" t="s">
        <v>3512</v>
      </c>
      <c r="G243" s="444" t="s">
        <v>3475</v>
      </c>
      <c r="H243" s="445">
        <v>44165</v>
      </c>
      <c r="I243" s="444"/>
      <c r="J243" s="433"/>
    </row>
    <row r="244" spans="1:10" s="94" customFormat="1" x14ac:dyDescent="0.2">
      <c r="A244" s="432" t="s">
        <v>3513</v>
      </c>
      <c r="B244" s="432" t="s">
        <v>1424</v>
      </c>
      <c r="C244" s="432"/>
      <c r="D244" s="432" t="s">
        <v>3514</v>
      </c>
      <c r="E244" s="480" t="s">
        <v>3515</v>
      </c>
      <c r="F244" s="432" t="s">
        <v>3516</v>
      </c>
      <c r="G244" s="444" t="s">
        <v>3475</v>
      </c>
      <c r="H244" s="445">
        <v>44419</v>
      </c>
      <c r="I244" s="444"/>
      <c r="J244" s="433"/>
    </row>
    <row r="245" spans="1:10" s="94" customFormat="1" x14ac:dyDescent="0.2">
      <c r="A245" s="432" t="s">
        <v>3517</v>
      </c>
      <c r="B245" s="432" t="s">
        <v>1424</v>
      </c>
      <c r="C245" s="432"/>
      <c r="D245" s="432" t="s">
        <v>3518</v>
      </c>
      <c r="E245" s="480" t="s">
        <v>3519</v>
      </c>
      <c r="F245" s="432" t="s">
        <v>3520</v>
      </c>
      <c r="G245" s="444" t="s">
        <v>3475</v>
      </c>
      <c r="H245" s="445">
        <v>44419</v>
      </c>
      <c r="I245" s="444"/>
      <c r="J245" s="433"/>
    </row>
    <row r="246" spans="1:10" s="94" customFormat="1" x14ac:dyDescent="0.2">
      <c r="A246" s="432" t="s">
        <v>3521</v>
      </c>
      <c r="B246" s="432" t="s">
        <v>1424</v>
      </c>
      <c r="C246" s="432"/>
      <c r="D246" s="432" t="s">
        <v>3522</v>
      </c>
      <c r="E246" s="480" t="s">
        <v>3523</v>
      </c>
      <c r="F246" s="432" t="s">
        <v>3524</v>
      </c>
      <c r="G246" s="444" t="s">
        <v>3475</v>
      </c>
      <c r="H246" s="445">
        <v>44429</v>
      </c>
      <c r="I246" s="444"/>
      <c r="J246" s="433"/>
    </row>
    <row r="247" spans="1:10" s="94" customFormat="1" x14ac:dyDescent="0.2">
      <c r="A247" s="432" t="s">
        <v>3525</v>
      </c>
      <c r="B247" s="432" t="s">
        <v>1424</v>
      </c>
      <c r="C247" s="432"/>
      <c r="D247" s="432" t="s">
        <v>3526</v>
      </c>
      <c r="E247" s="480" t="s">
        <v>3527</v>
      </c>
      <c r="F247" s="432" t="s">
        <v>3528</v>
      </c>
      <c r="G247" s="444" t="s">
        <v>3475</v>
      </c>
      <c r="H247" s="445">
        <v>44422</v>
      </c>
      <c r="I247" s="444"/>
      <c r="J247" s="433"/>
    </row>
    <row r="248" spans="1:10" s="94" customFormat="1" x14ac:dyDescent="0.2">
      <c r="A248" s="432" t="s">
        <v>3529</v>
      </c>
      <c r="B248" s="432" t="s">
        <v>1424</v>
      </c>
      <c r="C248" s="432"/>
      <c r="D248" s="432" t="s">
        <v>3530</v>
      </c>
      <c r="E248" s="480" t="s">
        <v>3531</v>
      </c>
      <c r="F248" s="432" t="s">
        <v>3532</v>
      </c>
      <c r="G248" s="444" t="s">
        <v>3475</v>
      </c>
      <c r="H248" s="445">
        <v>44180</v>
      </c>
      <c r="I248" s="444"/>
      <c r="J248" s="433"/>
    </row>
    <row r="249" spans="1:10" s="94" customFormat="1" x14ac:dyDescent="0.2">
      <c r="A249" s="432" t="s">
        <v>3533</v>
      </c>
      <c r="B249" s="432" t="s">
        <v>1424</v>
      </c>
      <c r="C249" s="432"/>
      <c r="D249" s="432" t="s">
        <v>3534</v>
      </c>
      <c r="E249" s="480" t="s">
        <v>3535</v>
      </c>
      <c r="F249" s="432" t="s">
        <v>3393</v>
      </c>
      <c r="G249" s="444" t="s">
        <v>3475</v>
      </c>
      <c r="H249" s="445">
        <v>44188</v>
      </c>
      <c r="I249" s="444"/>
      <c r="J249" s="433"/>
    </row>
    <row r="250" spans="1:10" s="94" customFormat="1" x14ac:dyDescent="0.2">
      <c r="A250" s="432" t="s">
        <v>3536</v>
      </c>
      <c r="B250" s="432" t="s">
        <v>1424</v>
      </c>
      <c r="C250" s="432"/>
      <c r="D250" s="432" t="s">
        <v>3537</v>
      </c>
      <c r="E250" s="480" t="s">
        <v>3538</v>
      </c>
      <c r="F250" s="432" t="s">
        <v>3539</v>
      </c>
      <c r="G250" s="444" t="s">
        <v>3475</v>
      </c>
      <c r="H250" s="445">
        <v>44176</v>
      </c>
      <c r="I250" s="444"/>
      <c r="J250" s="433"/>
    </row>
    <row r="251" spans="1:10" s="94" customFormat="1" x14ac:dyDescent="0.2">
      <c r="A251" s="432" t="s">
        <v>3540</v>
      </c>
      <c r="B251" s="432" t="s">
        <v>1424</v>
      </c>
      <c r="C251" s="432"/>
      <c r="D251" s="432" t="s">
        <v>3541</v>
      </c>
      <c r="E251" s="480" t="s">
        <v>3542</v>
      </c>
      <c r="F251" s="432" t="s">
        <v>3543</v>
      </c>
      <c r="G251" s="444" t="s">
        <v>3475</v>
      </c>
      <c r="H251" s="445">
        <v>44188</v>
      </c>
      <c r="I251" s="444"/>
      <c r="J251" s="433"/>
    </row>
    <row r="252" spans="1:10" s="94" customFormat="1" x14ac:dyDescent="0.2">
      <c r="A252" s="432" t="s">
        <v>3544</v>
      </c>
      <c r="B252" s="432" t="s">
        <v>1424</v>
      </c>
      <c r="C252" s="432"/>
      <c r="D252" s="432" t="s">
        <v>3545</v>
      </c>
      <c r="E252" s="480" t="s">
        <v>3546</v>
      </c>
      <c r="F252" s="432" t="s">
        <v>3547</v>
      </c>
      <c r="G252" s="444" t="s">
        <v>3475</v>
      </c>
      <c r="H252" s="445">
        <v>44176</v>
      </c>
      <c r="I252" s="444"/>
      <c r="J252" s="433"/>
    </row>
    <row r="253" spans="1:10" s="94" customFormat="1" x14ac:dyDescent="0.2">
      <c r="A253" s="432" t="s">
        <v>3548</v>
      </c>
      <c r="B253" s="432" t="s">
        <v>1424</v>
      </c>
      <c r="C253" s="432"/>
      <c r="D253" s="432" t="s">
        <v>3549</v>
      </c>
      <c r="E253" s="480" t="s">
        <v>3550</v>
      </c>
      <c r="F253" s="432" t="s">
        <v>3551</v>
      </c>
      <c r="G253" s="444" t="s">
        <v>3475</v>
      </c>
      <c r="H253" s="445">
        <v>44187</v>
      </c>
      <c r="I253" s="444"/>
      <c r="J253" s="433"/>
    </row>
    <row r="254" spans="1:10" s="94" customFormat="1" x14ac:dyDescent="0.2">
      <c r="A254" s="432" t="s">
        <v>3552</v>
      </c>
      <c r="B254" s="432" t="s">
        <v>1424</v>
      </c>
      <c r="C254" s="432"/>
      <c r="D254" s="432" t="s">
        <v>3553</v>
      </c>
      <c r="E254" s="480" t="s">
        <v>3554</v>
      </c>
      <c r="F254" s="432" t="s">
        <v>3555</v>
      </c>
      <c r="G254" s="444" t="s">
        <v>3475</v>
      </c>
      <c r="H254" s="445">
        <v>44181</v>
      </c>
      <c r="I254" s="444"/>
      <c r="J254" s="433"/>
    </row>
    <row r="255" spans="1:10" s="94" customFormat="1" x14ac:dyDescent="0.2">
      <c r="A255" s="432" t="s">
        <v>3556</v>
      </c>
      <c r="B255" s="432" t="s">
        <v>1424</v>
      </c>
      <c r="C255" s="432"/>
      <c r="D255" s="432" t="s">
        <v>3557</v>
      </c>
      <c r="E255" s="480" t="s">
        <v>3558</v>
      </c>
      <c r="F255" s="432" t="s">
        <v>3559</v>
      </c>
      <c r="G255" s="444" t="s">
        <v>3475</v>
      </c>
      <c r="H255" s="445">
        <v>44176</v>
      </c>
      <c r="I255" s="444"/>
      <c r="J255" s="433"/>
    </row>
    <row r="256" spans="1:10" s="94" customFormat="1" x14ac:dyDescent="0.2">
      <c r="A256" s="432" t="s">
        <v>3560</v>
      </c>
      <c r="B256" s="432" t="s">
        <v>1424</v>
      </c>
      <c r="C256" s="432"/>
      <c r="D256" s="432" t="s">
        <v>3561</v>
      </c>
      <c r="E256" s="480" t="s">
        <v>3562</v>
      </c>
      <c r="F256" s="432" t="s">
        <v>3563</v>
      </c>
      <c r="G256" s="444" t="s">
        <v>3475</v>
      </c>
      <c r="H256" s="445">
        <v>44181</v>
      </c>
      <c r="I256" s="444"/>
      <c r="J256" s="433"/>
    </row>
    <row r="257" spans="1:10" s="94" customFormat="1" x14ac:dyDescent="0.2">
      <c r="A257" s="432" t="s">
        <v>3564</v>
      </c>
      <c r="B257" s="432" t="s">
        <v>1424</v>
      </c>
      <c r="C257" s="432"/>
      <c r="D257" s="432" t="s">
        <v>3565</v>
      </c>
      <c r="E257" s="480" t="s">
        <v>3566</v>
      </c>
      <c r="F257" s="432" t="s">
        <v>3547</v>
      </c>
      <c r="G257" s="444" t="s">
        <v>3475</v>
      </c>
      <c r="H257" s="445">
        <v>44193</v>
      </c>
      <c r="I257" s="444"/>
      <c r="J257" s="433"/>
    </row>
    <row r="258" spans="1:10" s="94" customFormat="1" x14ac:dyDescent="0.2">
      <c r="A258" s="432" t="s">
        <v>3567</v>
      </c>
      <c r="B258" s="432" t="s">
        <v>1424</v>
      </c>
      <c r="C258" s="432"/>
      <c r="D258" s="432" t="s">
        <v>3568</v>
      </c>
      <c r="E258" s="480" t="s">
        <v>3569</v>
      </c>
      <c r="F258" s="432" t="s">
        <v>3570</v>
      </c>
      <c r="G258" s="444" t="s">
        <v>3475</v>
      </c>
      <c r="H258" s="445">
        <v>44193</v>
      </c>
      <c r="I258" s="444"/>
      <c r="J258" s="433"/>
    </row>
    <row r="259" spans="1:10" s="94" customFormat="1" x14ac:dyDescent="0.2">
      <c r="A259" s="432" t="s">
        <v>3571</v>
      </c>
      <c r="B259" s="432" t="s">
        <v>1424</v>
      </c>
      <c r="C259" s="432"/>
      <c r="D259" s="432" t="s">
        <v>3572</v>
      </c>
      <c r="E259" s="480" t="s">
        <v>3573</v>
      </c>
      <c r="F259" s="432" t="s">
        <v>3574</v>
      </c>
      <c r="G259" s="444" t="s">
        <v>3475</v>
      </c>
      <c r="H259" s="445">
        <v>44194</v>
      </c>
      <c r="I259" s="444"/>
      <c r="J259" s="433"/>
    </row>
    <row r="260" spans="1:10" s="94" customFormat="1" x14ac:dyDescent="0.2">
      <c r="A260" s="432" t="s">
        <v>3575</v>
      </c>
      <c r="B260" s="432" t="s">
        <v>1424</v>
      </c>
      <c r="C260" s="432"/>
      <c r="D260" s="432" t="s">
        <v>3576</v>
      </c>
      <c r="E260" s="469">
        <v>59000</v>
      </c>
      <c r="F260" s="432" t="s">
        <v>3577</v>
      </c>
      <c r="G260" s="444" t="s">
        <v>3475</v>
      </c>
      <c r="H260" s="445">
        <v>44307</v>
      </c>
      <c r="I260" s="444"/>
      <c r="J260" s="433"/>
    </row>
    <row r="261" spans="1:10" s="94" customFormat="1" x14ac:dyDescent="0.2">
      <c r="A261" s="432" t="s">
        <v>3578</v>
      </c>
      <c r="B261" s="432" t="s">
        <v>3436</v>
      </c>
      <c r="C261" s="432"/>
      <c r="D261" s="432" t="s">
        <v>3579</v>
      </c>
      <c r="E261" s="469">
        <v>105000</v>
      </c>
      <c r="F261" s="432" t="s">
        <v>3524</v>
      </c>
      <c r="G261" s="433" t="s">
        <v>3580</v>
      </c>
      <c r="H261" s="445">
        <v>44433</v>
      </c>
      <c r="I261" s="444"/>
      <c r="J261" s="433"/>
    </row>
    <row r="262" spans="1:10" s="94" customFormat="1" x14ac:dyDescent="0.2">
      <c r="A262" s="432" t="s">
        <v>3581</v>
      </c>
      <c r="B262" s="432" t="s">
        <v>1424</v>
      </c>
      <c r="C262" s="432"/>
      <c r="D262" s="432" t="s">
        <v>3582</v>
      </c>
      <c r="E262" s="469">
        <v>50000</v>
      </c>
      <c r="F262" s="432" t="s">
        <v>3583</v>
      </c>
      <c r="G262" s="444" t="s">
        <v>3475</v>
      </c>
      <c r="H262" s="445">
        <v>44362</v>
      </c>
      <c r="I262" s="444"/>
      <c r="J262" s="433"/>
    </row>
    <row r="263" spans="1:10" s="94" customFormat="1" x14ac:dyDescent="0.2">
      <c r="A263" s="432" t="s">
        <v>3584</v>
      </c>
      <c r="B263" s="432" t="s">
        <v>2150</v>
      </c>
      <c r="C263" s="432"/>
      <c r="D263" s="432" t="s">
        <v>3585</v>
      </c>
      <c r="E263" s="469">
        <v>86625</v>
      </c>
      <c r="F263" s="432" t="s">
        <v>3586</v>
      </c>
      <c r="G263" s="433" t="s">
        <v>3580</v>
      </c>
      <c r="H263" s="445">
        <v>44453</v>
      </c>
      <c r="I263" s="444"/>
      <c r="J263" s="433"/>
    </row>
    <row r="264" spans="1:10" s="94" customFormat="1" x14ac:dyDescent="0.2">
      <c r="A264" s="432" t="s">
        <v>3587</v>
      </c>
      <c r="B264" s="432" t="s">
        <v>2150</v>
      </c>
      <c r="C264" s="432"/>
      <c r="D264" s="432" t="s">
        <v>3588</v>
      </c>
      <c r="E264" s="469">
        <v>51345</v>
      </c>
      <c r="F264" s="432" t="s">
        <v>3589</v>
      </c>
      <c r="G264" s="433" t="s">
        <v>3580</v>
      </c>
      <c r="H264" s="445">
        <v>44441</v>
      </c>
      <c r="I264" s="444"/>
      <c r="J264" s="433"/>
    </row>
    <row r="265" spans="1:10" s="94" customFormat="1" x14ac:dyDescent="0.2">
      <c r="A265" s="432" t="s">
        <v>3590</v>
      </c>
      <c r="B265" s="432" t="s">
        <v>2150</v>
      </c>
      <c r="C265" s="432"/>
      <c r="D265" s="432" t="s">
        <v>3591</v>
      </c>
      <c r="E265" s="469">
        <v>41165.949999999997</v>
      </c>
      <c r="F265" s="432" t="s">
        <v>3592</v>
      </c>
      <c r="G265" s="433" t="s">
        <v>3580</v>
      </c>
      <c r="H265" s="445">
        <v>44453</v>
      </c>
      <c r="I265" s="444"/>
      <c r="J265" s="433"/>
    </row>
    <row r="266" spans="1:10" s="94" customFormat="1" x14ac:dyDescent="0.2">
      <c r="A266" s="432" t="s">
        <v>3593</v>
      </c>
      <c r="B266" s="432" t="s">
        <v>2150</v>
      </c>
      <c r="C266" s="432"/>
      <c r="D266" s="432" t="s">
        <v>3594</v>
      </c>
      <c r="E266" s="469"/>
      <c r="F266" s="432"/>
      <c r="G266" s="433" t="s">
        <v>3595</v>
      </c>
      <c r="H266" s="444"/>
      <c r="I266" s="444"/>
      <c r="J266" s="433"/>
    </row>
    <row r="267" spans="1:10" s="94" customFormat="1" x14ac:dyDescent="0.2">
      <c r="A267" s="455" t="s">
        <v>2163</v>
      </c>
      <c r="B267" s="456" t="s">
        <v>2164</v>
      </c>
      <c r="C267" s="457"/>
      <c r="D267" s="457"/>
      <c r="E267" s="481">
        <v>2100</v>
      </c>
      <c r="F267" s="457"/>
      <c r="G267" s="456" t="s">
        <v>2165</v>
      </c>
      <c r="H267" s="491"/>
      <c r="I267" s="491"/>
      <c r="J267" s="458"/>
    </row>
    <row r="268" spans="1:10" s="94" customFormat="1" x14ac:dyDescent="0.2">
      <c r="A268" s="455" t="s">
        <v>2166</v>
      </c>
      <c r="B268" s="456" t="s">
        <v>2164</v>
      </c>
      <c r="C268" s="457"/>
      <c r="D268" s="457"/>
      <c r="E268" s="481">
        <v>11997.4</v>
      </c>
      <c r="F268" s="457"/>
      <c r="G268" s="456" t="s">
        <v>2165</v>
      </c>
      <c r="H268" s="491"/>
      <c r="I268" s="491"/>
      <c r="J268" s="458"/>
    </row>
    <row r="269" spans="1:10" s="94" customFormat="1" ht="22.5" x14ac:dyDescent="0.2">
      <c r="A269" s="459" t="s">
        <v>2167</v>
      </c>
      <c r="B269" s="456" t="s">
        <v>2164</v>
      </c>
      <c r="C269" s="457"/>
      <c r="D269" s="457"/>
      <c r="E269" s="482">
        <v>352545.67</v>
      </c>
      <c r="F269" s="457"/>
      <c r="G269" s="456" t="s">
        <v>2165</v>
      </c>
      <c r="H269" s="491"/>
      <c r="I269" s="491"/>
      <c r="J269" s="458"/>
    </row>
    <row r="270" spans="1:10" s="94" customFormat="1" x14ac:dyDescent="0.2">
      <c r="A270" s="459" t="s">
        <v>2168</v>
      </c>
      <c r="B270" s="456" t="s">
        <v>2164</v>
      </c>
      <c r="C270" s="457"/>
      <c r="D270" s="457"/>
      <c r="E270" s="482">
        <v>8</v>
      </c>
      <c r="F270" s="457"/>
      <c r="G270" s="456" t="s">
        <v>2165</v>
      </c>
      <c r="H270" s="491"/>
      <c r="I270" s="491"/>
      <c r="J270" s="458"/>
    </row>
    <row r="271" spans="1:10" s="94" customFormat="1" x14ac:dyDescent="0.2">
      <c r="A271" s="459" t="s">
        <v>2169</v>
      </c>
      <c r="B271" s="456" t="s">
        <v>2164</v>
      </c>
      <c r="C271" s="457"/>
      <c r="D271" s="457"/>
      <c r="E271" s="482">
        <v>11150</v>
      </c>
      <c r="F271" s="457"/>
      <c r="G271" s="456" t="s">
        <v>2165</v>
      </c>
      <c r="H271" s="491"/>
      <c r="I271" s="491"/>
      <c r="J271" s="458"/>
    </row>
    <row r="272" spans="1:10" s="94" customFormat="1" x14ac:dyDescent="0.2">
      <c r="A272" s="459" t="s">
        <v>2170</v>
      </c>
      <c r="B272" s="456" t="s">
        <v>2164</v>
      </c>
      <c r="C272" s="457"/>
      <c r="D272" s="457"/>
      <c r="E272" s="482">
        <v>11223</v>
      </c>
      <c r="F272" s="457"/>
      <c r="G272" s="456" t="s">
        <v>2165</v>
      </c>
      <c r="H272" s="491"/>
      <c r="I272" s="491"/>
      <c r="J272" s="458"/>
    </row>
    <row r="273" spans="1:10" s="94" customFormat="1" x14ac:dyDescent="0.2">
      <c r="A273" s="460" t="s">
        <v>2171</v>
      </c>
      <c r="B273" s="456" t="s">
        <v>2164</v>
      </c>
      <c r="C273" s="457"/>
      <c r="D273" s="457"/>
      <c r="E273" s="482">
        <v>188979</v>
      </c>
      <c r="F273" s="457"/>
      <c r="G273" s="456" t="s">
        <v>2165</v>
      </c>
      <c r="H273" s="491"/>
      <c r="I273" s="491"/>
      <c r="J273" s="458"/>
    </row>
    <row r="274" spans="1:10" s="94" customFormat="1" x14ac:dyDescent="0.2">
      <c r="A274" s="460" t="s">
        <v>2172</v>
      </c>
      <c r="B274" s="456" t="s">
        <v>2164</v>
      </c>
      <c r="C274" s="457"/>
      <c r="D274" s="457"/>
      <c r="E274" s="482">
        <v>23460</v>
      </c>
      <c r="F274" s="457"/>
      <c r="G274" s="456" t="s">
        <v>2165</v>
      </c>
      <c r="H274" s="491"/>
      <c r="I274" s="491"/>
      <c r="J274" s="458"/>
    </row>
    <row r="275" spans="1:10" s="94" customFormat="1" x14ac:dyDescent="0.2">
      <c r="A275" s="460" t="s">
        <v>2173</v>
      </c>
      <c r="B275" s="456" t="s">
        <v>2164</v>
      </c>
      <c r="C275" s="457"/>
      <c r="D275" s="457"/>
      <c r="E275" s="482">
        <v>792.78</v>
      </c>
      <c r="F275" s="457"/>
      <c r="G275" s="456" t="s">
        <v>2165</v>
      </c>
      <c r="H275" s="491"/>
      <c r="I275" s="491"/>
      <c r="J275" s="458"/>
    </row>
    <row r="276" spans="1:10" s="94" customFormat="1" x14ac:dyDescent="0.2">
      <c r="A276" s="460" t="s">
        <v>2174</v>
      </c>
      <c r="B276" s="456" t="s">
        <v>2164</v>
      </c>
      <c r="C276" s="457"/>
      <c r="D276" s="457"/>
      <c r="E276" s="482">
        <v>8600</v>
      </c>
      <c r="F276" s="457"/>
      <c r="G276" s="456" t="s">
        <v>2165</v>
      </c>
      <c r="H276" s="491"/>
      <c r="I276" s="491"/>
      <c r="J276" s="458"/>
    </row>
    <row r="277" spans="1:10" s="94" customFormat="1" x14ac:dyDescent="0.2">
      <c r="A277" s="460" t="s">
        <v>2175</v>
      </c>
      <c r="B277" s="456" t="s">
        <v>2164</v>
      </c>
      <c r="C277" s="457"/>
      <c r="D277" s="457"/>
      <c r="E277" s="482">
        <v>118694.38</v>
      </c>
      <c r="F277" s="457"/>
      <c r="G277" s="456" t="s">
        <v>2165</v>
      </c>
      <c r="H277" s="491"/>
      <c r="I277" s="491"/>
      <c r="J277" s="458"/>
    </row>
    <row r="278" spans="1:10" s="94" customFormat="1" x14ac:dyDescent="0.2">
      <c r="A278" s="460" t="s">
        <v>2176</v>
      </c>
      <c r="B278" s="456" t="s">
        <v>2164</v>
      </c>
      <c r="C278" s="457"/>
      <c r="D278" s="457"/>
      <c r="E278" s="482">
        <v>11279.91</v>
      </c>
      <c r="F278" s="457"/>
      <c r="G278" s="456" t="s">
        <v>2165</v>
      </c>
      <c r="H278" s="491"/>
      <c r="I278" s="491"/>
      <c r="J278" s="458"/>
    </row>
    <row r="279" spans="1:10" s="94" customFormat="1" x14ac:dyDescent="0.2">
      <c r="A279" s="460" t="s">
        <v>2177</v>
      </c>
      <c r="B279" s="456" t="s">
        <v>2164</v>
      </c>
      <c r="C279" s="457"/>
      <c r="D279" s="457"/>
      <c r="E279" s="482">
        <v>91</v>
      </c>
      <c r="F279" s="457"/>
      <c r="G279" s="456" t="s">
        <v>2165</v>
      </c>
      <c r="H279" s="491"/>
      <c r="I279" s="491"/>
      <c r="J279" s="458"/>
    </row>
    <row r="280" spans="1:10" s="94" customFormat="1" x14ac:dyDescent="0.2">
      <c r="A280" s="460" t="s">
        <v>2178</v>
      </c>
      <c r="B280" s="456" t="s">
        <v>2164</v>
      </c>
      <c r="C280" s="457"/>
      <c r="D280" s="457"/>
      <c r="E280" s="482">
        <v>6080.2</v>
      </c>
      <c r="F280" s="457"/>
      <c r="G280" s="456" t="s">
        <v>2165</v>
      </c>
      <c r="H280" s="491"/>
      <c r="I280" s="491"/>
      <c r="J280" s="458"/>
    </row>
    <row r="281" spans="1:10" s="94" customFormat="1" x14ac:dyDescent="0.2">
      <c r="A281" s="460" t="s">
        <v>2179</v>
      </c>
      <c r="B281" s="456" t="s">
        <v>2164</v>
      </c>
      <c r="C281" s="457"/>
      <c r="D281" s="457"/>
      <c r="E281" s="482">
        <v>900</v>
      </c>
      <c r="F281" s="457"/>
      <c r="G281" s="456" t="s">
        <v>2165</v>
      </c>
      <c r="H281" s="491"/>
      <c r="I281" s="491"/>
      <c r="J281" s="458"/>
    </row>
    <row r="282" spans="1:10" s="94" customFormat="1" x14ac:dyDescent="0.2">
      <c r="A282" s="460" t="s">
        <v>2180</v>
      </c>
      <c r="B282" s="456" t="s">
        <v>2164</v>
      </c>
      <c r="C282" s="457"/>
      <c r="D282" s="457"/>
      <c r="E282" s="482">
        <v>19653.080000000002</v>
      </c>
      <c r="F282" s="457"/>
      <c r="G282" s="456" t="s">
        <v>2165</v>
      </c>
      <c r="H282" s="491"/>
      <c r="I282" s="491"/>
      <c r="J282" s="458"/>
    </row>
    <row r="283" spans="1:10" s="94" customFormat="1" x14ac:dyDescent="0.2">
      <c r="A283" s="460" t="s">
        <v>2181</v>
      </c>
      <c r="B283" s="456" t="s">
        <v>2164</v>
      </c>
      <c r="C283" s="457"/>
      <c r="D283" s="457"/>
      <c r="E283" s="482">
        <v>153505.22</v>
      </c>
      <c r="F283" s="457"/>
      <c r="G283" s="456" t="s">
        <v>2165</v>
      </c>
      <c r="H283" s="491"/>
      <c r="I283" s="491"/>
      <c r="J283" s="458"/>
    </row>
    <row r="284" spans="1:10" s="94" customFormat="1" x14ac:dyDescent="0.2">
      <c r="A284" s="460" t="s">
        <v>2182</v>
      </c>
      <c r="B284" s="456" t="s">
        <v>2164</v>
      </c>
      <c r="C284" s="457"/>
      <c r="D284" s="457"/>
      <c r="E284" s="482">
        <v>17116.04</v>
      </c>
      <c r="F284" s="457"/>
      <c r="G284" s="456" t="s">
        <v>2165</v>
      </c>
      <c r="H284" s="491"/>
      <c r="I284" s="491"/>
      <c r="J284" s="458"/>
    </row>
    <row r="285" spans="1:10" s="94" customFormat="1" x14ac:dyDescent="0.2">
      <c r="A285" s="460" t="s">
        <v>2183</v>
      </c>
      <c r="B285" s="456" t="s">
        <v>2164</v>
      </c>
      <c r="C285" s="457"/>
      <c r="D285" s="457"/>
      <c r="E285" s="482">
        <v>71727</v>
      </c>
      <c r="F285" s="457"/>
      <c r="G285" s="456" t="s">
        <v>2165</v>
      </c>
      <c r="H285" s="491"/>
      <c r="I285" s="491"/>
      <c r="J285" s="458"/>
    </row>
    <row r="286" spans="1:10" s="94" customFormat="1" x14ac:dyDescent="0.2">
      <c r="A286" s="460" t="s">
        <v>2184</v>
      </c>
      <c r="B286" s="456" t="s">
        <v>2164</v>
      </c>
      <c r="C286" s="457"/>
      <c r="D286" s="457"/>
      <c r="E286" s="482">
        <v>13292</v>
      </c>
      <c r="F286" s="457"/>
      <c r="G286" s="456" t="s">
        <v>2165</v>
      </c>
      <c r="H286" s="491"/>
      <c r="I286" s="491"/>
      <c r="J286" s="458"/>
    </row>
    <row r="287" spans="1:10" s="94" customFormat="1" x14ac:dyDescent="0.2">
      <c r="A287" s="460" t="s">
        <v>2185</v>
      </c>
      <c r="B287" s="456" t="s">
        <v>2164</v>
      </c>
      <c r="C287" s="457"/>
      <c r="D287" s="457"/>
      <c r="E287" s="482">
        <v>1280</v>
      </c>
      <c r="F287" s="457"/>
      <c r="G287" s="456" t="s">
        <v>2165</v>
      </c>
      <c r="H287" s="491"/>
      <c r="I287" s="491"/>
      <c r="J287" s="458"/>
    </row>
    <row r="288" spans="1:10" s="94" customFormat="1" x14ac:dyDescent="0.2">
      <c r="A288" s="460" t="s">
        <v>2186</v>
      </c>
      <c r="B288" s="456" t="s">
        <v>2164</v>
      </c>
      <c r="C288" s="457"/>
      <c r="D288" s="457"/>
      <c r="E288" s="482">
        <v>7900</v>
      </c>
      <c r="F288" s="457"/>
      <c r="G288" s="456" t="s">
        <v>2165</v>
      </c>
      <c r="H288" s="491"/>
      <c r="I288" s="491"/>
      <c r="J288" s="458"/>
    </row>
    <row r="289" spans="1:10" s="94" customFormat="1" x14ac:dyDescent="0.2">
      <c r="A289" s="460" t="s">
        <v>2187</v>
      </c>
      <c r="B289" s="456" t="s">
        <v>2164</v>
      </c>
      <c r="C289" s="457"/>
      <c r="D289" s="457"/>
      <c r="E289" s="482">
        <v>32750</v>
      </c>
      <c r="F289" s="457"/>
      <c r="G289" s="456" t="s">
        <v>2165</v>
      </c>
      <c r="H289" s="491"/>
      <c r="I289" s="491"/>
      <c r="J289" s="458"/>
    </row>
    <row r="290" spans="1:10" s="94" customFormat="1" x14ac:dyDescent="0.2">
      <c r="A290" s="460" t="s">
        <v>2188</v>
      </c>
      <c r="B290" s="456" t="s">
        <v>2164</v>
      </c>
      <c r="C290" s="457"/>
      <c r="D290" s="457"/>
      <c r="E290" s="482">
        <v>6500</v>
      </c>
      <c r="F290" s="457"/>
      <c r="G290" s="456" t="s">
        <v>2165</v>
      </c>
      <c r="H290" s="491"/>
      <c r="I290" s="491"/>
      <c r="J290" s="458"/>
    </row>
    <row r="291" spans="1:10" s="94" customFormat="1" x14ac:dyDescent="0.2">
      <c r="A291" s="460" t="s">
        <v>2189</v>
      </c>
      <c r="B291" s="456" t="s">
        <v>2164</v>
      </c>
      <c r="C291" s="457"/>
      <c r="D291" s="457"/>
      <c r="E291" s="482">
        <v>36000</v>
      </c>
      <c r="F291" s="457"/>
      <c r="G291" s="456" t="s">
        <v>2165</v>
      </c>
      <c r="H291" s="491"/>
      <c r="I291" s="491"/>
      <c r="J291" s="458"/>
    </row>
    <row r="292" spans="1:10" s="94" customFormat="1" x14ac:dyDescent="0.2">
      <c r="A292" s="460" t="s">
        <v>2190</v>
      </c>
      <c r="B292" s="456" t="s">
        <v>2164</v>
      </c>
      <c r="C292" s="457"/>
      <c r="D292" s="457"/>
      <c r="E292" s="482">
        <v>5803</v>
      </c>
      <c r="F292" s="457"/>
      <c r="G292" s="456" t="s">
        <v>2165</v>
      </c>
      <c r="H292" s="491"/>
      <c r="I292" s="491"/>
      <c r="J292" s="458"/>
    </row>
    <row r="293" spans="1:10" s="94" customFormat="1" x14ac:dyDescent="0.2">
      <c r="A293" s="460" t="s">
        <v>2191</v>
      </c>
      <c r="B293" s="456" t="s">
        <v>2164</v>
      </c>
      <c r="C293" s="457"/>
      <c r="D293" s="457"/>
      <c r="E293" s="482">
        <v>36951</v>
      </c>
      <c r="F293" s="457"/>
      <c r="G293" s="456" t="s">
        <v>2165</v>
      </c>
      <c r="H293" s="491"/>
      <c r="I293" s="491"/>
      <c r="J293" s="458"/>
    </row>
    <row r="294" spans="1:10" s="94" customFormat="1" x14ac:dyDescent="0.2">
      <c r="A294" s="460" t="s">
        <v>2192</v>
      </c>
      <c r="B294" s="456" t="s">
        <v>2164</v>
      </c>
      <c r="C294" s="457"/>
      <c r="D294" s="457"/>
      <c r="E294" s="482">
        <v>41936.199999999997</v>
      </c>
      <c r="F294" s="457"/>
      <c r="G294" s="456" t="s">
        <v>2165</v>
      </c>
      <c r="H294" s="491"/>
      <c r="I294" s="491"/>
      <c r="J294" s="458"/>
    </row>
    <row r="295" spans="1:10" s="94" customFormat="1" x14ac:dyDescent="0.2">
      <c r="A295" s="460" t="s">
        <v>2193</v>
      </c>
      <c r="B295" s="456" t="s">
        <v>2164</v>
      </c>
      <c r="C295" s="457"/>
      <c r="D295" s="457"/>
      <c r="E295" s="482">
        <v>8350</v>
      </c>
      <c r="F295" s="457"/>
      <c r="G295" s="456" t="s">
        <v>2165</v>
      </c>
      <c r="H295" s="491"/>
      <c r="I295" s="491"/>
      <c r="J295" s="458"/>
    </row>
    <row r="296" spans="1:10" s="94" customFormat="1" x14ac:dyDescent="0.2">
      <c r="A296" s="460" t="s">
        <v>2194</v>
      </c>
      <c r="B296" s="456" t="s">
        <v>2164</v>
      </c>
      <c r="C296" s="457"/>
      <c r="D296" s="457"/>
      <c r="E296" s="482">
        <v>49989.17</v>
      </c>
      <c r="F296" s="457"/>
      <c r="G296" s="456" t="s">
        <v>2165</v>
      </c>
      <c r="H296" s="491"/>
      <c r="I296" s="491"/>
      <c r="J296" s="458"/>
    </row>
    <row r="297" spans="1:10" s="94" customFormat="1" x14ac:dyDescent="0.2">
      <c r="A297" s="460" t="s">
        <v>41</v>
      </c>
      <c r="B297" s="456" t="s">
        <v>2164</v>
      </c>
      <c r="C297" s="457"/>
      <c r="D297" s="457"/>
      <c r="E297" s="482">
        <v>400</v>
      </c>
      <c r="F297" s="457"/>
      <c r="G297" s="456" t="s">
        <v>2165</v>
      </c>
      <c r="H297" s="491"/>
      <c r="I297" s="491"/>
      <c r="J297" s="458"/>
    </row>
    <row r="298" spans="1:10" s="94" customFormat="1" x14ac:dyDescent="0.2">
      <c r="A298" s="460" t="s">
        <v>2195</v>
      </c>
      <c r="B298" s="456" t="s">
        <v>2164</v>
      </c>
      <c r="C298" s="457"/>
      <c r="D298" s="457"/>
      <c r="E298" s="482">
        <v>299018.98</v>
      </c>
      <c r="F298" s="457"/>
      <c r="G298" s="456" t="s">
        <v>2165</v>
      </c>
      <c r="H298" s="491"/>
      <c r="I298" s="491"/>
      <c r="J298" s="458"/>
    </row>
    <row r="299" spans="1:10" s="94" customFormat="1" x14ac:dyDescent="0.2">
      <c r="A299" s="460" t="s">
        <v>2196</v>
      </c>
      <c r="B299" s="456" t="s">
        <v>2164</v>
      </c>
      <c r="C299" s="457"/>
      <c r="D299" s="457"/>
      <c r="E299" s="482">
        <v>217138.5</v>
      </c>
      <c r="F299" s="457"/>
      <c r="G299" s="456" t="s">
        <v>2165</v>
      </c>
      <c r="H299" s="491"/>
      <c r="I299" s="491"/>
      <c r="J299" s="458"/>
    </row>
    <row r="300" spans="1:10" s="94" customFormat="1" x14ac:dyDescent="0.2">
      <c r="A300" s="459" t="s">
        <v>2197</v>
      </c>
      <c r="B300" s="456" t="s">
        <v>2164</v>
      </c>
      <c r="C300" s="457"/>
      <c r="D300" s="457"/>
      <c r="E300" s="482">
        <v>27500</v>
      </c>
      <c r="F300" s="457"/>
      <c r="G300" s="456" t="s">
        <v>2165</v>
      </c>
      <c r="H300" s="492"/>
      <c r="I300" s="492"/>
      <c r="J300" s="461"/>
    </row>
    <row r="301" spans="1:10" s="94" customFormat="1" x14ac:dyDescent="0.2">
      <c r="A301" s="367" t="s">
        <v>2198</v>
      </c>
      <c r="B301" s="453" t="s">
        <v>2164</v>
      </c>
      <c r="C301" s="462"/>
      <c r="D301" s="462"/>
      <c r="E301" s="480">
        <v>28003.9</v>
      </c>
      <c r="F301" s="462"/>
      <c r="G301" s="453" t="s">
        <v>2165</v>
      </c>
      <c r="H301" s="491"/>
      <c r="I301" s="491"/>
      <c r="J301" s="458"/>
    </row>
    <row r="302" spans="1:10" s="94" customFormat="1" x14ac:dyDescent="0.2">
      <c r="A302" s="367" t="s">
        <v>2199</v>
      </c>
      <c r="B302" s="453" t="s">
        <v>2164</v>
      </c>
      <c r="C302" s="462"/>
      <c r="D302" s="462"/>
      <c r="E302" s="480">
        <v>3693.26</v>
      </c>
      <c r="F302" s="462"/>
      <c r="G302" s="453" t="s">
        <v>2165</v>
      </c>
      <c r="H302" s="491"/>
      <c r="I302" s="491"/>
      <c r="J302" s="458"/>
    </row>
    <row r="303" spans="1:10" s="94" customFormat="1" x14ac:dyDescent="0.2">
      <c r="A303" s="367" t="s">
        <v>2200</v>
      </c>
      <c r="B303" s="453" t="s">
        <v>2164</v>
      </c>
      <c r="C303" s="462"/>
      <c r="D303" s="462"/>
      <c r="E303" s="480">
        <v>7692.87</v>
      </c>
      <c r="F303" s="462"/>
      <c r="G303" s="453" t="s">
        <v>2165</v>
      </c>
      <c r="H303" s="491"/>
      <c r="I303" s="491"/>
      <c r="J303" s="458"/>
    </row>
    <row r="304" spans="1:10" s="94" customFormat="1" x14ac:dyDescent="0.2">
      <c r="A304" s="367" t="s">
        <v>2201</v>
      </c>
      <c r="B304" s="453" t="s">
        <v>2164</v>
      </c>
      <c r="C304" s="462"/>
      <c r="D304" s="462"/>
      <c r="E304" s="480">
        <v>205</v>
      </c>
      <c r="F304" s="462"/>
      <c r="G304" s="453" t="s">
        <v>2165</v>
      </c>
      <c r="H304" s="491"/>
      <c r="I304" s="491"/>
      <c r="J304" s="458"/>
    </row>
    <row r="305" spans="1:10" s="94" customFormat="1" x14ac:dyDescent="0.2">
      <c r="A305" s="367" t="s">
        <v>2202</v>
      </c>
      <c r="B305" s="453" t="s">
        <v>2164</v>
      </c>
      <c r="C305" s="462"/>
      <c r="D305" s="462"/>
      <c r="E305" s="480">
        <v>7345</v>
      </c>
      <c r="F305" s="462"/>
      <c r="G305" s="453" t="s">
        <v>2165</v>
      </c>
      <c r="H305" s="491"/>
      <c r="I305" s="491"/>
      <c r="J305" s="458"/>
    </row>
    <row r="306" spans="1:10" s="94" customFormat="1" x14ac:dyDescent="0.2">
      <c r="A306" s="367" t="s">
        <v>2203</v>
      </c>
      <c r="B306" s="453" t="s">
        <v>2164</v>
      </c>
      <c r="C306" s="462"/>
      <c r="D306" s="462"/>
      <c r="E306" s="480">
        <v>13519.7</v>
      </c>
      <c r="F306" s="462"/>
      <c r="G306" s="453" t="s">
        <v>2165</v>
      </c>
      <c r="H306" s="491"/>
      <c r="I306" s="491"/>
      <c r="J306" s="458"/>
    </row>
    <row r="307" spans="1:10" s="94" customFormat="1" x14ac:dyDescent="0.2">
      <c r="A307" s="367" t="s">
        <v>2204</v>
      </c>
      <c r="B307" s="453" t="s">
        <v>2164</v>
      </c>
      <c r="C307" s="462"/>
      <c r="D307" s="462"/>
      <c r="E307" s="480">
        <v>620</v>
      </c>
      <c r="F307" s="462"/>
      <c r="G307" s="453" t="s">
        <v>2165</v>
      </c>
      <c r="H307" s="491"/>
      <c r="I307" s="491"/>
      <c r="J307" s="458"/>
    </row>
    <row r="308" spans="1:10" s="94" customFormat="1" x14ac:dyDescent="0.2">
      <c r="A308" s="367" t="s">
        <v>2205</v>
      </c>
      <c r="B308" s="453" t="s">
        <v>2164</v>
      </c>
      <c r="C308" s="462"/>
      <c r="D308" s="462"/>
      <c r="E308" s="480">
        <v>83.6</v>
      </c>
      <c r="F308" s="462"/>
      <c r="G308" s="453" t="s">
        <v>2165</v>
      </c>
      <c r="H308" s="491"/>
      <c r="I308" s="491"/>
      <c r="J308" s="458"/>
    </row>
    <row r="309" spans="1:10" s="94" customFormat="1" x14ac:dyDescent="0.2">
      <c r="A309" s="367" t="s">
        <v>2206</v>
      </c>
      <c r="B309" s="453" t="s">
        <v>2164</v>
      </c>
      <c r="C309" s="462"/>
      <c r="D309" s="462"/>
      <c r="E309" s="480">
        <v>25872</v>
      </c>
      <c r="F309" s="462"/>
      <c r="G309" s="453" t="s">
        <v>2165</v>
      </c>
      <c r="H309" s="491"/>
      <c r="I309" s="491"/>
      <c r="J309" s="458"/>
    </row>
    <row r="310" spans="1:10" s="94" customFormat="1" x14ac:dyDescent="0.2">
      <c r="A310" s="367" t="s">
        <v>2207</v>
      </c>
      <c r="B310" s="453" t="s">
        <v>2164</v>
      </c>
      <c r="C310" s="462"/>
      <c r="D310" s="462"/>
      <c r="E310" s="480">
        <v>3056</v>
      </c>
      <c r="F310" s="462"/>
      <c r="G310" s="453" t="s">
        <v>2165</v>
      </c>
      <c r="H310" s="491"/>
      <c r="I310" s="491"/>
      <c r="J310" s="458"/>
    </row>
    <row r="311" spans="1:10" s="94" customFormat="1" x14ac:dyDescent="0.2">
      <c r="A311" s="367" t="s">
        <v>2208</v>
      </c>
      <c r="B311" s="453" t="s">
        <v>2164</v>
      </c>
      <c r="C311" s="462"/>
      <c r="D311" s="462"/>
      <c r="E311" s="480">
        <v>501</v>
      </c>
      <c r="F311" s="462"/>
      <c r="G311" s="453" t="s">
        <v>2165</v>
      </c>
      <c r="H311" s="491"/>
      <c r="I311" s="491"/>
      <c r="J311" s="458"/>
    </row>
    <row r="312" spans="1:10" s="94" customFormat="1" x14ac:dyDescent="0.2">
      <c r="A312" s="367" t="s">
        <v>2209</v>
      </c>
      <c r="B312" s="453" t="s">
        <v>2164</v>
      </c>
      <c r="C312" s="462"/>
      <c r="D312" s="462"/>
      <c r="E312" s="480">
        <v>420</v>
      </c>
      <c r="F312" s="462"/>
      <c r="G312" s="453" t="s">
        <v>2165</v>
      </c>
      <c r="H312" s="491"/>
      <c r="I312" s="491"/>
      <c r="J312" s="458"/>
    </row>
    <row r="313" spans="1:10" s="94" customFormat="1" x14ac:dyDescent="0.2">
      <c r="A313" s="367" t="s">
        <v>2178</v>
      </c>
      <c r="B313" s="453" t="s">
        <v>2164</v>
      </c>
      <c r="C313" s="462"/>
      <c r="D313" s="462"/>
      <c r="E313" s="480">
        <v>544</v>
      </c>
      <c r="F313" s="462"/>
      <c r="G313" s="453" t="s">
        <v>2165</v>
      </c>
      <c r="H313" s="491"/>
      <c r="I313" s="491"/>
      <c r="J313" s="458"/>
    </row>
    <row r="314" spans="1:10" s="94" customFormat="1" x14ac:dyDescent="0.2">
      <c r="A314" s="367" t="s">
        <v>2210</v>
      </c>
      <c r="B314" s="453" t="s">
        <v>2164</v>
      </c>
      <c r="C314" s="462"/>
      <c r="D314" s="462"/>
      <c r="E314" s="480">
        <v>34456.25</v>
      </c>
      <c r="F314" s="462"/>
      <c r="G314" s="453" t="s">
        <v>2165</v>
      </c>
      <c r="H314" s="491"/>
      <c r="I314" s="491"/>
      <c r="J314" s="458"/>
    </row>
    <row r="315" spans="1:10" s="94" customFormat="1" x14ac:dyDescent="0.2">
      <c r="A315" s="367" t="s">
        <v>2211</v>
      </c>
      <c r="B315" s="453" t="s">
        <v>2164</v>
      </c>
      <c r="C315" s="462"/>
      <c r="D315" s="462"/>
      <c r="E315" s="480">
        <v>656.7</v>
      </c>
      <c r="F315" s="462"/>
      <c r="G315" s="453" t="s">
        <v>2165</v>
      </c>
      <c r="H315" s="491"/>
      <c r="I315" s="491"/>
      <c r="J315" s="458"/>
    </row>
    <row r="316" spans="1:10" s="94" customFormat="1" x14ac:dyDescent="0.2">
      <c r="A316" s="367" t="s">
        <v>2212</v>
      </c>
      <c r="B316" s="453" t="s">
        <v>2164</v>
      </c>
      <c r="C316" s="462"/>
      <c r="D316" s="462"/>
      <c r="E316" s="480">
        <v>1700</v>
      </c>
      <c r="F316" s="462"/>
      <c r="G316" s="453" t="s">
        <v>2165</v>
      </c>
      <c r="H316" s="491"/>
      <c r="I316" s="491"/>
      <c r="J316" s="458"/>
    </row>
    <row r="317" spans="1:10" s="94" customFormat="1" x14ac:dyDescent="0.2">
      <c r="A317" s="367" t="s">
        <v>2213</v>
      </c>
      <c r="B317" s="453" t="s">
        <v>2164</v>
      </c>
      <c r="C317" s="462"/>
      <c r="D317" s="462"/>
      <c r="E317" s="480">
        <v>12435.6</v>
      </c>
      <c r="F317" s="462"/>
      <c r="G317" s="453" t="s">
        <v>2165</v>
      </c>
      <c r="H317" s="491"/>
      <c r="I317" s="491"/>
      <c r="J317" s="458"/>
    </row>
    <row r="318" spans="1:10" s="94" customFormat="1" x14ac:dyDescent="0.2">
      <c r="A318" s="367" t="s">
        <v>2214</v>
      </c>
      <c r="B318" s="453" t="s">
        <v>2164</v>
      </c>
      <c r="C318" s="462"/>
      <c r="D318" s="462"/>
      <c r="E318" s="480">
        <v>326672.95</v>
      </c>
      <c r="F318" s="462"/>
      <c r="G318" s="453" t="s">
        <v>2165</v>
      </c>
      <c r="H318" s="491"/>
      <c r="I318" s="491"/>
      <c r="J318" s="458"/>
    </row>
    <row r="319" spans="1:10" s="94" customFormat="1" x14ac:dyDescent="0.2">
      <c r="A319" s="367" t="s">
        <v>2215</v>
      </c>
      <c r="B319" s="453" t="s">
        <v>2164</v>
      </c>
      <c r="C319" s="462"/>
      <c r="D319" s="462"/>
      <c r="E319" s="480">
        <v>200</v>
      </c>
      <c r="F319" s="462"/>
      <c r="G319" s="453" t="s">
        <v>2165</v>
      </c>
      <c r="H319" s="491"/>
      <c r="I319" s="491"/>
      <c r="J319" s="458"/>
    </row>
    <row r="320" spans="1:10" s="94" customFormat="1" x14ac:dyDescent="0.2">
      <c r="A320" s="367" t="s">
        <v>2216</v>
      </c>
      <c r="B320" s="453" t="s">
        <v>2164</v>
      </c>
      <c r="C320" s="462"/>
      <c r="D320" s="462"/>
      <c r="E320" s="480">
        <v>2580</v>
      </c>
      <c r="F320" s="462"/>
      <c r="G320" s="453" t="s">
        <v>2165</v>
      </c>
      <c r="H320" s="491"/>
      <c r="I320" s="491"/>
      <c r="J320" s="458"/>
    </row>
    <row r="321" spans="1:10" s="94" customFormat="1" x14ac:dyDescent="0.2">
      <c r="A321" s="438" t="s">
        <v>2217</v>
      </c>
      <c r="B321" s="453" t="s">
        <v>2164</v>
      </c>
      <c r="C321" s="462"/>
      <c r="D321" s="462"/>
      <c r="E321" s="469">
        <v>49.5</v>
      </c>
      <c r="F321" s="462"/>
      <c r="G321" s="453" t="s">
        <v>2165</v>
      </c>
      <c r="H321" s="491"/>
      <c r="I321" s="491"/>
      <c r="J321" s="458"/>
    </row>
    <row r="322" spans="1:10" s="94" customFormat="1" x14ac:dyDescent="0.2">
      <c r="A322" s="438" t="s">
        <v>41</v>
      </c>
      <c r="B322" s="453" t="s">
        <v>2164</v>
      </c>
      <c r="C322" s="462"/>
      <c r="D322" s="462"/>
      <c r="E322" s="469">
        <v>400</v>
      </c>
      <c r="F322" s="462"/>
      <c r="G322" s="453" t="s">
        <v>2165</v>
      </c>
      <c r="H322" s="491"/>
      <c r="I322" s="491"/>
      <c r="J322" s="458"/>
    </row>
    <row r="323" spans="1:10" s="94" customFormat="1" x14ac:dyDescent="0.2">
      <c r="A323" s="438" t="s">
        <v>2218</v>
      </c>
      <c r="B323" s="453" t="s">
        <v>2164</v>
      </c>
      <c r="C323" s="462"/>
      <c r="D323" s="462"/>
      <c r="E323" s="469">
        <v>980</v>
      </c>
      <c r="F323" s="462"/>
      <c r="G323" s="453" t="s">
        <v>2165</v>
      </c>
      <c r="H323" s="492"/>
      <c r="I323" s="492"/>
      <c r="J323" s="461"/>
    </row>
    <row r="324" spans="1:10" s="94" customFormat="1" x14ac:dyDescent="0.2">
      <c r="A324" s="438" t="s">
        <v>2195</v>
      </c>
      <c r="B324" s="453" t="s">
        <v>2164</v>
      </c>
      <c r="C324" s="462"/>
      <c r="D324" s="462"/>
      <c r="E324" s="469">
        <v>177871.91</v>
      </c>
      <c r="F324" s="462"/>
      <c r="G324" s="453" t="s">
        <v>2165</v>
      </c>
      <c r="H324" s="492"/>
      <c r="I324" s="492"/>
      <c r="J324" s="461"/>
    </row>
    <row r="325" spans="1:10" s="94" customFormat="1" x14ac:dyDescent="0.2">
      <c r="A325" s="438" t="s">
        <v>2196</v>
      </c>
      <c r="B325" s="453" t="s">
        <v>2164</v>
      </c>
      <c r="C325" s="462"/>
      <c r="D325" s="462"/>
      <c r="E325" s="469">
        <v>196744.01</v>
      </c>
      <c r="F325" s="462"/>
      <c r="G325" s="453" t="s">
        <v>2165</v>
      </c>
      <c r="H325" s="492"/>
      <c r="I325" s="492"/>
      <c r="J325" s="461"/>
    </row>
    <row r="326" spans="1:10" s="94" customFormat="1" ht="82.5" customHeight="1" x14ac:dyDescent="0.2">
      <c r="A326" s="438" t="s">
        <v>3596</v>
      </c>
      <c r="B326" s="438" t="s">
        <v>3597</v>
      </c>
      <c r="C326" s="432" t="s">
        <v>3598</v>
      </c>
      <c r="D326" s="444">
        <v>20</v>
      </c>
      <c r="E326" s="469"/>
      <c r="F326" s="432"/>
      <c r="G326" s="444" t="s">
        <v>3599</v>
      </c>
      <c r="H326" s="444"/>
      <c r="I326" s="444"/>
      <c r="J326" s="433"/>
    </row>
    <row r="327" spans="1:10" s="94" customFormat="1" ht="132" customHeight="1" x14ac:dyDescent="0.2">
      <c r="A327" s="438" t="s">
        <v>3600</v>
      </c>
      <c r="B327" s="438" t="s">
        <v>3601</v>
      </c>
      <c r="C327" s="438" t="s">
        <v>1424</v>
      </c>
      <c r="D327" s="444">
        <v>19</v>
      </c>
      <c r="E327" s="469">
        <v>51975</v>
      </c>
      <c r="F327" s="438" t="s">
        <v>3602</v>
      </c>
      <c r="G327" s="444" t="s">
        <v>3603</v>
      </c>
      <c r="H327" s="441" t="s">
        <v>3604</v>
      </c>
      <c r="I327" s="446" t="s">
        <v>3605</v>
      </c>
      <c r="J327" s="433"/>
    </row>
    <row r="328" spans="1:10" s="94" customFormat="1" ht="101.25" customHeight="1" x14ac:dyDescent="0.2">
      <c r="A328" s="438" t="s">
        <v>3606</v>
      </c>
      <c r="B328" s="438" t="s">
        <v>3607</v>
      </c>
      <c r="C328" s="432" t="s">
        <v>3598</v>
      </c>
      <c r="D328" s="444">
        <v>18</v>
      </c>
      <c r="E328" s="469"/>
      <c r="F328" s="432"/>
      <c r="G328" s="444" t="s">
        <v>3608</v>
      </c>
      <c r="H328" s="444"/>
      <c r="I328" s="444"/>
      <c r="J328" s="433"/>
    </row>
    <row r="329" spans="1:10" s="94" customFormat="1" ht="95.25" customHeight="1" x14ac:dyDescent="0.2">
      <c r="A329" s="438" t="s">
        <v>3609</v>
      </c>
      <c r="B329" s="438" t="s">
        <v>3610</v>
      </c>
      <c r="C329" s="432" t="s">
        <v>3598</v>
      </c>
      <c r="D329" s="444">
        <v>17</v>
      </c>
      <c r="E329" s="469">
        <v>206749.4</v>
      </c>
      <c r="F329" s="438" t="s">
        <v>3611</v>
      </c>
      <c r="G329" s="444" t="s">
        <v>3603</v>
      </c>
      <c r="H329" s="441" t="s">
        <v>3612</v>
      </c>
      <c r="I329" s="441" t="s">
        <v>3613</v>
      </c>
      <c r="J329" s="433"/>
    </row>
    <row r="330" spans="1:10" s="94" customFormat="1" ht="122.25" customHeight="1" x14ac:dyDescent="0.2">
      <c r="A330" s="438" t="s">
        <v>3614</v>
      </c>
      <c r="B330" s="438" t="s">
        <v>3615</v>
      </c>
      <c r="C330" s="432" t="s">
        <v>3616</v>
      </c>
      <c r="D330" s="444">
        <v>16</v>
      </c>
      <c r="E330" s="469">
        <v>245000</v>
      </c>
      <c r="F330" s="438" t="s">
        <v>3617</v>
      </c>
      <c r="G330" s="444" t="s">
        <v>3603</v>
      </c>
      <c r="H330" s="441" t="s">
        <v>3612</v>
      </c>
      <c r="I330" s="441" t="s">
        <v>3618</v>
      </c>
      <c r="J330" s="433"/>
    </row>
    <row r="331" spans="1:10" s="94" customFormat="1" ht="90" customHeight="1" x14ac:dyDescent="0.2">
      <c r="A331" s="438" t="s">
        <v>3619</v>
      </c>
      <c r="B331" s="438" t="s">
        <v>3620</v>
      </c>
      <c r="C331" s="438" t="s">
        <v>1424</v>
      </c>
      <c r="D331" s="444">
        <v>15</v>
      </c>
      <c r="E331" s="469">
        <v>135000</v>
      </c>
      <c r="F331" s="438" t="s">
        <v>3621</v>
      </c>
      <c r="G331" s="444" t="s">
        <v>3603</v>
      </c>
      <c r="H331" s="441" t="s">
        <v>3622</v>
      </c>
      <c r="I331" s="441" t="s">
        <v>3623</v>
      </c>
      <c r="J331" s="433"/>
    </row>
    <row r="332" spans="1:10" s="94" customFormat="1" ht="85.5" customHeight="1" x14ac:dyDescent="0.2">
      <c r="A332" s="438" t="s">
        <v>3624</v>
      </c>
      <c r="B332" s="438" t="s">
        <v>3625</v>
      </c>
      <c r="C332" s="438" t="s">
        <v>1424</v>
      </c>
      <c r="D332" s="444">
        <v>14</v>
      </c>
      <c r="E332" s="469">
        <v>69000</v>
      </c>
      <c r="F332" s="439" t="s">
        <v>3602</v>
      </c>
      <c r="G332" s="444" t="s">
        <v>3626</v>
      </c>
      <c r="H332" s="441" t="s">
        <v>3627</v>
      </c>
      <c r="I332" s="444"/>
      <c r="J332" s="433"/>
    </row>
    <row r="333" spans="1:10" s="94" customFormat="1" ht="96" customHeight="1" x14ac:dyDescent="0.2">
      <c r="A333" s="438" t="s">
        <v>3628</v>
      </c>
      <c r="B333" s="438" t="s">
        <v>3629</v>
      </c>
      <c r="C333" s="438" t="s">
        <v>1424</v>
      </c>
      <c r="D333" s="444">
        <v>13</v>
      </c>
      <c r="E333" s="469">
        <v>79963</v>
      </c>
      <c r="F333" s="438" t="s">
        <v>3630</v>
      </c>
      <c r="G333" s="444" t="s">
        <v>3626</v>
      </c>
      <c r="H333" s="441" t="s">
        <v>3631</v>
      </c>
      <c r="I333" s="441" t="s">
        <v>3632</v>
      </c>
      <c r="J333" s="433"/>
    </row>
    <row r="334" spans="1:10" s="94" customFormat="1" ht="123.75" customHeight="1" x14ac:dyDescent="0.2">
      <c r="A334" s="438" t="s">
        <v>3633</v>
      </c>
      <c r="B334" s="438" t="s">
        <v>3634</v>
      </c>
      <c r="C334" s="438" t="s">
        <v>1424</v>
      </c>
      <c r="D334" s="444">
        <v>12</v>
      </c>
      <c r="E334" s="483">
        <v>119000</v>
      </c>
      <c r="F334" s="438" t="s">
        <v>3635</v>
      </c>
      <c r="G334" s="444" t="s">
        <v>3626</v>
      </c>
      <c r="H334" s="441" t="s">
        <v>3636</v>
      </c>
      <c r="I334" s="441" t="s">
        <v>3637</v>
      </c>
      <c r="J334" s="433"/>
    </row>
    <row r="335" spans="1:10" s="94" customFormat="1" ht="123.75" x14ac:dyDescent="0.2">
      <c r="A335" s="438" t="s">
        <v>3638</v>
      </c>
      <c r="B335" s="438" t="s">
        <v>3634</v>
      </c>
      <c r="C335" s="438" t="s">
        <v>1424</v>
      </c>
      <c r="D335" s="444">
        <v>11</v>
      </c>
      <c r="E335" s="469">
        <v>583483</v>
      </c>
      <c r="F335" s="438" t="s">
        <v>3639</v>
      </c>
      <c r="G335" s="444" t="s">
        <v>3626</v>
      </c>
      <c r="H335" s="441" t="s">
        <v>3640</v>
      </c>
      <c r="I335" s="446" t="s">
        <v>3641</v>
      </c>
      <c r="J335" s="433"/>
    </row>
    <row r="336" spans="1:10" s="94" customFormat="1" ht="122.25" customHeight="1" x14ac:dyDescent="0.2">
      <c r="A336" s="438" t="s">
        <v>3642</v>
      </c>
      <c r="B336" s="438" t="s">
        <v>3643</v>
      </c>
      <c r="C336" s="438" t="s">
        <v>1424</v>
      </c>
      <c r="D336" s="444">
        <v>10</v>
      </c>
      <c r="E336" s="469">
        <v>650138.5</v>
      </c>
      <c r="F336" s="438" t="s">
        <v>3644</v>
      </c>
      <c r="G336" s="444" t="s">
        <v>3626</v>
      </c>
      <c r="H336" s="441" t="s">
        <v>3645</v>
      </c>
      <c r="I336" s="441" t="s">
        <v>3646</v>
      </c>
      <c r="J336" s="433"/>
    </row>
    <row r="337" spans="1:10" s="94" customFormat="1" ht="116.25" customHeight="1" x14ac:dyDescent="0.2">
      <c r="A337" s="438" t="s">
        <v>3647</v>
      </c>
      <c r="B337" s="438" t="s">
        <v>3648</v>
      </c>
      <c r="C337" s="438" t="s">
        <v>1424</v>
      </c>
      <c r="D337" s="444">
        <v>9</v>
      </c>
      <c r="E337" s="469">
        <v>162026.79999999999</v>
      </c>
      <c r="F337" s="438" t="s">
        <v>3649</v>
      </c>
      <c r="G337" s="444" t="s">
        <v>3626</v>
      </c>
      <c r="H337" s="441" t="s">
        <v>3650</v>
      </c>
      <c r="I337" s="441" t="s">
        <v>3651</v>
      </c>
      <c r="J337" s="433"/>
    </row>
    <row r="338" spans="1:10" s="94" customFormat="1" ht="102.75" customHeight="1" x14ac:dyDescent="0.2">
      <c r="A338" s="438" t="s">
        <v>3652</v>
      </c>
      <c r="B338" s="438" t="s">
        <v>3653</v>
      </c>
      <c r="C338" s="438" t="s">
        <v>1424</v>
      </c>
      <c r="D338" s="444">
        <v>8</v>
      </c>
      <c r="E338" s="469">
        <v>208101.5</v>
      </c>
      <c r="F338" s="438" t="s">
        <v>3654</v>
      </c>
      <c r="G338" s="444" t="s">
        <v>3626</v>
      </c>
      <c r="H338" s="441" t="s">
        <v>3655</v>
      </c>
      <c r="I338" s="441" t="s">
        <v>3656</v>
      </c>
      <c r="J338" s="433"/>
    </row>
    <row r="339" spans="1:10" s="94" customFormat="1" ht="67.5" x14ac:dyDescent="0.2">
      <c r="A339" s="438" t="s">
        <v>3657</v>
      </c>
      <c r="B339" s="438" t="s">
        <v>3658</v>
      </c>
      <c r="C339" s="438" t="s">
        <v>1424</v>
      </c>
      <c r="D339" s="444">
        <v>7</v>
      </c>
      <c r="E339" s="469">
        <v>294000</v>
      </c>
      <c r="F339" s="438" t="s">
        <v>3659</v>
      </c>
      <c r="G339" s="444" t="s">
        <v>3626</v>
      </c>
      <c r="H339" s="441" t="s">
        <v>3660</v>
      </c>
      <c r="I339" s="441" t="s">
        <v>3661</v>
      </c>
      <c r="J339" s="433"/>
    </row>
    <row r="340" spans="1:10" s="94" customFormat="1" ht="117.75" customHeight="1" x14ac:dyDescent="0.2">
      <c r="A340" s="438" t="s">
        <v>3662</v>
      </c>
      <c r="B340" s="438" t="s">
        <v>3663</v>
      </c>
      <c r="C340" s="438" t="s">
        <v>1424</v>
      </c>
      <c r="D340" s="444">
        <v>6</v>
      </c>
      <c r="E340" s="469">
        <v>145000</v>
      </c>
      <c r="F340" s="438" t="s">
        <v>3664</v>
      </c>
      <c r="G340" s="444" t="s">
        <v>3626</v>
      </c>
      <c r="H340" s="441" t="s">
        <v>3665</v>
      </c>
      <c r="I340" s="441" t="s">
        <v>3661</v>
      </c>
      <c r="J340" s="433"/>
    </row>
    <row r="341" spans="1:10" s="94" customFormat="1" ht="90.75" customHeight="1" x14ac:dyDescent="0.2">
      <c r="A341" s="438" t="s">
        <v>3666</v>
      </c>
      <c r="B341" s="438" t="s">
        <v>3667</v>
      </c>
      <c r="C341" s="438" t="s">
        <v>1424</v>
      </c>
      <c r="D341" s="444">
        <v>5</v>
      </c>
      <c r="E341" s="469">
        <v>346920</v>
      </c>
      <c r="F341" s="432" t="s">
        <v>3668</v>
      </c>
      <c r="G341" s="444" t="s">
        <v>3626</v>
      </c>
      <c r="H341" s="441" t="s">
        <v>3669</v>
      </c>
      <c r="I341" s="441" t="s">
        <v>3661</v>
      </c>
      <c r="J341" s="433"/>
    </row>
    <row r="342" spans="1:10" s="94" customFormat="1" ht="101.25" x14ac:dyDescent="0.2">
      <c r="A342" s="438" t="s">
        <v>3670</v>
      </c>
      <c r="B342" s="438" t="s">
        <v>3671</v>
      </c>
      <c r="C342" s="438" t="s">
        <v>1424</v>
      </c>
      <c r="D342" s="444">
        <v>4</v>
      </c>
      <c r="E342" s="469">
        <v>717904</v>
      </c>
      <c r="F342" s="438" t="s">
        <v>3672</v>
      </c>
      <c r="G342" s="444" t="s">
        <v>3626</v>
      </c>
      <c r="H342" s="444"/>
      <c r="I342" s="444"/>
      <c r="J342" s="433"/>
    </row>
    <row r="343" spans="1:10" s="94" customFormat="1" ht="78" customHeight="1" x14ac:dyDescent="0.2">
      <c r="A343" s="438" t="s">
        <v>3673</v>
      </c>
      <c r="B343" s="438" t="s">
        <v>3674</v>
      </c>
      <c r="C343" s="438" t="s">
        <v>1424</v>
      </c>
      <c r="D343" s="444">
        <v>3</v>
      </c>
      <c r="E343" s="469">
        <v>435000</v>
      </c>
      <c r="F343" s="438" t="s">
        <v>3675</v>
      </c>
      <c r="G343" s="444" t="s">
        <v>3626</v>
      </c>
      <c r="H343" s="441" t="s">
        <v>3676</v>
      </c>
      <c r="I343" s="441" t="s">
        <v>3677</v>
      </c>
      <c r="J343" s="433"/>
    </row>
    <row r="344" spans="1:10" s="94" customFormat="1" ht="79.5" customHeight="1" x14ac:dyDescent="0.2">
      <c r="A344" s="438" t="s">
        <v>3678</v>
      </c>
      <c r="B344" s="438" t="s">
        <v>3679</v>
      </c>
      <c r="C344" s="438" t="s">
        <v>1424</v>
      </c>
      <c r="D344" s="444">
        <v>2</v>
      </c>
      <c r="E344" s="469">
        <v>435000</v>
      </c>
      <c r="F344" s="438" t="s">
        <v>3675</v>
      </c>
      <c r="G344" s="444" t="s">
        <v>3626</v>
      </c>
      <c r="H344" s="441" t="s">
        <v>3680</v>
      </c>
      <c r="I344" s="441" t="s">
        <v>3677</v>
      </c>
      <c r="J344" s="433"/>
    </row>
    <row r="345" spans="1:10" s="94" customFormat="1" ht="92.25" customHeight="1" x14ac:dyDescent="0.2">
      <c r="A345" s="438" t="s">
        <v>3681</v>
      </c>
      <c r="B345" s="438" t="s">
        <v>3682</v>
      </c>
      <c r="C345" s="438" t="s">
        <v>1424</v>
      </c>
      <c r="D345" s="444">
        <v>1</v>
      </c>
      <c r="E345" s="469">
        <v>70000</v>
      </c>
      <c r="F345" s="438" t="s">
        <v>3683</v>
      </c>
      <c r="G345" s="444" t="s">
        <v>3626</v>
      </c>
      <c r="H345" s="441" t="s">
        <v>3684</v>
      </c>
      <c r="I345" s="441" t="s">
        <v>3661</v>
      </c>
      <c r="J345" s="433"/>
    </row>
    <row r="346" spans="1:10" s="94" customFormat="1" ht="33.75" x14ac:dyDescent="0.2">
      <c r="A346" s="430" t="s">
        <v>4655</v>
      </c>
      <c r="B346" s="453" t="s">
        <v>1423</v>
      </c>
      <c r="C346" s="453" t="s">
        <v>1423</v>
      </c>
      <c r="D346" s="453" t="s">
        <v>4656</v>
      </c>
      <c r="E346" s="468">
        <v>995.6</v>
      </c>
      <c r="F346" s="430" t="s">
        <v>4657</v>
      </c>
      <c r="G346" s="431" t="s">
        <v>4658</v>
      </c>
      <c r="H346" s="487">
        <v>44258</v>
      </c>
      <c r="I346" s="487">
        <v>44419</v>
      </c>
      <c r="J346" s="447" t="s">
        <v>4659</v>
      </c>
    </row>
    <row r="347" spans="1:10" s="94" customFormat="1" ht="45" x14ac:dyDescent="0.2">
      <c r="A347" s="430" t="s">
        <v>4660</v>
      </c>
      <c r="B347" s="453" t="s">
        <v>1423</v>
      </c>
      <c r="C347" s="453" t="s">
        <v>1423</v>
      </c>
      <c r="D347" s="453" t="s">
        <v>4661</v>
      </c>
      <c r="E347" s="468">
        <v>11863.8</v>
      </c>
      <c r="F347" s="430" t="s">
        <v>4662</v>
      </c>
      <c r="G347" s="431" t="s">
        <v>4658</v>
      </c>
      <c r="H347" s="487">
        <v>44314</v>
      </c>
      <c r="I347" s="487">
        <v>44258</v>
      </c>
      <c r="J347" s="447" t="s">
        <v>4659</v>
      </c>
    </row>
    <row r="348" spans="1:10" s="94" customFormat="1" ht="33.75" x14ac:dyDescent="0.2">
      <c r="A348" s="430" t="s">
        <v>4663</v>
      </c>
      <c r="B348" s="453" t="s">
        <v>4664</v>
      </c>
      <c r="C348" s="453" t="s">
        <v>4664</v>
      </c>
      <c r="D348" s="453" t="s">
        <v>4665</v>
      </c>
      <c r="E348" s="468">
        <v>5667</v>
      </c>
      <c r="F348" s="430" t="s">
        <v>4666</v>
      </c>
      <c r="G348" s="431" t="s">
        <v>4658</v>
      </c>
      <c r="H348" s="487">
        <v>44319</v>
      </c>
      <c r="I348" s="487">
        <v>44326</v>
      </c>
      <c r="J348" s="463" t="s">
        <v>4667</v>
      </c>
    </row>
    <row r="349" spans="1:10" s="94" customFormat="1" ht="33.75" x14ac:dyDescent="0.2">
      <c r="A349" s="430" t="s">
        <v>4668</v>
      </c>
      <c r="B349" s="453" t="s">
        <v>1423</v>
      </c>
      <c r="C349" s="453" t="s">
        <v>1423</v>
      </c>
      <c r="D349" s="453" t="s">
        <v>4669</v>
      </c>
      <c r="E349" s="468">
        <v>6403</v>
      </c>
      <c r="F349" s="430" t="s">
        <v>4670</v>
      </c>
      <c r="G349" s="431" t="s">
        <v>4658</v>
      </c>
      <c r="H349" s="487">
        <v>44334</v>
      </c>
      <c r="I349" s="487">
        <v>44341</v>
      </c>
      <c r="J349" s="447" t="s">
        <v>4659</v>
      </c>
    </row>
    <row r="350" spans="1:10" s="94" customFormat="1" ht="33.75" x14ac:dyDescent="0.2">
      <c r="A350" s="430" t="s">
        <v>4671</v>
      </c>
      <c r="B350" s="453" t="s">
        <v>4672</v>
      </c>
      <c r="C350" s="453" t="s">
        <v>4672</v>
      </c>
      <c r="D350" s="453" t="s">
        <v>4673</v>
      </c>
      <c r="E350" s="468">
        <v>62884.800000000003</v>
      </c>
      <c r="F350" s="430" t="s">
        <v>4674</v>
      </c>
      <c r="G350" s="431" t="s">
        <v>4658</v>
      </c>
      <c r="H350" s="487">
        <v>44344</v>
      </c>
      <c r="I350" s="487">
        <v>44357</v>
      </c>
      <c r="J350" s="447" t="s">
        <v>4659</v>
      </c>
    </row>
    <row r="351" spans="1:10" s="94" customFormat="1" ht="33.75" x14ac:dyDescent="0.2">
      <c r="A351" s="430" t="s">
        <v>4675</v>
      </c>
      <c r="B351" s="453" t="s">
        <v>1423</v>
      </c>
      <c r="C351" s="453" t="s">
        <v>1423</v>
      </c>
      <c r="D351" s="453" t="s">
        <v>4676</v>
      </c>
      <c r="E351" s="468">
        <v>32052.48</v>
      </c>
      <c r="F351" s="430" t="s">
        <v>4677</v>
      </c>
      <c r="G351" s="431" t="s">
        <v>4658</v>
      </c>
      <c r="H351" s="487">
        <v>44424</v>
      </c>
      <c r="I351" s="487">
        <v>44428</v>
      </c>
      <c r="J351" s="447" t="s">
        <v>4659</v>
      </c>
    </row>
    <row r="352" spans="1:10" s="94" customFormat="1" ht="22.5" x14ac:dyDescent="0.2">
      <c r="A352" s="430" t="s">
        <v>4678</v>
      </c>
      <c r="B352" s="453" t="s">
        <v>1423</v>
      </c>
      <c r="C352" s="453" t="s">
        <v>1423</v>
      </c>
      <c r="D352" s="453" t="s">
        <v>4679</v>
      </c>
      <c r="E352" s="468">
        <v>33997.74</v>
      </c>
      <c r="F352" s="463" t="s">
        <v>4680</v>
      </c>
      <c r="G352" s="431" t="s">
        <v>4658</v>
      </c>
      <c r="H352" s="487">
        <v>44246</v>
      </c>
      <c r="I352" s="487">
        <v>44439</v>
      </c>
      <c r="J352" s="447" t="s">
        <v>4659</v>
      </c>
    </row>
    <row r="353" spans="1:10" s="94" customFormat="1" ht="33.75" x14ac:dyDescent="0.2">
      <c r="A353" s="430" t="s">
        <v>4681</v>
      </c>
      <c r="B353" s="453" t="s">
        <v>4672</v>
      </c>
      <c r="C353" s="453" t="s">
        <v>4672</v>
      </c>
      <c r="D353" s="453" t="s">
        <v>4682</v>
      </c>
      <c r="E353" s="468" t="s">
        <v>4683</v>
      </c>
      <c r="F353" s="430" t="s">
        <v>4684</v>
      </c>
      <c r="G353" s="431" t="s">
        <v>4658</v>
      </c>
      <c r="H353" s="487">
        <v>44335</v>
      </c>
      <c r="I353" s="487">
        <v>44341</v>
      </c>
      <c r="J353" s="447" t="s">
        <v>4659</v>
      </c>
    </row>
    <row r="354" spans="1:10" s="94" customFormat="1" x14ac:dyDescent="0.2">
      <c r="A354" s="432" t="s">
        <v>5714</v>
      </c>
      <c r="B354" s="432" t="s">
        <v>2150</v>
      </c>
      <c r="C354" s="432" t="s">
        <v>5715</v>
      </c>
      <c r="D354" s="432" t="s">
        <v>5716</v>
      </c>
      <c r="E354" s="469">
        <v>53750</v>
      </c>
      <c r="F354" s="432" t="s">
        <v>5717</v>
      </c>
      <c r="G354" s="433" t="s">
        <v>2154</v>
      </c>
      <c r="H354" s="445">
        <v>44371</v>
      </c>
      <c r="I354" s="445">
        <v>44375</v>
      </c>
      <c r="J354" s="433"/>
    </row>
    <row r="355" spans="1:10" s="94" customFormat="1" x14ac:dyDescent="0.2">
      <c r="A355" s="432" t="s">
        <v>5718</v>
      </c>
      <c r="B355" s="432" t="s">
        <v>2150</v>
      </c>
      <c r="C355" s="432" t="s">
        <v>5715</v>
      </c>
      <c r="D355" s="432" t="s">
        <v>5719</v>
      </c>
      <c r="E355" s="469">
        <v>134370.62</v>
      </c>
      <c r="F355" s="432" t="s">
        <v>5720</v>
      </c>
      <c r="G355" s="433" t="s">
        <v>2154</v>
      </c>
      <c r="H355" s="445">
        <v>44407</v>
      </c>
      <c r="I355" s="445">
        <v>44407</v>
      </c>
      <c r="J355" s="433"/>
    </row>
    <row r="356" spans="1:10" s="94" customFormat="1" x14ac:dyDescent="0.2">
      <c r="A356" s="432" t="s">
        <v>5721</v>
      </c>
      <c r="B356" s="432" t="s">
        <v>2150</v>
      </c>
      <c r="C356" s="432" t="s">
        <v>5715</v>
      </c>
      <c r="D356" s="432" t="s">
        <v>5722</v>
      </c>
      <c r="E356" s="469">
        <v>71820</v>
      </c>
      <c r="F356" s="432" t="s">
        <v>5723</v>
      </c>
      <c r="G356" s="433" t="s">
        <v>2154</v>
      </c>
      <c r="H356" s="445">
        <v>44368</v>
      </c>
      <c r="I356" s="445">
        <v>44369</v>
      </c>
      <c r="J356" s="433"/>
    </row>
    <row r="357" spans="1:10" s="94" customFormat="1" x14ac:dyDescent="0.2">
      <c r="A357" s="432" t="s">
        <v>5724</v>
      </c>
      <c r="B357" s="432" t="s">
        <v>2150</v>
      </c>
      <c r="C357" s="432" t="s">
        <v>5715</v>
      </c>
      <c r="D357" s="432" t="s">
        <v>5725</v>
      </c>
      <c r="E357" s="469">
        <v>241610</v>
      </c>
      <c r="F357" s="432" t="s">
        <v>5726</v>
      </c>
      <c r="G357" s="433" t="s">
        <v>5727</v>
      </c>
      <c r="H357" s="445" t="s">
        <v>5728</v>
      </c>
      <c r="I357" s="445"/>
      <c r="J357" s="433"/>
    </row>
    <row r="358" spans="1:10" s="94" customFormat="1" x14ac:dyDescent="0.2">
      <c r="A358" s="432" t="s">
        <v>5729</v>
      </c>
      <c r="B358" s="432" t="s">
        <v>5730</v>
      </c>
      <c r="C358" s="432" t="s">
        <v>5715</v>
      </c>
      <c r="D358" s="432" t="s">
        <v>5731</v>
      </c>
      <c r="E358" s="469">
        <v>58734.28</v>
      </c>
      <c r="F358" s="432" t="s">
        <v>5732</v>
      </c>
      <c r="G358" s="433" t="s">
        <v>5733</v>
      </c>
      <c r="H358" s="445">
        <v>44363</v>
      </c>
      <c r="I358" s="445" t="s">
        <v>5734</v>
      </c>
      <c r="J358" s="433"/>
    </row>
    <row r="359" spans="1:10" s="94" customFormat="1" x14ac:dyDescent="0.2">
      <c r="A359" s="432" t="s">
        <v>5735</v>
      </c>
      <c r="B359" s="432" t="s">
        <v>2150</v>
      </c>
      <c r="C359" s="432" t="s">
        <v>5715</v>
      </c>
      <c r="D359" s="432" t="s">
        <v>5736</v>
      </c>
      <c r="E359" s="469">
        <v>84862.03</v>
      </c>
      <c r="F359" s="432" t="s">
        <v>5737</v>
      </c>
      <c r="G359" s="433" t="s">
        <v>2154</v>
      </c>
      <c r="H359" s="445">
        <v>44410</v>
      </c>
      <c r="I359" s="445">
        <v>44431</v>
      </c>
      <c r="J359" s="433"/>
    </row>
    <row r="360" spans="1:10" s="94" customFormat="1" x14ac:dyDescent="0.2">
      <c r="A360" s="432" t="s">
        <v>5738</v>
      </c>
      <c r="B360" s="432" t="s">
        <v>1424</v>
      </c>
      <c r="C360" s="432" t="s">
        <v>5715</v>
      </c>
      <c r="D360" s="432" t="s">
        <v>5739</v>
      </c>
      <c r="E360" s="469">
        <v>558993</v>
      </c>
      <c r="F360" s="432" t="s">
        <v>5740</v>
      </c>
      <c r="G360" s="433" t="s">
        <v>2154</v>
      </c>
      <c r="H360" s="445">
        <v>44291</v>
      </c>
      <c r="I360" s="445">
        <v>44295</v>
      </c>
      <c r="J360" s="433"/>
    </row>
    <row r="361" spans="1:10" s="94" customFormat="1" x14ac:dyDescent="0.2">
      <c r="A361" s="432" t="s">
        <v>5741</v>
      </c>
      <c r="B361" s="432" t="s">
        <v>2150</v>
      </c>
      <c r="C361" s="432" t="s">
        <v>5715</v>
      </c>
      <c r="D361" s="432" t="s">
        <v>5742</v>
      </c>
      <c r="E361" s="469">
        <v>148389.79999999999</v>
      </c>
      <c r="F361" s="432"/>
      <c r="G361" s="433" t="s">
        <v>3599</v>
      </c>
      <c r="H361" s="445"/>
      <c r="I361" s="445"/>
      <c r="J361" s="433"/>
    </row>
    <row r="362" spans="1:10" s="94" customFormat="1" x14ac:dyDescent="0.2">
      <c r="A362" s="432" t="s">
        <v>5743</v>
      </c>
      <c r="B362" s="432" t="s">
        <v>1424</v>
      </c>
      <c r="C362" s="432" t="s">
        <v>5715</v>
      </c>
      <c r="D362" s="432" t="s">
        <v>5744</v>
      </c>
      <c r="E362" s="469">
        <v>99994</v>
      </c>
      <c r="F362" s="432" t="s">
        <v>5745</v>
      </c>
      <c r="G362" s="433" t="s">
        <v>2154</v>
      </c>
      <c r="H362" s="445">
        <v>44302</v>
      </c>
      <c r="I362" s="445">
        <v>44312</v>
      </c>
      <c r="J362" s="433"/>
    </row>
    <row r="363" spans="1:10" s="94" customFormat="1" x14ac:dyDescent="0.2">
      <c r="A363" s="432" t="s">
        <v>5746</v>
      </c>
      <c r="B363" s="432" t="s">
        <v>1424</v>
      </c>
      <c r="C363" s="432" t="s">
        <v>5715</v>
      </c>
      <c r="D363" s="432" t="s">
        <v>5747</v>
      </c>
      <c r="E363" s="469">
        <v>279990</v>
      </c>
      <c r="F363" s="432" t="s">
        <v>5748</v>
      </c>
      <c r="G363" s="433" t="s">
        <v>5749</v>
      </c>
      <c r="H363" s="445">
        <v>44343</v>
      </c>
      <c r="I363" s="445">
        <v>44327</v>
      </c>
      <c r="J363" s="433"/>
    </row>
    <row r="364" spans="1:10" s="94" customFormat="1" x14ac:dyDescent="0.2">
      <c r="A364" s="432" t="s">
        <v>5750</v>
      </c>
      <c r="B364" s="432" t="s">
        <v>1424</v>
      </c>
      <c r="C364" s="432" t="s">
        <v>5715</v>
      </c>
      <c r="D364" s="432" t="s">
        <v>5751</v>
      </c>
      <c r="E364" s="469">
        <v>162000</v>
      </c>
      <c r="F364" s="432"/>
      <c r="G364" s="433" t="s">
        <v>5749</v>
      </c>
      <c r="H364" s="445"/>
      <c r="I364" s="445"/>
      <c r="J364" s="433"/>
    </row>
    <row r="365" spans="1:10" s="94" customFormat="1" x14ac:dyDescent="0.2">
      <c r="A365" s="432" t="s">
        <v>5752</v>
      </c>
      <c r="B365" s="432" t="s">
        <v>2150</v>
      </c>
      <c r="C365" s="432" t="s">
        <v>5715</v>
      </c>
      <c r="D365" s="432" t="s">
        <v>5753</v>
      </c>
      <c r="E365" s="469">
        <v>71990</v>
      </c>
      <c r="F365" s="432" t="s">
        <v>5717</v>
      </c>
      <c r="G365" s="433" t="s">
        <v>2154</v>
      </c>
      <c r="H365" s="445"/>
      <c r="I365" s="445"/>
      <c r="J365" s="433"/>
    </row>
    <row r="366" spans="1:10" s="94" customFormat="1" x14ac:dyDescent="0.2">
      <c r="A366" s="432" t="s">
        <v>5754</v>
      </c>
      <c r="B366" s="432" t="s">
        <v>1424</v>
      </c>
      <c r="C366" s="432" t="s">
        <v>5715</v>
      </c>
      <c r="D366" s="432" t="s">
        <v>5755</v>
      </c>
      <c r="E366" s="469">
        <v>365348.44</v>
      </c>
      <c r="F366" s="432" t="s">
        <v>5756</v>
      </c>
      <c r="G366" s="433" t="s">
        <v>2154</v>
      </c>
      <c r="H366" s="445">
        <v>44344</v>
      </c>
      <c r="I366" s="445">
        <v>44330</v>
      </c>
      <c r="J366" s="433"/>
    </row>
    <row r="367" spans="1:10" s="94" customFormat="1" x14ac:dyDescent="0.2">
      <c r="A367" s="432" t="s">
        <v>5757</v>
      </c>
      <c r="B367" s="432" t="s">
        <v>2150</v>
      </c>
      <c r="C367" s="432" t="s">
        <v>5715</v>
      </c>
      <c r="D367" s="432" t="s">
        <v>5758</v>
      </c>
      <c r="E367" s="469">
        <v>60200</v>
      </c>
      <c r="F367" s="432" t="s">
        <v>5759</v>
      </c>
      <c r="G367" s="433" t="s">
        <v>2154</v>
      </c>
      <c r="H367" s="445">
        <v>44390</v>
      </c>
      <c r="I367" s="445" t="s">
        <v>5760</v>
      </c>
      <c r="J367" s="433"/>
    </row>
    <row r="368" spans="1:10" s="94" customFormat="1" x14ac:dyDescent="0.2">
      <c r="A368" s="432" t="s">
        <v>5761</v>
      </c>
      <c r="B368" s="432" t="s">
        <v>1424</v>
      </c>
      <c r="C368" s="432" t="s">
        <v>5715</v>
      </c>
      <c r="D368" s="432" t="s">
        <v>5762</v>
      </c>
      <c r="E368" s="469">
        <v>448048.2</v>
      </c>
      <c r="F368" s="432" t="s">
        <v>5763</v>
      </c>
      <c r="G368" s="433" t="s">
        <v>2154</v>
      </c>
      <c r="H368" s="445">
        <v>44355</v>
      </c>
      <c r="I368" s="445">
        <v>44358</v>
      </c>
      <c r="J368" s="433"/>
    </row>
    <row r="369" spans="1:10" s="94" customFormat="1" x14ac:dyDescent="0.2">
      <c r="A369" s="432" t="s">
        <v>5764</v>
      </c>
      <c r="B369" s="432" t="s">
        <v>2150</v>
      </c>
      <c r="C369" s="432" t="s">
        <v>5715</v>
      </c>
      <c r="D369" s="433" t="s">
        <v>5765</v>
      </c>
      <c r="E369" s="469">
        <v>92500</v>
      </c>
      <c r="F369" s="433" t="s">
        <v>5766</v>
      </c>
      <c r="G369" s="433" t="s">
        <v>5767</v>
      </c>
      <c r="H369" s="445"/>
      <c r="I369" s="445"/>
      <c r="J369" s="433"/>
    </row>
    <row r="370" spans="1:10" s="94" customFormat="1" x14ac:dyDescent="0.2">
      <c r="A370" s="432" t="s">
        <v>5768</v>
      </c>
      <c r="B370" s="432" t="s">
        <v>2150</v>
      </c>
      <c r="C370" s="432" t="s">
        <v>5715</v>
      </c>
      <c r="D370" s="432" t="s">
        <v>5769</v>
      </c>
      <c r="E370" s="469">
        <v>179700</v>
      </c>
      <c r="F370" s="432" t="s">
        <v>5770</v>
      </c>
      <c r="G370" s="433" t="s">
        <v>5771</v>
      </c>
      <c r="H370" s="445"/>
      <c r="I370" s="445"/>
      <c r="J370" s="433"/>
    </row>
    <row r="371" spans="1:10" s="94" customFormat="1" x14ac:dyDescent="0.2">
      <c r="A371" s="432" t="s">
        <v>5772</v>
      </c>
      <c r="B371" s="432" t="s">
        <v>2150</v>
      </c>
      <c r="C371" s="432" t="s">
        <v>5715</v>
      </c>
      <c r="D371" s="432" t="s">
        <v>5773</v>
      </c>
      <c r="E371" s="469">
        <v>46874</v>
      </c>
      <c r="F371" s="432" t="s">
        <v>5774</v>
      </c>
      <c r="G371" s="433" t="s">
        <v>3345</v>
      </c>
      <c r="H371" s="445"/>
      <c r="I371" s="445"/>
      <c r="J371" s="433"/>
    </row>
    <row r="372" spans="1:10" s="94" customFormat="1" x14ac:dyDescent="0.2">
      <c r="A372" s="432" t="s">
        <v>5761</v>
      </c>
      <c r="B372" s="432" t="s">
        <v>1424</v>
      </c>
      <c r="C372" s="432" t="s">
        <v>5715</v>
      </c>
      <c r="D372" s="432" t="s">
        <v>5775</v>
      </c>
      <c r="E372" s="469">
        <v>46574.400000000001</v>
      </c>
      <c r="F372" s="432" t="s">
        <v>5776</v>
      </c>
      <c r="G372" s="433" t="s">
        <v>5749</v>
      </c>
      <c r="H372" s="445"/>
      <c r="I372" s="445"/>
      <c r="J372" s="433"/>
    </row>
    <row r="373" spans="1:10" s="94" customFormat="1" x14ac:dyDescent="0.2">
      <c r="A373" s="432" t="s">
        <v>5777</v>
      </c>
      <c r="B373" s="432" t="s">
        <v>2150</v>
      </c>
      <c r="C373" s="432" t="s">
        <v>5715</v>
      </c>
      <c r="D373" s="432" t="s">
        <v>5778</v>
      </c>
      <c r="E373" s="469">
        <v>89337.8</v>
      </c>
      <c r="F373" s="432" t="s">
        <v>5779</v>
      </c>
      <c r="G373" s="433" t="s">
        <v>5780</v>
      </c>
      <c r="H373" s="445"/>
      <c r="I373" s="445"/>
      <c r="J373" s="433"/>
    </row>
    <row r="374" spans="1:10" s="94" customFormat="1" x14ac:dyDescent="0.2">
      <c r="A374" s="432" t="s">
        <v>5781</v>
      </c>
      <c r="B374" s="432" t="s">
        <v>1424</v>
      </c>
      <c r="C374" s="432" t="s">
        <v>5715</v>
      </c>
      <c r="D374" s="432" t="s">
        <v>5782</v>
      </c>
      <c r="E374" s="469">
        <v>88000</v>
      </c>
      <c r="F374" s="432" t="s">
        <v>5783</v>
      </c>
      <c r="G374" s="433" t="s">
        <v>5784</v>
      </c>
      <c r="H374" s="445"/>
      <c r="I374" s="445"/>
      <c r="J374" s="433"/>
    </row>
    <row r="375" spans="1:10" s="94" customFormat="1" x14ac:dyDescent="0.2">
      <c r="A375" s="432" t="s">
        <v>5785</v>
      </c>
      <c r="B375" s="432" t="s">
        <v>1424</v>
      </c>
      <c r="C375" s="432" t="s">
        <v>5715</v>
      </c>
      <c r="D375" s="432" t="s">
        <v>5786</v>
      </c>
      <c r="E375" s="469">
        <v>113996.8</v>
      </c>
      <c r="F375" s="432" t="s">
        <v>5787</v>
      </c>
      <c r="G375" s="433" t="s">
        <v>5788</v>
      </c>
      <c r="H375" s="445"/>
      <c r="I375" s="445"/>
      <c r="J375" s="433"/>
    </row>
    <row r="376" spans="1:10" s="94" customFormat="1" x14ac:dyDescent="0.2">
      <c r="A376" s="432" t="s">
        <v>5789</v>
      </c>
      <c r="B376" s="432" t="s">
        <v>1418</v>
      </c>
      <c r="C376" s="432" t="s">
        <v>5715</v>
      </c>
      <c r="D376" s="432" t="s">
        <v>5790</v>
      </c>
      <c r="E376" s="469">
        <v>65000</v>
      </c>
      <c r="F376" s="432"/>
      <c r="G376" s="433" t="s">
        <v>5791</v>
      </c>
      <c r="H376" s="445"/>
      <c r="I376" s="445"/>
      <c r="J376" s="433"/>
    </row>
    <row r="377" spans="1:10" s="94" customFormat="1" x14ac:dyDescent="0.2">
      <c r="A377" s="432" t="s">
        <v>5792</v>
      </c>
      <c r="B377" s="432" t="s">
        <v>1424</v>
      </c>
      <c r="C377" s="432" t="s">
        <v>5715</v>
      </c>
      <c r="D377" s="432" t="s">
        <v>5793</v>
      </c>
      <c r="E377" s="469">
        <v>145000</v>
      </c>
      <c r="F377" s="432"/>
      <c r="G377" s="433" t="s">
        <v>5791</v>
      </c>
      <c r="H377" s="445"/>
      <c r="I377" s="445"/>
      <c r="J377" s="433"/>
    </row>
    <row r="378" spans="1:10" s="94" customFormat="1" x14ac:dyDescent="0.2">
      <c r="A378" s="432" t="s">
        <v>5794</v>
      </c>
      <c r="B378" s="432" t="s">
        <v>1424</v>
      </c>
      <c r="C378" s="432" t="s">
        <v>5715</v>
      </c>
      <c r="D378" s="432" t="s">
        <v>5795</v>
      </c>
      <c r="E378" s="469">
        <v>296428</v>
      </c>
      <c r="F378" s="432"/>
      <c r="G378" s="433" t="s">
        <v>5791</v>
      </c>
      <c r="H378" s="445"/>
      <c r="I378" s="445"/>
      <c r="J378" s="433"/>
    </row>
    <row r="379" spans="1:10" s="94" customFormat="1" x14ac:dyDescent="0.2">
      <c r="A379" s="432" t="s">
        <v>5796</v>
      </c>
      <c r="B379" s="432" t="s">
        <v>1424</v>
      </c>
      <c r="C379" s="432" t="s">
        <v>5715</v>
      </c>
      <c r="D379" s="432" t="s">
        <v>5797</v>
      </c>
      <c r="E379" s="469">
        <v>219000</v>
      </c>
      <c r="F379" s="432"/>
      <c r="G379" s="433" t="s">
        <v>5791</v>
      </c>
      <c r="H379" s="445"/>
      <c r="I379" s="445"/>
      <c r="J379" s="433"/>
    </row>
    <row r="380" spans="1:10" s="94" customFormat="1" x14ac:dyDescent="0.2">
      <c r="A380" s="432" t="s">
        <v>5798</v>
      </c>
      <c r="B380" s="432" t="s">
        <v>2150</v>
      </c>
      <c r="C380" s="432" t="s">
        <v>5715</v>
      </c>
      <c r="D380" s="432" t="s">
        <v>5799</v>
      </c>
      <c r="E380" s="469">
        <v>45000</v>
      </c>
      <c r="F380" s="432"/>
      <c r="G380" s="433" t="s">
        <v>5791</v>
      </c>
      <c r="H380" s="445"/>
      <c r="I380" s="445"/>
      <c r="J380" s="433"/>
    </row>
    <row r="381" spans="1:10" s="94" customFormat="1" x14ac:dyDescent="0.2">
      <c r="A381" s="432" t="s">
        <v>5800</v>
      </c>
      <c r="B381" s="432" t="s">
        <v>2150</v>
      </c>
      <c r="C381" s="432" t="s">
        <v>5715</v>
      </c>
      <c r="D381" s="432" t="s">
        <v>5801</v>
      </c>
      <c r="E381" s="469">
        <v>84000</v>
      </c>
      <c r="F381" s="432"/>
      <c r="G381" s="433" t="s">
        <v>5791</v>
      </c>
      <c r="H381" s="445"/>
      <c r="I381" s="445"/>
      <c r="J381" s="433"/>
    </row>
    <row r="382" spans="1:10" s="94" customFormat="1" x14ac:dyDescent="0.2">
      <c r="A382" s="432" t="s">
        <v>5802</v>
      </c>
      <c r="B382" s="432" t="s">
        <v>1424</v>
      </c>
      <c r="C382" s="432" t="s">
        <v>5803</v>
      </c>
      <c r="D382" s="432" t="s">
        <v>5804</v>
      </c>
      <c r="E382" s="469" t="s">
        <v>5805</v>
      </c>
      <c r="F382" s="432" t="s">
        <v>5806</v>
      </c>
      <c r="G382" s="433" t="s">
        <v>2154</v>
      </c>
      <c r="H382" s="445">
        <v>44130</v>
      </c>
      <c r="I382" s="445">
        <v>44147</v>
      </c>
      <c r="J382" s="433"/>
    </row>
    <row r="383" spans="1:10" s="94" customFormat="1" x14ac:dyDescent="0.2">
      <c r="A383" s="432" t="s">
        <v>5807</v>
      </c>
      <c r="B383" s="432" t="s">
        <v>2150</v>
      </c>
      <c r="C383" s="432" t="s">
        <v>5803</v>
      </c>
      <c r="D383" s="432" t="s">
        <v>5808</v>
      </c>
      <c r="E383" s="469">
        <v>179350</v>
      </c>
      <c r="F383" s="432" t="s">
        <v>5809</v>
      </c>
      <c r="G383" s="433" t="s">
        <v>2154</v>
      </c>
      <c r="H383" s="445">
        <v>44183</v>
      </c>
      <c r="I383" s="445">
        <v>44188</v>
      </c>
      <c r="J383" s="433"/>
    </row>
    <row r="384" spans="1:10" s="94" customFormat="1" x14ac:dyDescent="0.2">
      <c r="A384" s="432" t="s">
        <v>5810</v>
      </c>
      <c r="B384" s="432" t="s">
        <v>1424</v>
      </c>
      <c r="C384" s="432" t="s">
        <v>5803</v>
      </c>
      <c r="D384" s="432" t="s">
        <v>5811</v>
      </c>
      <c r="E384" s="469" t="s">
        <v>5812</v>
      </c>
      <c r="F384" s="432" t="s">
        <v>5813</v>
      </c>
      <c r="G384" s="433" t="s">
        <v>2154</v>
      </c>
      <c r="H384" s="445">
        <v>44147</v>
      </c>
      <c r="I384" s="445">
        <v>44151</v>
      </c>
      <c r="J384" s="433"/>
    </row>
    <row r="385" spans="1:10" s="94" customFormat="1" x14ac:dyDescent="0.2">
      <c r="A385" s="432" t="s">
        <v>5814</v>
      </c>
      <c r="B385" s="432" t="s">
        <v>1424</v>
      </c>
      <c r="C385" s="432" t="s">
        <v>5803</v>
      </c>
      <c r="D385" s="432" t="s">
        <v>5815</v>
      </c>
      <c r="E385" s="469" t="s">
        <v>5816</v>
      </c>
      <c r="F385" s="432" t="s">
        <v>5817</v>
      </c>
      <c r="G385" s="433" t="s">
        <v>2154</v>
      </c>
      <c r="H385" s="445">
        <v>44141</v>
      </c>
      <c r="I385" s="445">
        <v>44180</v>
      </c>
      <c r="J385" s="433"/>
    </row>
    <row r="386" spans="1:10" s="94" customFormat="1" x14ac:dyDescent="0.2">
      <c r="A386" s="432" t="s">
        <v>5818</v>
      </c>
      <c r="B386" s="432" t="s">
        <v>1424</v>
      </c>
      <c r="C386" s="432" t="s">
        <v>5803</v>
      </c>
      <c r="D386" s="432" t="s">
        <v>5819</v>
      </c>
      <c r="E386" s="469" t="s">
        <v>5820</v>
      </c>
      <c r="F386" s="432" t="s">
        <v>5813</v>
      </c>
      <c r="G386" s="433" t="s">
        <v>2154</v>
      </c>
      <c r="H386" s="445">
        <v>44147</v>
      </c>
      <c r="I386" s="445">
        <v>44139</v>
      </c>
      <c r="J386" s="433"/>
    </row>
    <row r="387" spans="1:10" s="94" customFormat="1" x14ac:dyDescent="0.2">
      <c r="A387" s="432" t="s">
        <v>5821</v>
      </c>
      <c r="B387" s="432" t="s">
        <v>2150</v>
      </c>
      <c r="C387" s="432" t="s">
        <v>5803</v>
      </c>
      <c r="D387" s="432" t="s">
        <v>5822</v>
      </c>
      <c r="E387" s="469" t="s">
        <v>5823</v>
      </c>
      <c r="F387" s="432" t="s">
        <v>5824</v>
      </c>
      <c r="G387" s="433" t="s">
        <v>2154</v>
      </c>
      <c r="H387" s="445">
        <v>44168</v>
      </c>
      <c r="I387" s="445">
        <v>44188</v>
      </c>
      <c r="J387" s="433"/>
    </row>
    <row r="388" spans="1:10" s="94" customFormat="1" x14ac:dyDescent="0.2">
      <c r="A388" s="432" t="s">
        <v>5825</v>
      </c>
      <c r="B388" s="432" t="s">
        <v>2150</v>
      </c>
      <c r="C388" s="432" t="s">
        <v>5803</v>
      </c>
      <c r="D388" s="432" t="s">
        <v>5826</v>
      </c>
      <c r="E388" s="469">
        <v>70875</v>
      </c>
      <c r="F388" s="432" t="s">
        <v>5827</v>
      </c>
      <c r="G388" s="433" t="s">
        <v>2154</v>
      </c>
      <c r="H388" s="445">
        <v>44061</v>
      </c>
      <c r="I388" s="445">
        <v>44071</v>
      </c>
      <c r="J388" s="433"/>
    </row>
    <row r="389" spans="1:10" s="94" customFormat="1" x14ac:dyDescent="0.2">
      <c r="A389" s="432" t="s">
        <v>5828</v>
      </c>
      <c r="B389" s="432" t="s">
        <v>2150</v>
      </c>
      <c r="C389" s="432" t="s">
        <v>5803</v>
      </c>
      <c r="D389" s="432" t="s">
        <v>5829</v>
      </c>
      <c r="E389" s="469">
        <v>58000</v>
      </c>
      <c r="F389" s="432" t="s">
        <v>5830</v>
      </c>
      <c r="G389" s="433" t="s">
        <v>2154</v>
      </c>
      <c r="H389" s="445">
        <v>44193</v>
      </c>
      <c r="I389" s="445">
        <v>44203</v>
      </c>
      <c r="J389" s="433"/>
    </row>
    <row r="390" spans="1:10" s="94" customFormat="1" x14ac:dyDescent="0.2">
      <c r="A390" s="432" t="s">
        <v>5831</v>
      </c>
      <c r="B390" s="432" t="s">
        <v>2150</v>
      </c>
      <c r="C390" s="432" t="s">
        <v>5803</v>
      </c>
      <c r="D390" s="432" t="s">
        <v>5832</v>
      </c>
      <c r="E390" s="469">
        <v>52400</v>
      </c>
      <c r="F390" s="432" t="s">
        <v>5833</v>
      </c>
      <c r="G390" s="433" t="s">
        <v>2154</v>
      </c>
      <c r="H390" s="445">
        <v>44167</v>
      </c>
      <c r="I390" s="445">
        <v>44169</v>
      </c>
      <c r="J390" s="433"/>
    </row>
    <row r="391" spans="1:10" s="94" customFormat="1" x14ac:dyDescent="0.2">
      <c r="A391" s="432" t="s">
        <v>5834</v>
      </c>
      <c r="B391" s="432" t="s">
        <v>2150</v>
      </c>
      <c r="C391" s="432" t="s">
        <v>5803</v>
      </c>
      <c r="D391" s="432" t="s">
        <v>5835</v>
      </c>
      <c r="E391" s="469">
        <v>49500</v>
      </c>
      <c r="F391" s="432" t="s">
        <v>5836</v>
      </c>
      <c r="G391" s="433" t="s">
        <v>2154</v>
      </c>
      <c r="H391" s="445">
        <v>44175</v>
      </c>
      <c r="I391" s="445">
        <v>44185</v>
      </c>
      <c r="J391" s="433"/>
    </row>
    <row r="392" spans="1:10" s="94" customFormat="1" x14ac:dyDescent="0.2">
      <c r="A392" s="432" t="s">
        <v>5837</v>
      </c>
      <c r="B392" s="432" t="s">
        <v>2150</v>
      </c>
      <c r="C392" s="432" t="s">
        <v>5803</v>
      </c>
      <c r="D392" s="432" t="s">
        <v>5838</v>
      </c>
      <c r="E392" s="469" t="s">
        <v>5839</v>
      </c>
      <c r="F392" s="432" t="s">
        <v>5840</v>
      </c>
      <c r="G392" s="433" t="s">
        <v>2154</v>
      </c>
      <c r="H392" s="445">
        <v>44174</v>
      </c>
      <c r="I392" s="445">
        <v>44202</v>
      </c>
      <c r="J392" s="433"/>
    </row>
    <row r="393" spans="1:10" s="94" customFormat="1" x14ac:dyDescent="0.2">
      <c r="A393" s="432" t="s">
        <v>5841</v>
      </c>
      <c r="B393" s="432" t="s">
        <v>1418</v>
      </c>
      <c r="C393" s="432" t="s">
        <v>5803</v>
      </c>
      <c r="D393" s="432" t="s">
        <v>5842</v>
      </c>
      <c r="E393" s="469" t="s">
        <v>5843</v>
      </c>
      <c r="F393" s="432" t="s">
        <v>5844</v>
      </c>
      <c r="G393" s="433" t="s">
        <v>2154</v>
      </c>
      <c r="H393" s="445">
        <v>44092</v>
      </c>
      <c r="I393" s="445">
        <v>44097</v>
      </c>
      <c r="J393" s="433"/>
    </row>
    <row r="394" spans="1:10" s="94" customFormat="1" x14ac:dyDescent="0.2">
      <c r="A394" s="432" t="s">
        <v>5845</v>
      </c>
      <c r="B394" s="432" t="s">
        <v>1418</v>
      </c>
      <c r="C394" s="432" t="s">
        <v>5803</v>
      </c>
      <c r="D394" s="432" t="s">
        <v>5846</v>
      </c>
      <c r="E394" s="469" t="s">
        <v>5847</v>
      </c>
      <c r="F394" s="432" t="s">
        <v>5848</v>
      </c>
      <c r="G394" s="433" t="s">
        <v>2154</v>
      </c>
      <c r="H394" s="445">
        <v>44083</v>
      </c>
      <c r="I394" s="445">
        <v>44088</v>
      </c>
      <c r="J394" s="433"/>
    </row>
    <row r="395" spans="1:10" s="94" customFormat="1" x14ac:dyDescent="0.2">
      <c r="A395" s="432" t="s">
        <v>5849</v>
      </c>
      <c r="B395" s="432" t="s">
        <v>1418</v>
      </c>
      <c r="C395" s="432" t="s">
        <v>5803</v>
      </c>
      <c r="D395" s="432" t="s">
        <v>5850</v>
      </c>
      <c r="E395" s="469" t="s">
        <v>5851</v>
      </c>
      <c r="F395" s="432" t="s">
        <v>5848</v>
      </c>
      <c r="G395" s="433" t="s">
        <v>2154</v>
      </c>
      <c r="H395" s="445">
        <v>44081</v>
      </c>
      <c r="I395" s="445">
        <v>44086</v>
      </c>
      <c r="J395" s="433"/>
    </row>
    <row r="396" spans="1:10" s="94" customFormat="1" x14ac:dyDescent="0.2">
      <c r="A396" s="432" t="s">
        <v>5852</v>
      </c>
      <c r="B396" s="432" t="s">
        <v>1418</v>
      </c>
      <c r="C396" s="432" t="s">
        <v>5803</v>
      </c>
      <c r="D396" s="432" t="s">
        <v>5853</v>
      </c>
      <c r="E396" s="469" t="s">
        <v>5854</v>
      </c>
      <c r="F396" s="432" t="s">
        <v>5848</v>
      </c>
      <c r="G396" s="433" t="s">
        <v>2154</v>
      </c>
      <c r="H396" s="445">
        <v>44042</v>
      </c>
      <c r="I396" s="445">
        <v>44047</v>
      </c>
      <c r="J396" s="433"/>
    </row>
    <row r="397" spans="1:10" s="94" customFormat="1" x14ac:dyDescent="0.2">
      <c r="A397" s="432" t="s">
        <v>5855</v>
      </c>
      <c r="B397" s="432" t="s">
        <v>1418</v>
      </c>
      <c r="C397" s="432" t="s">
        <v>5803</v>
      </c>
      <c r="D397" s="432" t="s">
        <v>5856</v>
      </c>
      <c r="E397" s="469" t="s">
        <v>5857</v>
      </c>
      <c r="F397" s="432" t="s">
        <v>5858</v>
      </c>
      <c r="G397" s="433" t="s">
        <v>2154</v>
      </c>
      <c r="H397" s="445">
        <v>44032</v>
      </c>
      <c r="I397" s="445">
        <v>44037</v>
      </c>
      <c r="J397" s="433"/>
    </row>
    <row r="398" spans="1:10" s="94" customFormat="1" x14ac:dyDescent="0.2">
      <c r="A398" s="432" t="s">
        <v>5859</v>
      </c>
      <c r="B398" s="432" t="s">
        <v>1418</v>
      </c>
      <c r="C398" s="432" t="s">
        <v>5803</v>
      </c>
      <c r="D398" s="432" t="s">
        <v>5860</v>
      </c>
      <c r="E398" s="469" t="s">
        <v>5861</v>
      </c>
      <c r="F398" s="432" t="s">
        <v>5844</v>
      </c>
      <c r="G398" s="433" t="s">
        <v>2154</v>
      </c>
      <c r="H398" s="445">
        <v>44014</v>
      </c>
      <c r="I398" s="445">
        <v>44019</v>
      </c>
      <c r="J398" s="433"/>
    </row>
    <row r="399" spans="1:10" s="94" customFormat="1" x14ac:dyDescent="0.2">
      <c r="A399" s="432" t="s">
        <v>5862</v>
      </c>
      <c r="B399" s="432" t="s">
        <v>1418</v>
      </c>
      <c r="C399" s="432" t="s">
        <v>5803</v>
      </c>
      <c r="D399" s="432" t="s">
        <v>5863</v>
      </c>
      <c r="E399" s="469" t="s">
        <v>5864</v>
      </c>
      <c r="F399" s="432" t="s">
        <v>5865</v>
      </c>
      <c r="G399" s="433" t="s">
        <v>2154</v>
      </c>
      <c r="H399" s="445" t="s">
        <v>5866</v>
      </c>
      <c r="I399" s="445">
        <v>44009</v>
      </c>
      <c r="J399" s="433"/>
    </row>
    <row r="400" spans="1:10" s="94" customFormat="1" x14ac:dyDescent="0.2">
      <c r="A400" s="432" t="s">
        <v>5867</v>
      </c>
      <c r="B400" s="432" t="s">
        <v>2150</v>
      </c>
      <c r="C400" s="432" t="s">
        <v>5803</v>
      </c>
      <c r="D400" s="432" t="s">
        <v>5868</v>
      </c>
      <c r="E400" s="469" t="s">
        <v>5869</v>
      </c>
      <c r="F400" s="432"/>
      <c r="G400" s="433" t="s">
        <v>3599</v>
      </c>
      <c r="H400" s="445"/>
      <c r="I400" s="445"/>
      <c r="J400" s="433"/>
    </row>
    <row r="401" spans="1:25" s="94" customFormat="1" x14ac:dyDescent="0.2">
      <c r="A401" s="432" t="s">
        <v>5870</v>
      </c>
      <c r="B401" s="432" t="s">
        <v>1424</v>
      </c>
      <c r="C401" s="432" t="s">
        <v>5803</v>
      </c>
      <c r="D401" s="432" t="s">
        <v>5871</v>
      </c>
      <c r="E401" s="469" t="s">
        <v>5872</v>
      </c>
      <c r="F401" s="432" t="s">
        <v>5873</v>
      </c>
      <c r="G401" s="433" t="s">
        <v>2154</v>
      </c>
      <c r="H401" s="445">
        <v>43973</v>
      </c>
      <c r="I401" s="445">
        <v>43975</v>
      </c>
      <c r="J401" s="433"/>
    </row>
    <row r="402" spans="1:25" s="94" customFormat="1" x14ac:dyDescent="0.2">
      <c r="A402" s="432" t="s">
        <v>5874</v>
      </c>
      <c r="B402" s="432" t="s">
        <v>1418</v>
      </c>
      <c r="C402" s="432" t="s">
        <v>5803</v>
      </c>
      <c r="D402" s="432" t="s">
        <v>5875</v>
      </c>
      <c r="E402" s="469" t="s">
        <v>5876</v>
      </c>
      <c r="F402" s="432" t="s">
        <v>5848</v>
      </c>
      <c r="G402" s="433" t="s">
        <v>2154</v>
      </c>
      <c r="H402" s="445">
        <v>43985</v>
      </c>
      <c r="I402" s="445">
        <v>43992</v>
      </c>
      <c r="J402" s="433"/>
    </row>
    <row r="403" spans="1:25" s="94" customFormat="1" x14ac:dyDescent="0.2">
      <c r="A403" s="432" t="s">
        <v>5877</v>
      </c>
      <c r="B403" s="432" t="s">
        <v>1424</v>
      </c>
      <c r="C403" s="432" t="s">
        <v>5803</v>
      </c>
      <c r="D403" s="432" t="s">
        <v>5878</v>
      </c>
      <c r="E403" s="469" t="s">
        <v>5879</v>
      </c>
      <c r="F403" s="432" t="s">
        <v>5880</v>
      </c>
      <c r="G403" s="433" t="s">
        <v>2154</v>
      </c>
      <c r="H403" s="445">
        <v>43964</v>
      </c>
      <c r="I403" s="445">
        <v>43989</v>
      </c>
      <c r="J403" s="433"/>
    </row>
    <row r="404" spans="1:25" s="94" customFormat="1" x14ac:dyDescent="0.2">
      <c r="A404" s="432" t="s">
        <v>5881</v>
      </c>
      <c r="B404" s="432" t="s">
        <v>1418</v>
      </c>
      <c r="C404" s="432" t="s">
        <v>5803</v>
      </c>
      <c r="D404" s="432" t="s">
        <v>5882</v>
      </c>
      <c r="E404" s="469" t="s">
        <v>5883</v>
      </c>
      <c r="F404" s="432" t="s">
        <v>5884</v>
      </c>
      <c r="G404" s="433" t="s">
        <v>2154</v>
      </c>
      <c r="H404" s="445">
        <v>43985</v>
      </c>
      <c r="I404" s="445">
        <v>43992</v>
      </c>
      <c r="J404" s="433"/>
    </row>
    <row r="405" spans="1:25" s="94" customFormat="1" x14ac:dyDescent="0.2">
      <c r="A405" s="402" t="s">
        <v>5885</v>
      </c>
      <c r="B405" s="453" t="s">
        <v>5886</v>
      </c>
      <c r="C405" s="453" t="s">
        <v>5803</v>
      </c>
      <c r="D405" s="453" t="s">
        <v>5887</v>
      </c>
      <c r="E405" s="468" t="s">
        <v>5888</v>
      </c>
      <c r="F405" s="453" t="s">
        <v>5889</v>
      </c>
      <c r="G405" s="431" t="s">
        <v>2154</v>
      </c>
      <c r="H405" s="487">
        <v>43972</v>
      </c>
      <c r="I405" s="487">
        <v>44009</v>
      </c>
      <c r="J405" s="431"/>
    </row>
    <row r="406" spans="1:25" s="94" customFormat="1" x14ac:dyDescent="0.2">
      <c r="A406" s="464" t="s">
        <v>5890</v>
      </c>
      <c r="B406" s="464" t="s">
        <v>1418</v>
      </c>
      <c r="C406" s="464" t="s">
        <v>5803</v>
      </c>
      <c r="D406" s="464" t="s">
        <v>5891</v>
      </c>
      <c r="E406" s="484" t="s">
        <v>5892</v>
      </c>
      <c r="F406" s="464" t="s">
        <v>5893</v>
      </c>
      <c r="G406" s="465" t="s">
        <v>2154</v>
      </c>
      <c r="H406" s="493">
        <v>43887</v>
      </c>
      <c r="I406" s="493">
        <v>43891</v>
      </c>
      <c r="J406" s="431"/>
    </row>
    <row r="407" spans="1:25" s="94" customFormat="1" x14ac:dyDescent="0.2">
      <c r="A407" s="432" t="s">
        <v>7944</v>
      </c>
      <c r="B407" s="432" t="s">
        <v>685</v>
      </c>
      <c r="C407" s="432" t="s">
        <v>7945</v>
      </c>
      <c r="D407" s="432" t="s">
        <v>7946</v>
      </c>
      <c r="E407" s="471">
        <v>3438000</v>
      </c>
      <c r="F407" s="432" t="s">
        <v>7947</v>
      </c>
      <c r="G407" s="433" t="s">
        <v>2154</v>
      </c>
      <c r="H407" s="445">
        <v>43802</v>
      </c>
      <c r="I407" s="445">
        <v>43921</v>
      </c>
      <c r="J407" s="433"/>
      <c r="K407" s="390"/>
      <c r="L407" s="390"/>
      <c r="M407" s="390"/>
      <c r="N407" s="390"/>
      <c r="O407" s="390"/>
      <c r="P407" s="390"/>
      <c r="Q407" s="390"/>
      <c r="R407" s="390"/>
      <c r="S407" s="390"/>
      <c r="T407" s="390"/>
      <c r="U407" s="390"/>
      <c r="V407" s="390"/>
      <c r="W407" s="390"/>
      <c r="X407" s="390"/>
      <c r="Y407" s="390"/>
    </row>
    <row r="408" spans="1:25" s="94" customFormat="1" x14ac:dyDescent="0.2">
      <c r="A408" s="432" t="s">
        <v>7948</v>
      </c>
      <c r="B408" s="432" t="s">
        <v>7949</v>
      </c>
      <c r="C408" s="432" t="s">
        <v>7945</v>
      </c>
      <c r="D408" s="432" t="s">
        <v>7950</v>
      </c>
      <c r="E408" s="471">
        <v>900000</v>
      </c>
      <c r="F408" s="432" t="s">
        <v>3589</v>
      </c>
      <c r="G408" s="433" t="s">
        <v>2154</v>
      </c>
      <c r="H408" s="445">
        <v>44048</v>
      </c>
      <c r="I408" s="445">
        <v>44059</v>
      </c>
      <c r="J408" s="433"/>
      <c r="K408" s="390"/>
      <c r="L408" s="390"/>
      <c r="M408" s="390"/>
      <c r="N408" s="390"/>
      <c r="O408" s="390"/>
      <c r="P408" s="390"/>
      <c r="Q408" s="390"/>
      <c r="R408" s="390"/>
      <c r="S408" s="390"/>
      <c r="T408" s="390"/>
      <c r="U408" s="390"/>
      <c r="V408" s="390"/>
      <c r="W408" s="390"/>
      <c r="X408" s="390"/>
      <c r="Y408" s="390"/>
    </row>
    <row r="409" spans="1:25" s="94" customFormat="1" x14ac:dyDescent="0.2">
      <c r="A409" s="432" t="s">
        <v>7951</v>
      </c>
      <c r="B409" s="432" t="s">
        <v>7949</v>
      </c>
      <c r="C409" s="432" t="s">
        <v>7945</v>
      </c>
      <c r="D409" s="432" t="s">
        <v>7952</v>
      </c>
      <c r="E409" s="471">
        <v>677100</v>
      </c>
      <c r="F409" s="432" t="s">
        <v>7953</v>
      </c>
      <c r="G409" s="433" t="s">
        <v>2154</v>
      </c>
      <c r="H409" s="445">
        <v>44119</v>
      </c>
      <c r="I409" s="445">
        <v>44188</v>
      </c>
      <c r="J409" s="433"/>
      <c r="K409" s="390"/>
      <c r="L409" s="390"/>
      <c r="M409" s="390"/>
      <c r="N409" s="390"/>
      <c r="O409" s="390"/>
      <c r="P409" s="390"/>
      <c r="Q409" s="390"/>
      <c r="R409" s="390"/>
      <c r="S409" s="390"/>
      <c r="T409" s="390"/>
      <c r="U409" s="390"/>
      <c r="V409" s="390"/>
      <c r="W409" s="390"/>
      <c r="X409" s="390"/>
      <c r="Y409" s="390"/>
    </row>
    <row r="410" spans="1:25" s="94" customFormat="1" x14ac:dyDescent="0.2">
      <c r="A410" s="432" t="s">
        <v>7954</v>
      </c>
      <c r="B410" s="432" t="s">
        <v>7949</v>
      </c>
      <c r="C410" s="432" t="s">
        <v>7945</v>
      </c>
      <c r="D410" s="432" t="s">
        <v>7955</v>
      </c>
      <c r="E410" s="471">
        <v>500220</v>
      </c>
      <c r="F410" s="432" t="s">
        <v>7956</v>
      </c>
      <c r="G410" s="433" t="s">
        <v>2154</v>
      </c>
      <c r="H410" s="445">
        <v>44119</v>
      </c>
      <c r="I410" s="445">
        <v>44191</v>
      </c>
      <c r="J410" s="433"/>
      <c r="K410" s="390"/>
      <c r="L410" s="390"/>
      <c r="M410" s="390"/>
      <c r="N410" s="390"/>
      <c r="O410" s="390"/>
      <c r="P410" s="390"/>
      <c r="Q410" s="390"/>
      <c r="R410" s="390"/>
      <c r="S410" s="390"/>
      <c r="T410" s="390"/>
      <c r="U410" s="390"/>
      <c r="V410" s="390"/>
      <c r="W410" s="390"/>
      <c r="X410" s="390"/>
      <c r="Y410" s="390"/>
    </row>
    <row r="411" spans="1:25" s="94" customFormat="1" x14ac:dyDescent="0.2">
      <c r="A411" s="432" t="s">
        <v>7957</v>
      </c>
      <c r="B411" s="432" t="s">
        <v>7949</v>
      </c>
      <c r="C411" s="432" t="s">
        <v>7945</v>
      </c>
      <c r="D411" s="432" t="s">
        <v>7958</v>
      </c>
      <c r="E411" s="471">
        <v>900000</v>
      </c>
      <c r="F411" s="432" t="s">
        <v>7959</v>
      </c>
      <c r="G411" s="433" t="s">
        <v>2154</v>
      </c>
      <c r="H411" s="445">
        <v>44344</v>
      </c>
      <c r="I411" s="445">
        <v>44347</v>
      </c>
      <c r="J411" s="433"/>
      <c r="K411" s="390"/>
      <c r="L411" s="390"/>
      <c r="M411" s="390"/>
      <c r="N411" s="390"/>
      <c r="O411" s="390"/>
      <c r="P411" s="390"/>
      <c r="Q411" s="390"/>
      <c r="R411" s="390"/>
      <c r="S411" s="390"/>
      <c r="T411" s="390"/>
      <c r="U411" s="390"/>
      <c r="V411" s="390"/>
      <c r="W411" s="390"/>
      <c r="X411" s="390"/>
      <c r="Y411" s="390"/>
    </row>
    <row r="412" spans="1:25" s="94" customFormat="1" x14ac:dyDescent="0.2">
      <c r="A412" s="432" t="s">
        <v>7960</v>
      </c>
      <c r="B412" s="432" t="s">
        <v>7949</v>
      </c>
      <c r="C412" s="432" t="s">
        <v>7945</v>
      </c>
      <c r="D412" s="432" t="s">
        <v>7958</v>
      </c>
      <c r="E412" s="471">
        <v>830000</v>
      </c>
      <c r="F412" s="432" t="s">
        <v>7959</v>
      </c>
      <c r="G412" s="433" t="s">
        <v>2154</v>
      </c>
      <c r="H412" s="445">
        <v>44344</v>
      </c>
      <c r="I412" s="445">
        <v>44347</v>
      </c>
      <c r="J412" s="433"/>
      <c r="K412" s="390"/>
      <c r="L412" s="390"/>
      <c r="M412" s="390"/>
      <c r="N412" s="390"/>
      <c r="O412" s="390"/>
      <c r="P412" s="390"/>
      <c r="Q412" s="390"/>
      <c r="R412" s="390"/>
      <c r="S412" s="390"/>
      <c r="T412" s="390"/>
      <c r="U412" s="390"/>
      <c r="V412" s="390"/>
      <c r="W412" s="390"/>
      <c r="X412" s="390"/>
      <c r="Y412" s="390"/>
    </row>
    <row r="413" spans="1:25" s="94" customFormat="1" x14ac:dyDescent="0.2">
      <c r="A413" s="432" t="s">
        <v>7961</v>
      </c>
      <c r="B413" s="432" t="s">
        <v>7949</v>
      </c>
      <c r="C413" s="432" t="s">
        <v>7945</v>
      </c>
      <c r="D413" s="432" t="s">
        <v>7962</v>
      </c>
      <c r="E413" s="471">
        <v>830000</v>
      </c>
      <c r="F413" s="432" t="s">
        <v>7959</v>
      </c>
      <c r="G413" s="433" t="s">
        <v>2154</v>
      </c>
      <c r="H413" s="445">
        <v>44264</v>
      </c>
      <c r="I413" s="445">
        <v>44325</v>
      </c>
      <c r="J413" s="433"/>
      <c r="K413" s="390"/>
      <c r="L413" s="390"/>
      <c r="M413" s="390"/>
      <c r="N413" s="390"/>
      <c r="O413" s="390"/>
      <c r="P413" s="390"/>
      <c r="Q413" s="390"/>
      <c r="R413" s="390"/>
      <c r="S413" s="390"/>
      <c r="T413" s="390"/>
      <c r="U413" s="390"/>
      <c r="V413" s="390"/>
      <c r="W413" s="390"/>
      <c r="X413" s="390"/>
      <c r="Y413" s="390"/>
    </row>
    <row r="414" spans="1:25" s="94" customFormat="1" x14ac:dyDescent="0.2">
      <c r="A414" s="432" t="s">
        <v>7963</v>
      </c>
      <c r="B414" s="432" t="s">
        <v>7949</v>
      </c>
      <c r="C414" s="432" t="s">
        <v>7945</v>
      </c>
      <c r="D414" s="432" t="s">
        <v>7964</v>
      </c>
      <c r="E414" s="471">
        <v>830000</v>
      </c>
      <c r="F414" s="432" t="s">
        <v>7959</v>
      </c>
      <c r="G414" s="433" t="s">
        <v>2154</v>
      </c>
      <c r="H414" s="445">
        <v>44264</v>
      </c>
      <c r="I414" s="445">
        <v>44325</v>
      </c>
      <c r="J414" s="433"/>
      <c r="K414" s="390"/>
      <c r="L414" s="390"/>
      <c r="M414" s="390"/>
      <c r="N414" s="390"/>
      <c r="O414" s="390"/>
      <c r="P414" s="390"/>
      <c r="Q414" s="390"/>
      <c r="R414" s="390"/>
      <c r="S414" s="390"/>
      <c r="T414" s="390"/>
      <c r="U414" s="390"/>
      <c r="V414" s="390"/>
      <c r="W414" s="390"/>
      <c r="X414" s="390"/>
      <c r="Y414" s="390"/>
    </row>
    <row r="415" spans="1:25" s="94" customFormat="1" x14ac:dyDescent="0.2">
      <c r="A415" s="432" t="s">
        <v>7965</v>
      </c>
      <c r="B415" s="432" t="s">
        <v>7949</v>
      </c>
      <c r="C415" s="432" t="s">
        <v>7945</v>
      </c>
      <c r="D415" s="432" t="s">
        <v>7966</v>
      </c>
      <c r="E415" s="471">
        <v>900000</v>
      </c>
      <c r="F415" s="432" t="s">
        <v>7959</v>
      </c>
      <c r="G415" s="433" t="s">
        <v>7967</v>
      </c>
      <c r="H415" s="445">
        <v>44323</v>
      </c>
      <c r="I415" s="445">
        <v>44383</v>
      </c>
      <c r="J415" s="433"/>
      <c r="K415" s="390"/>
      <c r="L415" s="390"/>
      <c r="M415" s="390"/>
      <c r="N415" s="390"/>
      <c r="O415" s="390"/>
      <c r="P415" s="390"/>
      <c r="Q415" s="390"/>
      <c r="R415" s="390"/>
      <c r="S415" s="390"/>
      <c r="T415" s="390"/>
      <c r="U415" s="390"/>
      <c r="V415" s="390"/>
      <c r="W415" s="390"/>
      <c r="X415" s="390"/>
      <c r="Y415" s="390"/>
    </row>
    <row r="416" spans="1:25" s="94" customFormat="1" x14ac:dyDescent="0.2">
      <c r="A416" s="432" t="s">
        <v>7968</v>
      </c>
      <c r="B416" s="432" t="s">
        <v>7949</v>
      </c>
      <c r="C416" s="432" t="s">
        <v>7945</v>
      </c>
      <c r="D416" s="432" t="s">
        <v>7966</v>
      </c>
      <c r="E416" s="471">
        <v>3524000</v>
      </c>
      <c r="F416" s="432" t="s">
        <v>7959</v>
      </c>
      <c r="G416" s="433" t="s">
        <v>2626</v>
      </c>
      <c r="H416" s="444" t="s">
        <v>600</v>
      </c>
      <c r="I416" s="444" t="s">
        <v>600</v>
      </c>
      <c r="J416" s="433"/>
      <c r="K416" s="390"/>
      <c r="L416" s="390"/>
      <c r="M416" s="390"/>
      <c r="N416" s="390"/>
      <c r="O416" s="390"/>
      <c r="P416" s="390"/>
      <c r="Q416" s="390"/>
      <c r="R416" s="390"/>
      <c r="S416" s="390"/>
      <c r="T416" s="390"/>
      <c r="U416" s="390"/>
      <c r="V416" s="390"/>
      <c r="W416" s="390"/>
      <c r="X416" s="390"/>
      <c r="Y416" s="390"/>
    </row>
    <row r="417" spans="1:10" s="94" customFormat="1" ht="56.25" customHeight="1" x14ac:dyDescent="0.2">
      <c r="A417" s="438" t="s">
        <v>8570</v>
      </c>
      <c r="B417" s="438" t="s">
        <v>2150</v>
      </c>
      <c r="C417" s="438" t="s">
        <v>8571</v>
      </c>
      <c r="D417" s="438" t="s">
        <v>8572</v>
      </c>
      <c r="E417" s="471">
        <v>200000</v>
      </c>
      <c r="F417" s="438" t="s">
        <v>8573</v>
      </c>
      <c r="G417" s="433" t="s">
        <v>3402</v>
      </c>
      <c r="H417" s="494">
        <v>43891</v>
      </c>
      <c r="I417" s="494">
        <v>43891</v>
      </c>
      <c r="J417" s="433"/>
    </row>
    <row r="418" spans="1:10" s="94" customFormat="1" ht="56.25" customHeight="1" x14ac:dyDescent="0.2">
      <c r="A418" s="438" t="s">
        <v>8574</v>
      </c>
      <c r="B418" s="438" t="s">
        <v>2150</v>
      </c>
      <c r="C418" s="438" t="s">
        <v>8571</v>
      </c>
      <c r="D418" s="438" t="s">
        <v>8575</v>
      </c>
      <c r="E418" s="471">
        <v>390000</v>
      </c>
      <c r="F418" s="432"/>
      <c r="G418" s="433" t="s">
        <v>3599</v>
      </c>
      <c r="H418" s="494">
        <v>44013</v>
      </c>
      <c r="I418" s="444"/>
      <c r="J418" s="433"/>
    </row>
    <row r="419" spans="1:10" s="94" customFormat="1" ht="113.25" customHeight="1" x14ac:dyDescent="0.2">
      <c r="A419" s="438" t="s">
        <v>8576</v>
      </c>
      <c r="B419" s="438" t="s">
        <v>2150</v>
      </c>
      <c r="C419" s="438" t="s">
        <v>8571</v>
      </c>
      <c r="D419" s="438" t="s">
        <v>8577</v>
      </c>
      <c r="E419" s="471">
        <v>383500</v>
      </c>
      <c r="F419" s="438" t="s">
        <v>8578</v>
      </c>
      <c r="G419" s="433" t="s">
        <v>3402</v>
      </c>
      <c r="H419" s="494">
        <v>44013</v>
      </c>
      <c r="I419" s="444"/>
      <c r="J419" s="433" t="s">
        <v>8579</v>
      </c>
    </row>
    <row r="420" spans="1:10" s="94" customFormat="1" ht="56.25" customHeight="1" x14ac:dyDescent="0.2">
      <c r="A420" s="438" t="s">
        <v>8580</v>
      </c>
      <c r="B420" s="432" t="s">
        <v>8581</v>
      </c>
      <c r="C420" s="438" t="s">
        <v>8571</v>
      </c>
      <c r="D420" s="438" t="s">
        <v>8582</v>
      </c>
      <c r="E420" s="471">
        <v>49979</v>
      </c>
      <c r="F420" s="438" t="s">
        <v>8583</v>
      </c>
      <c r="G420" s="433" t="s">
        <v>3402</v>
      </c>
      <c r="H420" s="494">
        <v>44044</v>
      </c>
      <c r="I420" s="494">
        <v>44044</v>
      </c>
      <c r="J420" s="433"/>
    </row>
    <row r="421" spans="1:10" s="94" customFormat="1" ht="61.5" customHeight="1" x14ac:dyDescent="0.2">
      <c r="A421" s="438" t="s">
        <v>8584</v>
      </c>
      <c r="B421" s="432" t="s">
        <v>8581</v>
      </c>
      <c r="C421" s="438" t="s">
        <v>8571</v>
      </c>
      <c r="D421" s="438" t="s">
        <v>8585</v>
      </c>
      <c r="E421" s="471">
        <v>73920</v>
      </c>
      <c r="F421" s="438" t="s">
        <v>8586</v>
      </c>
      <c r="G421" s="433" t="s">
        <v>3402</v>
      </c>
      <c r="H421" s="494">
        <v>44044</v>
      </c>
      <c r="I421" s="494">
        <v>44044</v>
      </c>
      <c r="J421" s="433"/>
    </row>
    <row r="422" spans="1:10" s="94" customFormat="1" ht="56.25" customHeight="1" x14ac:dyDescent="0.2">
      <c r="A422" s="438" t="s">
        <v>8587</v>
      </c>
      <c r="B422" s="432" t="s">
        <v>8581</v>
      </c>
      <c r="C422" s="438" t="s">
        <v>8571</v>
      </c>
      <c r="D422" s="438" t="s">
        <v>8588</v>
      </c>
      <c r="E422" s="471">
        <v>50521</v>
      </c>
      <c r="F422" s="438" t="s">
        <v>8583</v>
      </c>
      <c r="G422" s="433" t="s">
        <v>3402</v>
      </c>
      <c r="H422" s="494">
        <v>44044</v>
      </c>
      <c r="I422" s="494">
        <v>44044</v>
      </c>
      <c r="J422" s="433"/>
    </row>
    <row r="423" spans="1:10" s="94" customFormat="1" ht="56.25" customHeight="1" x14ac:dyDescent="0.2">
      <c r="A423" s="432" t="s">
        <v>8589</v>
      </c>
      <c r="B423" s="432" t="s">
        <v>8581</v>
      </c>
      <c r="C423" s="438" t="s">
        <v>8571</v>
      </c>
      <c r="D423" s="438" t="s">
        <v>8590</v>
      </c>
      <c r="E423" s="471">
        <v>59280</v>
      </c>
      <c r="F423" s="439" t="s">
        <v>8591</v>
      </c>
      <c r="G423" s="433" t="s">
        <v>3402</v>
      </c>
      <c r="H423" s="494">
        <v>44044</v>
      </c>
      <c r="I423" s="494">
        <v>44044</v>
      </c>
      <c r="J423" s="433"/>
    </row>
    <row r="424" spans="1:10" s="94" customFormat="1" ht="63.75" customHeight="1" x14ac:dyDescent="0.2">
      <c r="A424" s="438" t="s">
        <v>8592</v>
      </c>
      <c r="B424" s="432" t="s">
        <v>8581</v>
      </c>
      <c r="C424" s="438" t="s">
        <v>8571</v>
      </c>
      <c r="D424" s="438" t="s">
        <v>8593</v>
      </c>
      <c r="E424" s="471">
        <v>58800</v>
      </c>
      <c r="F424" s="438" t="s">
        <v>8594</v>
      </c>
      <c r="G424" s="433" t="s">
        <v>3402</v>
      </c>
      <c r="H424" s="494">
        <v>44044</v>
      </c>
      <c r="I424" s="494">
        <v>44044</v>
      </c>
      <c r="J424" s="433"/>
    </row>
    <row r="425" spans="1:10" s="94" customFormat="1" ht="56.25" customHeight="1" x14ac:dyDescent="0.2">
      <c r="A425" s="438" t="s">
        <v>8595</v>
      </c>
      <c r="B425" s="432" t="s">
        <v>8581</v>
      </c>
      <c r="C425" s="438" t="s">
        <v>8571</v>
      </c>
      <c r="D425" s="438" t="s">
        <v>8596</v>
      </c>
      <c r="E425" s="485"/>
      <c r="F425" s="432"/>
      <c r="G425" s="433"/>
      <c r="H425" s="444"/>
      <c r="I425" s="444"/>
      <c r="J425" s="439" t="s">
        <v>8597</v>
      </c>
    </row>
    <row r="426" spans="1:10" s="94" customFormat="1" ht="69" customHeight="1" x14ac:dyDescent="0.2">
      <c r="A426" s="438" t="s">
        <v>8598</v>
      </c>
      <c r="B426" s="432" t="s">
        <v>8581</v>
      </c>
      <c r="C426" s="438" t="s">
        <v>8571</v>
      </c>
      <c r="D426" s="438" t="s">
        <v>8599</v>
      </c>
      <c r="E426" s="469"/>
      <c r="F426" s="432"/>
      <c r="G426" s="433"/>
      <c r="H426" s="444"/>
      <c r="I426" s="444"/>
      <c r="J426" s="439" t="s">
        <v>8597</v>
      </c>
    </row>
    <row r="427" spans="1:10" s="94" customFormat="1" ht="56.25" customHeight="1" x14ac:dyDescent="0.2">
      <c r="A427" s="438" t="s">
        <v>8600</v>
      </c>
      <c r="B427" s="432" t="s">
        <v>8581</v>
      </c>
      <c r="C427" s="438" t="s">
        <v>8571</v>
      </c>
      <c r="D427" s="438" t="s">
        <v>8601</v>
      </c>
      <c r="E427" s="471">
        <v>73500</v>
      </c>
      <c r="F427" s="438" t="s">
        <v>8602</v>
      </c>
      <c r="G427" s="433" t="s">
        <v>3402</v>
      </c>
      <c r="H427" s="494">
        <v>44075</v>
      </c>
      <c r="I427" s="494">
        <v>44075</v>
      </c>
      <c r="J427" s="433"/>
    </row>
    <row r="428" spans="1:10" s="94" customFormat="1" ht="56.25" customHeight="1" x14ac:dyDescent="0.2">
      <c r="A428" s="438" t="s">
        <v>8603</v>
      </c>
      <c r="B428" s="438" t="s">
        <v>2150</v>
      </c>
      <c r="C428" s="438" t="s">
        <v>8571</v>
      </c>
      <c r="D428" s="438" t="s">
        <v>8604</v>
      </c>
      <c r="E428" s="471">
        <v>339000</v>
      </c>
      <c r="F428" s="438" t="s">
        <v>8605</v>
      </c>
      <c r="G428" s="433" t="s">
        <v>3402</v>
      </c>
      <c r="H428" s="494">
        <v>44136</v>
      </c>
      <c r="I428" s="494">
        <v>44136</v>
      </c>
      <c r="J428" s="433"/>
    </row>
    <row r="429" spans="1:10" s="94" customFormat="1" ht="56.25" customHeight="1" x14ac:dyDescent="0.2">
      <c r="A429" s="466" t="s">
        <v>8606</v>
      </c>
      <c r="B429" s="432" t="s">
        <v>8581</v>
      </c>
      <c r="C429" s="438" t="s">
        <v>8571</v>
      </c>
      <c r="D429" s="438" t="s">
        <v>8607</v>
      </c>
      <c r="E429" s="471">
        <v>264256.19</v>
      </c>
      <c r="F429" s="438" t="s">
        <v>8608</v>
      </c>
      <c r="G429" s="433" t="s">
        <v>3402</v>
      </c>
      <c r="H429" s="494">
        <v>44317</v>
      </c>
      <c r="I429" s="494">
        <v>44317</v>
      </c>
      <c r="J429" s="433"/>
    </row>
    <row r="430" spans="1:10" s="94" customFormat="1" ht="56.25" customHeight="1" x14ac:dyDescent="0.2">
      <c r="A430" s="438" t="s">
        <v>8609</v>
      </c>
      <c r="B430" s="438" t="s">
        <v>3436</v>
      </c>
      <c r="C430" s="438" t="s">
        <v>8571</v>
      </c>
      <c r="D430" s="438" t="s">
        <v>8610</v>
      </c>
      <c r="E430" s="471">
        <v>186180.63</v>
      </c>
      <c r="F430" s="432" t="s">
        <v>8611</v>
      </c>
      <c r="G430" s="433" t="s">
        <v>3402</v>
      </c>
      <c r="H430" s="494">
        <v>44348</v>
      </c>
      <c r="I430" s="494">
        <v>44531</v>
      </c>
      <c r="J430" s="433"/>
    </row>
    <row r="431" spans="1:10" s="94" customFormat="1" ht="56.25" customHeight="1" x14ac:dyDescent="0.2">
      <c r="A431" s="438" t="s">
        <v>8612</v>
      </c>
      <c r="B431" s="432" t="s">
        <v>8581</v>
      </c>
      <c r="C431" s="438" t="s">
        <v>8571</v>
      </c>
      <c r="D431" s="438" t="s">
        <v>8613</v>
      </c>
      <c r="E431" s="471">
        <v>114371</v>
      </c>
      <c r="F431" s="438" t="s">
        <v>8614</v>
      </c>
      <c r="G431" s="433" t="s">
        <v>3402</v>
      </c>
      <c r="H431" s="494">
        <v>44348</v>
      </c>
      <c r="I431" s="494">
        <v>44348</v>
      </c>
      <c r="J431" s="433"/>
    </row>
    <row r="432" spans="1:10" s="94" customFormat="1" ht="56.25" customHeight="1" x14ac:dyDescent="0.2">
      <c r="A432" s="444" t="s">
        <v>8615</v>
      </c>
      <c r="B432" s="432" t="s">
        <v>8581</v>
      </c>
      <c r="C432" s="438" t="s">
        <v>8571</v>
      </c>
      <c r="D432" s="438" t="s">
        <v>8616</v>
      </c>
      <c r="E432" s="472">
        <v>71943.28</v>
      </c>
      <c r="F432" s="441" t="s">
        <v>8608</v>
      </c>
      <c r="G432" s="433" t="s">
        <v>3402</v>
      </c>
      <c r="H432" s="494">
        <v>44409</v>
      </c>
      <c r="I432" s="494">
        <v>44409</v>
      </c>
      <c r="J432" s="433"/>
    </row>
    <row r="433" spans="1:10" s="94" customFormat="1" x14ac:dyDescent="0.2">
      <c r="A433" s="381" t="s">
        <v>9145</v>
      </c>
      <c r="B433" s="381" t="s">
        <v>9146</v>
      </c>
      <c r="C433" s="381" t="s">
        <v>9147</v>
      </c>
      <c r="D433" s="381" t="s">
        <v>9148</v>
      </c>
      <c r="E433" s="247">
        <v>595000</v>
      </c>
      <c r="F433" s="381" t="s">
        <v>9149</v>
      </c>
      <c r="G433" s="409" t="s">
        <v>2154</v>
      </c>
      <c r="H433" s="495">
        <v>44105</v>
      </c>
      <c r="I433" s="379" t="s">
        <v>9150</v>
      </c>
      <c r="J433" s="409"/>
    </row>
    <row r="434" spans="1:10" s="94" customFormat="1" x14ac:dyDescent="0.2">
      <c r="A434" s="381" t="s">
        <v>9151</v>
      </c>
      <c r="B434" s="381" t="s">
        <v>1424</v>
      </c>
      <c r="C434" s="381" t="s">
        <v>9147</v>
      </c>
      <c r="D434" s="381" t="s">
        <v>9152</v>
      </c>
      <c r="E434" s="247">
        <v>484615.43</v>
      </c>
      <c r="F434" s="381" t="s">
        <v>9153</v>
      </c>
      <c r="G434" s="409" t="s">
        <v>2154</v>
      </c>
      <c r="H434" s="495">
        <v>44186</v>
      </c>
      <c r="I434" s="379" t="s">
        <v>9154</v>
      </c>
      <c r="J434" s="409"/>
    </row>
    <row r="435" spans="1:10" s="94" customFormat="1" x14ac:dyDescent="0.2">
      <c r="A435" s="381" t="s">
        <v>9155</v>
      </c>
      <c r="B435" s="381" t="s">
        <v>1424</v>
      </c>
      <c r="C435" s="381" t="s">
        <v>9147</v>
      </c>
      <c r="D435" s="381" t="s">
        <v>9156</v>
      </c>
      <c r="E435" s="247">
        <v>39612</v>
      </c>
      <c r="F435" s="381" t="s">
        <v>9157</v>
      </c>
      <c r="G435" s="409" t="s">
        <v>2154</v>
      </c>
      <c r="H435" s="495">
        <v>44125</v>
      </c>
      <c r="I435" s="379" t="s">
        <v>9158</v>
      </c>
      <c r="J435" s="409"/>
    </row>
    <row r="436" spans="1:10" s="94" customFormat="1" x14ac:dyDescent="0.2">
      <c r="A436" s="381" t="s">
        <v>9159</v>
      </c>
      <c r="B436" s="381" t="s">
        <v>1424</v>
      </c>
      <c r="C436" s="381" t="s">
        <v>9147</v>
      </c>
      <c r="D436" s="381" t="s">
        <v>9160</v>
      </c>
      <c r="E436" s="247">
        <v>60000</v>
      </c>
      <c r="F436" s="381" t="s">
        <v>9161</v>
      </c>
      <c r="G436" s="409" t="s">
        <v>2154</v>
      </c>
      <c r="H436" s="495">
        <v>44158</v>
      </c>
      <c r="I436" s="379" t="s">
        <v>9162</v>
      </c>
      <c r="J436" s="409"/>
    </row>
    <row r="437" spans="1:10" s="94" customFormat="1" x14ac:dyDescent="0.2">
      <c r="A437" s="381" t="s">
        <v>9163</v>
      </c>
      <c r="B437" s="381" t="s">
        <v>1424</v>
      </c>
      <c r="C437" s="381" t="s">
        <v>9147</v>
      </c>
      <c r="D437" s="381" t="s">
        <v>9164</v>
      </c>
      <c r="E437" s="247">
        <v>108000</v>
      </c>
      <c r="F437" s="381" t="s">
        <v>9165</v>
      </c>
      <c r="G437" s="409" t="s">
        <v>2154</v>
      </c>
      <c r="H437" s="495">
        <v>44193</v>
      </c>
      <c r="I437" s="379" t="s">
        <v>9166</v>
      </c>
      <c r="J437" s="409"/>
    </row>
    <row r="438" spans="1:10" s="94" customFormat="1" x14ac:dyDescent="0.2">
      <c r="A438" s="381" t="s">
        <v>9167</v>
      </c>
      <c r="B438" s="381" t="s">
        <v>1424</v>
      </c>
      <c r="C438" s="381" t="s">
        <v>9147</v>
      </c>
      <c r="D438" s="381" t="s">
        <v>9168</v>
      </c>
      <c r="E438" s="247">
        <v>32981</v>
      </c>
      <c r="F438" s="381" t="s">
        <v>9169</v>
      </c>
      <c r="G438" s="409" t="s">
        <v>2154</v>
      </c>
      <c r="H438" s="495">
        <v>44131</v>
      </c>
      <c r="I438" s="379" t="s">
        <v>9158</v>
      </c>
      <c r="J438" s="409"/>
    </row>
    <row r="439" spans="1:10" s="94" customFormat="1" x14ac:dyDescent="0.2">
      <c r="A439" s="381" t="s">
        <v>9170</v>
      </c>
      <c r="B439" s="381" t="s">
        <v>9171</v>
      </c>
      <c r="C439" s="381" t="s">
        <v>9147</v>
      </c>
      <c r="D439" s="409"/>
      <c r="E439" s="247">
        <v>29750</v>
      </c>
      <c r="F439" s="409" t="s">
        <v>9172</v>
      </c>
      <c r="G439" s="409" t="s">
        <v>2154</v>
      </c>
      <c r="H439" s="495">
        <v>43910</v>
      </c>
      <c r="I439" s="379" t="s">
        <v>9173</v>
      </c>
      <c r="J439" s="409"/>
    </row>
    <row r="440" spans="1:10" s="94" customFormat="1" x14ac:dyDescent="0.2">
      <c r="A440" s="381" t="s">
        <v>9174</v>
      </c>
      <c r="B440" s="381" t="s">
        <v>9171</v>
      </c>
      <c r="C440" s="381" t="s">
        <v>9147</v>
      </c>
      <c r="D440" s="381"/>
      <c r="E440" s="247">
        <v>21000</v>
      </c>
      <c r="F440" s="381" t="s">
        <v>9175</v>
      </c>
      <c r="G440" s="409" t="s">
        <v>2154</v>
      </c>
      <c r="H440" s="495">
        <v>43932</v>
      </c>
      <c r="I440" s="379" t="s">
        <v>9176</v>
      </c>
      <c r="J440" s="409"/>
    </row>
    <row r="441" spans="1:10" s="94" customFormat="1" x14ac:dyDescent="0.2">
      <c r="A441" s="381" t="s">
        <v>9177</v>
      </c>
      <c r="B441" s="381" t="s">
        <v>1423</v>
      </c>
      <c r="C441" s="381" t="s">
        <v>9147</v>
      </c>
      <c r="D441" s="381"/>
      <c r="E441" s="247">
        <v>2028114.19</v>
      </c>
      <c r="F441" s="381" t="s">
        <v>9178</v>
      </c>
      <c r="G441" s="409" t="s">
        <v>2154</v>
      </c>
      <c r="H441" s="379" t="s">
        <v>9179</v>
      </c>
      <c r="I441" s="379"/>
      <c r="J441" s="409"/>
    </row>
    <row r="442" spans="1:10" s="94" customFormat="1" x14ac:dyDescent="0.2">
      <c r="A442" s="381" t="s">
        <v>9180</v>
      </c>
      <c r="B442" s="381" t="s">
        <v>1423</v>
      </c>
      <c r="C442" s="381" t="s">
        <v>9147</v>
      </c>
      <c r="D442" s="381"/>
      <c r="E442" s="247">
        <v>698040.81</v>
      </c>
      <c r="F442" s="381" t="s">
        <v>9178</v>
      </c>
      <c r="G442" s="409" t="s">
        <v>2154</v>
      </c>
      <c r="H442" s="379" t="s">
        <v>9179</v>
      </c>
      <c r="I442" s="379"/>
      <c r="J442" s="409"/>
    </row>
    <row r="443" spans="1:10" s="94" customFormat="1" x14ac:dyDescent="0.2">
      <c r="A443" s="381" t="s">
        <v>9181</v>
      </c>
      <c r="B443" s="381" t="s">
        <v>1423</v>
      </c>
      <c r="C443" s="381" t="s">
        <v>9147</v>
      </c>
      <c r="D443" s="381"/>
      <c r="E443" s="247">
        <v>2877347.46</v>
      </c>
      <c r="F443" s="381" t="s">
        <v>9178</v>
      </c>
      <c r="G443" s="409" t="s">
        <v>2154</v>
      </c>
      <c r="H443" s="379" t="s">
        <v>9182</v>
      </c>
      <c r="I443" s="379"/>
      <c r="J443" s="409"/>
    </row>
    <row r="444" spans="1:10" s="94" customFormat="1" x14ac:dyDescent="0.2">
      <c r="A444" s="381" t="s">
        <v>9183</v>
      </c>
      <c r="B444" s="381" t="s">
        <v>1424</v>
      </c>
      <c r="C444" s="381" t="s">
        <v>9147</v>
      </c>
      <c r="D444" s="381" t="s">
        <v>9184</v>
      </c>
      <c r="E444" s="247">
        <v>73500</v>
      </c>
      <c r="F444" s="381" t="s">
        <v>9185</v>
      </c>
      <c r="G444" s="409" t="s">
        <v>2154</v>
      </c>
      <c r="H444" s="379" t="s">
        <v>9186</v>
      </c>
      <c r="I444" s="379" t="s">
        <v>9187</v>
      </c>
      <c r="J444" s="409"/>
    </row>
    <row r="445" spans="1:10" s="94" customFormat="1" x14ac:dyDescent="0.2">
      <c r="A445" s="381" t="s">
        <v>9188</v>
      </c>
      <c r="B445" s="381" t="s">
        <v>1423</v>
      </c>
      <c r="C445" s="381" t="s">
        <v>9147</v>
      </c>
      <c r="D445" s="381"/>
      <c r="E445" s="247">
        <v>34850</v>
      </c>
      <c r="F445" s="381" t="s">
        <v>9189</v>
      </c>
      <c r="G445" s="409" t="s">
        <v>2154</v>
      </c>
      <c r="H445" s="379" t="s">
        <v>9190</v>
      </c>
      <c r="I445" s="379" t="s">
        <v>9187</v>
      </c>
      <c r="J445" s="409"/>
    </row>
    <row r="1048576" spans="5:5" x14ac:dyDescent="0.2">
      <c r="E1048576" s="276">
        <f>SUM(E1:E1048575)</f>
        <v>82973151.279999956</v>
      </c>
    </row>
  </sheetData>
  <mergeCells count="3">
    <mergeCell ref="A229:A233"/>
    <mergeCell ref="B229:B233"/>
    <mergeCell ref="D229:D233"/>
  </mergeCells>
  <phoneticPr fontId="11" type="noConversion"/>
  <printOptions horizontalCentered="1"/>
  <pageMargins left="0.25" right="0.25" top="0.75" bottom="0.75" header="0.3" footer="0.3"/>
  <pageSetup paperSize="9" scale="63"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9" tint="-0.249977111117893"/>
    <pageSetUpPr fitToPage="1"/>
  </sheetPr>
  <dimension ref="A1:W199"/>
  <sheetViews>
    <sheetView topLeftCell="A13" zoomScaleNormal="100" zoomScaleSheetLayoutView="100" zoomScalePageLayoutView="85" workbookViewId="0">
      <selection activeCell="A6" sqref="A6:H199"/>
    </sheetView>
  </sheetViews>
  <sheetFormatPr baseColWidth="10" defaultColWidth="11.42578125" defaultRowHeight="12" x14ac:dyDescent="0.2"/>
  <cols>
    <col min="1" max="1" width="31.85546875" style="3" customWidth="1"/>
    <col min="2" max="2" width="35.85546875" style="3" bestFit="1" customWidth="1"/>
    <col min="3" max="3" width="31.140625" style="94" customWidth="1"/>
    <col min="4" max="4" width="23.28515625" style="276" customWidth="1"/>
    <col min="5" max="5" width="22.28515625" style="276" customWidth="1"/>
    <col min="6" max="6" width="24.85546875" style="276" customWidth="1"/>
    <col min="7" max="7" width="42.28515625" style="3" customWidth="1"/>
    <col min="8" max="8" width="23.5703125" style="3" customWidth="1"/>
    <col min="9" max="16384" width="11.42578125" style="3"/>
  </cols>
  <sheetData>
    <row r="1" spans="1:23" s="5" customFormat="1" x14ac:dyDescent="0.2">
      <c r="A1" s="95" t="s">
        <v>455</v>
      </c>
      <c r="B1" s="95"/>
      <c r="C1" s="95"/>
      <c r="D1" s="473"/>
      <c r="E1" s="473"/>
      <c r="F1" s="473"/>
      <c r="G1" s="95"/>
    </row>
    <row r="2" spans="1:23" s="5" customFormat="1" x14ac:dyDescent="0.2">
      <c r="A2" s="103" t="s">
        <v>495</v>
      </c>
      <c r="B2" s="95"/>
      <c r="C2" s="95"/>
      <c r="D2" s="473"/>
      <c r="E2" s="473"/>
      <c r="F2" s="473"/>
      <c r="G2" s="95"/>
      <c r="H2" s="95"/>
      <c r="I2" s="95"/>
      <c r="J2" s="95"/>
      <c r="K2" s="95"/>
      <c r="L2" s="95"/>
      <c r="M2" s="95"/>
      <c r="N2" s="95"/>
      <c r="O2" s="95"/>
      <c r="P2" s="95"/>
      <c r="Q2" s="95"/>
      <c r="R2" s="95"/>
      <c r="S2" s="95"/>
      <c r="T2" s="95"/>
      <c r="U2" s="95"/>
      <c r="V2" s="95"/>
      <c r="W2" s="95"/>
    </row>
    <row r="3" spans="1:23" ht="12.75" thickBot="1" x14ac:dyDescent="0.25">
      <c r="A3" s="15"/>
      <c r="B3" s="15"/>
      <c r="C3" s="15"/>
      <c r="D3" s="496"/>
      <c r="E3" s="496"/>
      <c r="F3" s="496"/>
    </row>
    <row r="4" spans="1:23" ht="12.75" thickBot="1" x14ac:dyDescent="0.25">
      <c r="A4" s="732" t="s">
        <v>45</v>
      </c>
      <c r="B4" s="732" t="s">
        <v>382</v>
      </c>
      <c r="C4" s="732" t="s">
        <v>383</v>
      </c>
      <c r="D4" s="497" t="s">
        <v>481</v>
      </c>
      <c r="E4" s="497" t="s">
        <v>482</v>
      </c>
      <c r="F4" s="497" t="s">
        <v>483</v>
      </c>
      <c r="G4" s="732" t="s">
        <v>59</v>
      </c>
      <c r="H4" s="732" t="s">
        <v>137</v>
      </c>
    </row>
    <row r="5" spans="1:23" ht="12.75" customHeight="1" x14ac:dyDescent="0.2">
      <c r="A5" s="732"/>
      <c r="B5" s="732"/>
      <c r="C5" s="732"/>
      <c r="D5" s="498" t="s">
        <v>380</v>
      </c>
      <c r="E5" s="498" t="s">
        <v>380</v>
      </c>
      <c r="F5" s="498" t="s">
        <v>380</v>
      </c>
      <c r="G5" s="733"/>
      <c r="H5" s="733"/>
    </row>
    <row r="6" spans="1:23" s="54" customFormat="1" ht="24.75" customHeight="1" x14ac:dyDescent="0.2">
      <c r="A6" s="503" t="s">
        <v>9208</v>
      </c>
      <c r="B6" s="402" t="s">
        <v>115</v>
      </c>
      <c r="C6" s="402" t="s">
        <v>665</v>
      </c>
      <c r="D6" s="468">
        <v>15000</v>
      </c>
      <c r="E6" s="468"/>
      <c r="F6" s="468"/>
      <c r="G6" s="463" t="s">
        <v>666</v>
      </c>
      <c r="H6" s="463" t="s">
        <v>667</v>
      </c>
    </row>
    <row r="7" spans="1:23" s="54" customFormat="1" ht="33.75" x14ac:dyDescent="0.2">
      <c r="A7" s="503" t="s">
        <v>9209</v>
      </c>
      <c r="B7" s="402" t="s">
        <v>115</v>
      </c>
      <c r="C7" s="402" t="s">
        <v>668</v>
      </c>
      <c r="D7" s="468">
        <v>13360</v>
      </c>
      <c r="E7" s="468"/>
      <c r="F7" s="468"/>
      <c r="G7" s="463" t="s">
        <v>669</v>
      </c>
      <c r="H7" s="463" t="s">
        <v>667</v>
      </c>
    </row>
    <row r="8" spans="1:23" s="54" customFormat="1" ht="33.75" x14ac:dyDescent="0.2">
      <c r="A8" s="503" t="s">
        <v>9210</v>
      </c>
      <c r="B8" s="402" t="s">
        <v>115</v>
      </c>
      <c r="C8" s="402" t="s">
        <v>670</v>
      </c>
      <c r="D8" s="468">
        <v>16500</v>
      </c>
      <c r="E8" s="468"/>
      <c r="F8" s="468"/>
      <c r="G8" s="463" t="s">
        <v>671</v>
      </c>
      <c r="H8" s="463" t="s">
        <v>667</v>
      </c>
    </row>
    <row r="9" spans="1:23" s="54" customFormat="1" ht="22.5" x14ac:dyDescent="0.2">
      <c r="A9" s="503" t="s">
        <v>9211</v>
      </c>
      <c r="B9" s="402" t="s">
        <v>115</v>
      </c>
      <c r="C9" s="402" t="s">
        <v>672</v>
      </c>
      <c r="D9" s="468">
        <v>32000</v>
      </c>
      <c r="E9" s="468"/>
      <c r="F9" s="468"/>
      <c r="G9" s="463" t="s">
        <v>673</v>
      </c>
      <c r="H9" s="463" t="s">
        <v>667</v>
      </c>
    </row>
    <row r="10" spans="1:23" s="54" customFormat="1" ht="33.75" x14ac:dyDescent="0.2">
      <c r="A10" s="503" t="s">
        <v>9212</v>
      </c>
      <c r="B10" s="402" t="s">
        <v>115</v>
      </c>
      <c r="C10" s="402" t="s">
        <v>674</v>
      </c>
      <c r="D10" s="468">
        <v>33600</v>
      </c>
      <c r="E10" s="468"/>
      <c r="F10" s="468"/>
      <c r="G10" s="463" t="s">
        <v>675</v>
      </c>
      <c r="H10" s="463" t="s">
        <v>667</v>
      </c>
    </row>
    <row r="11" spans="1:23" s="54" customFormat="1" ht="33.75" x14ac:dyDescent="0.2">
      <c r="A11" s="503" t="s">
        <v>9213</v>
      </c>
      <c r="B11" s="402" t="s">
        <v>676</v>
      </c>
      <c r="C11" s="402"/>
      <c r="D11" s="468"/>
      <c r="E11" s="468">
        <v>11500</v>
      </c>
      <c r="F11" s="468"/>
      <c r="G11" s="463" t="s">
        <v>677</v>
      </c>
      <c r="H11" s="463" t="s">
        <v>667</v>
      </c>
    </row>
    <row r="12" spans="1:23" s="54" customFormat="1" ht="33.75" x14ac:dyDescent="0.2">
      <c r="A12" s="503" t="s">
        <v>9214</v>
      </c>
      <c r="B12" s="402"/>
      <c r="C12" s="402" t="s">
        <v>672</v>
      </c>
      <c r="D12" s="468"/>
      <c r="E12" s="468">
        <v>120000</v>
      </c>
      <c r="F12" s="468"/>
      <c r="G12" s="463" t="s">
        <v>678</v>
      </c>
      <c r="H12" s="463" t="s">
        <v>667</v>
      </c>
    </row>
    <row r="13" spans="1:23" s="54" customFormat="1" ht="22.5" x14ac:dyDescent="0.2">
      <c r="A13" s="503" t="s">
        <v>9215</v>
      </c>
      <c r="B13" s="402"/>
      <c r="C13" s="402" t="s">
        <v>679</v>
      </c>
      <c r="D13" s="468"/>
      <c r="E13" s="468">
        <v>108500</v>
      </c>
      <c r="F13" s="468"/>
      <c r="G13" s="463" t="s">
        <v>680</v>
      </c>
      <c r="H13" s="463" t="s">
        <v>667</v>
      </c>
    </row>
    <row r="14" spans="1:23" s="54" customFormat="1" ht="33.75" x14ac:dyDescent="0.2">
      <c r="A14" s="503" t="s">
        <v>9216</v>
      </c>
      <c r="B14" s="402"/>
      <c r="C14" s="402" t="s">
        <v>681</v>
      </c>
      <c r="D14" s="468"/>
      <c r="E14" s="468">
        <v>10000</v>
      </c>
      <c r="F14" s="468"/>
      <c r="G14" s="463" t="s">
        <v>682</v>
      </c>
      <c r="H14" s="463" t="s">
        <v>667</v>
      </c>
    </row>
    <row r="15" spans="1:23" s="54" customFormat="1" ht="33.75" x14ac:dyDescent="0.2">
      <c r="A15" s="503" t="s">
        <v>9217</v>
      </c>
      <c r="B15" s="402" t="s">
        <v>683</v>
      </c>
      <c r="C15" s="402"/>
      <c r="D15" s="468"/>
      <c r="E15" s="468">
        <v>23000</v>
      </c>
      <c r="F15" s="468"/>
      <c r="G15" s="463" t="s">
        <v>684</v>
      </c>
      <c r="H15" s="463" t="s">
        <v>667</v>
      </c>
    </row>
    <row r="16" spans="1:23" s="54" customFormat="1" ht="11.25" x14ac:dyDescent="0.2">
      <c r="A16" s="503" t="s">
        <v>1454</v>
      </c>
      <c r="B16" s="455" t="s">
        <v>1455</v>
      </c>
      <c r="C16" s="455" t="s">
        <v>1456</v>
      </c>
      <c r="D16" s="481">
        <v>2988</v>
      </c>
      <c r="E16" s="499" t="s">
        <v>1457</v>
      </c>
      <c r="F16" s="499"/>
      <c r="G16" s="455" t="s">
        <v>1458</v>
      </c>
      <c r="H16" s="500">
        <v>22</v>
      </c>
    </row>
    <row r="17" spans="1:8" s="54" customFormat="1" ht="11.25" x14ac:dyDescent="0.2">
      <c r="A17" s="503" t="s">
        <v>1454</v>
      </c>
      <c r="B17" s="455" t="s">
        <v>1459</v>
      </c>
      <c r="C17" s="455" t="s">
        <v>1460</v>
      </c>
      <c r="D17" s="481">
        <v>2268</v>
      </c>
      <c r="E17" s="499" t="s">
        <v>1457</v>
      </c>
      <c r="F17" s="499"/>
      <c r="G17" s="455" t="s">
        <v>1461</v>
      </c>
      <c r="H17" s="500">
        <v>22</v>
      </c>
    </row>
    <row r="18" spans="1:8" s="54" customFormat="1" ht="11.25" x14ac:dyDescent="0.2">
      <c r="A18" s="503" t="s">
        <v>1454</v>
      </c>
      <c r="B18" s="455" t="s">
        <v>1462</v>
      </c>
      <c r="C18" s="455" t="s">
        <v>1463</v>
      </c>
      <c r="D18" s="481">
        <v>2400</v>
      </c>
      <c r="E18" s="499" t="s">
        <v>1457</v>
      </c>
      <c r="F18" s="499"/>
      <c r="G18" s="455" t="s">
        <v>1464</v>
      </c>
      <c r="H18" s="500">
        <v>22</v>
      </c>
    </row>
    <row r="19" spans="1:8" s="54" customFormat="1" ht="11.25" x14ac:dyDescent="0.2">
      <c r="A19" s="503" t="s">
        <v>1454</v>
      </c>
      <c r="B19" s="455" t="s">
        <v>1465</v>
      </c>
      <c r="C19" s="455" t="s">
        <v>1466</v>
      </c>
      <c r="D19" s="481">
        <v>1494</v>
      </c>
      <c r="E19" s="499" t="s">
        <v>1457</v>
      </c>
      <c r="F19" s="499"/>
      <c r="G19" s="455" t="s">
        <v>1467</v>
      </c>
      <c r="H19" s="500">
        <v>22</v>
      </c>
    </row>
    <row r="20" spans="1:8" s="54" customFormat="1" ht="11.25" x14ac:dyDescent="0.2">
      <c r="A20" s="503" t="s">
        <v>1454</v>
      </c>
      <c r="B20" s="455" t="s">
        <v>1468</v>
      </c>
      <c r="C20" s="455" t="s">
        <v>1469</v>
      </c>
      <c r="D20" s="481">
        <v>3420</v>
      </c>
      <c r="E20" s="499" t="s">
        <v>1457</v>
      </c>
      <c r="F20" s="499"/>
      <c r="G20" s="455" t="s">
        <v>1470</v>
      </c>
      <c r="H20" s="500">
        <v>22</v>
      </c>
    </row>
    <row r="21" spans="1:8" s="54" customFormat="1" ht="11.25" x14ac:dyDescent="0.2">
      <c r="A21" s="503" t="s">
        <v>1454</v>
      </c>
      <c r="B21" s="366" t="s">
        <v>1471</v>
      </c>
      <c r="C21" s="455" t="s">
        <v>1472</v>
      </c>
      <c r="D21" s="481">
        <v>2700</v>
      </c>
      <c r="E21" s="499" t="s">
        <v>1457</v>
      </c>
      <c r="F21" s="502"/>
      <c r="G21" s="455" t="s">
        <v>1473</v>
      </c>
      <c r="H21" s="500">
        <v>22</v>
      </c>
    </row>
    <row r="22" spans="1:8" s="54" customFormat="1" ht="11.25" x14ac:dyDescent="0.2">
      <c r="A22" s="503" t="s">
        <v>1454</v>
      </c>
      <c r="B22" s="455" t="s">
        <v>1474</v>
      </c>
      <c r="C22" s="455" t="s">
        <v>1475</v>
      </c>
      <c r="D22" s="481">
        <v>2160</v>
      </c>
      <c r="E22" s="499" t="s">
        <v>1457</v>
      </c>
      <c r="F22" s="499"/>
      <c r="G22" s="455" t="s">
        <v>1476</v>
      </c>
      <c r="H22" s="500">
        <v>22</v>
      </c>
    </row>
    <row r="23" spans="1:8" s="54" customFormat="1" ht="11.25" x14ac:dyDescent="0.2">
      <c r="A23" s="503" t="s">
        <v>1454</v>
      </c>
      <c r="B23" s="455" t="s">
        <v>1477</v>
      </c>
      <c r="C23" s="455" t="s">
        <v>1478</v>
      </c>
      <c r="D23" s="481">
        <v>1782</v>
      </c>
      <c r="E23" s="499" t="s">
        <v>1457</v>
      </c>
      <c r="F23" s="481"/>
      <c r="G23" s="455" t="s">
        <v>1479</v>
      </c>
      <c r="H23" s="500">
        <v>22</v>
      </c>
    </row>
    <row r="24" spans="1:8" s="54" customFormat="1" ht="11.25" x14ac:dyDescent="0.2">
      <c r="A24" s="503" t="s">
        <v>1454</v>
      </c>
      <c r="B24" s="455" t="s">
        <v>1480</v>
      </c>
      <c r="C24" s="455" t="s">
        <v>1481</v>
      </c>
      <c r="D24" s="481">
        <v>1152</v>
      </c>
      <c r="E24" s="499" t="s">
        <v>1457</v>
      </c>
      <c r="F24" s="481"/>
      <c r="G24" s="455" t="s">
        <v>1482</v>
      </c>
      <c r="H24" s="500">
        <v>22</v>
      </c>
    </row>
    <row r="25" spans="1:8" s="54" customFormat="1" ht="11.25" x14ac:dyDescent="0.2">
      <c r="A25" s="503" t="s">
        <v>1454</v>
      </c>
      <c r="B25" s="455" t="s">
        <v>1483</v>
      </c>
      <c r="C25" s="455" t="s">
        <v>1484</v>
      </c>
      <c r="D25" s="481">
        <v>1494</v>
      </c>
      <c r="E25" s="499" t="s">
        <v>1457</v>
      </c>
      <c r="F25" s="481"/>
      <c r="G25" s="455" t="s">
        <v>1485</v>
      </c>
      <c r="H25" s="500">
        <v>22</v>
      </c>
    </row>
    <row r="26" spans="1:8" s="54" customFormat="1" ht="11.25" x14ac:dyDescent="0.2">
      <c r="A26" s="503" t="s">
        <v>1454</v>
      </c>
      <c r="B26" s="455" t="s">
        <v>1486</v>
      </c>
      <c r="C26" s="455" t="s">
        <v>1487</v>
      </c>
      <c r="D26" s="481">
        <v>2412</v>
      </c>
      <c r="E26" s="499" t="s">
        <v>1457</v>
      </c>
      <c r="F26" s="481"/>
      <c r="G26" s="455" t="s">
        <v>1488</v>
      </c>
      <c r="H26" s="500">
        <v>22</v>
      </c>
    </row>
    <row r="27" spans="1:8" s="54" customFormat="1" ht="11.25" x14ac:dyDescent="0.2">
      <c r="A27" s="503" t="s">
        <v>1454</v>
      </c>
      <c r="B27" s="455" t="s">
        <v>1489</v>
      </c>
      <c r="C27" s="455" t="s">
        <v>1490</v>
      </c>
      <c r="D27" s="481">
        <v>3420</v>
      </c>
      <c r="E27" s="499" t="s">
        <v>1457</v>
      </c>
      <c r="F27" s="481"/>
      <c r="G27" s="455" t="s">
        <v>1491</v>
      </c>
      <c r="H27" s="500">
        <v>22</v>
      </c>
    </row>
    <row r="28" spans="1:8" s="54" customFormat="1" ht="11.25" x14ac:dyDescent="0.2">
      <c r="A28" s="503" t="s">
        <v>1454</v>
      </c>
      <c r="B28" s="455" t="s">
        <v>1492</v>
      </c>
      <c r="C28" s="455" t="s">
        <v>1493</v>
      </c>
      <c r="D28" s="481">
        <v>2214</v>
      </c>
      <c r="E28" s="499" t="s">
        <v>1457</v>
      </c>
      <c r="F28" s="481"/>
      <c r="G28" s="455" t="s">
        <v>1494</v>
      </c>
      <c r="H28" s="500">
        <v>22</v>
      </c>
    </row>
    <row r="29" spans="1:8" s="54" customFormat="1" ht="11.25" x14ac:dyDescent="0.2">
      <c r="A29" s="503" t="s">
        <v>1454</v>
      </c>
      <c r="B29" s="455" t="s">
        <v>1495</v>
      </c>
      <c r="C29" s="455" t="s">
        <v>1496</v>
      </c>
      <c r="D29" s="481">
        <v>2214</v>
      </c>
      <c r="E29" s="499" t="s">
        <v>1457</v>
      </c>
      <c r="F29" s="481"/>
      <c r="G29" s="455" t="s">
        <v>1497</v>
      </c>
      <c r="H29" s="500">
        <v>22</v>
      </c>
    </row>
    <row r="30" spans="1:8" s="54" customFormat="1" ht="11.25" x14ac:dyDescent="0.2">
      <c r="A30" s="503" t="s">
        <v>1454</v>
      </c>
      <c r="B30" s="455" t="s">
        <v>1498</v>
      </c>
      <c r="C30" s="455" t="s">
        <v>1499</v>
      </c>
      <c r="D30" s="481">
        <v>2358</v>
      </c>
      <c r="E30" s="499" t="s">
        <v>1457</v>
      </c>
      <c r="F30" s="481"/>
      <c r="G30" s="455" t="s">
        <v>1500</v>
      </c>
      <c r="H30" s="500">
        <v>22</v>
      </c>
    </row>
    <row r="31" spans="1:8" s="54" customFormat="1" ht="11.25" x14ac:dyDescent="0.2">
      <c r="A31" s="503" t="s">
        <v>1454</v>
      </c>
      <c r="B31" s="455" t="s">
        <v>1501</v>
      </c>
      <c r="C31" s="455" t="s">
        <v>1502</v>
      </c>
      <c r="D31" s="481">
        <v>2880</v>
      </c>
      <c r="E31" s="499" t="s">
        <v>1457</v>
      </c>
      <c r="F31" s="481"/>
      <c r="G31" s="455" t="s">
        <v>1488</v>
      </c>
      <c r="H31" s="500">
        <v>22</v>
      </c>
    </row>
    <row r="32" spans="1:8" s="54" customFormat="1" ht="11.25" x14ac:dyDescent="0.2">
      <c r="A32" s="503" t="s">
        <v>1454</v>
      </c>
      <c r="B32" s="455" t="s">
        <v>1503</v>
      </c>
      <c r="C32" s="455" t="s">
        <v>1504</v>
      </c>
      <c r="D32" s="481">
        <v>2400</v>
      </c>
      <c r="E32" s="499" t="s">
        <v>1457</v>
      </c>
      <c r="F32" s="481"/>
      <c r="G32" s="455" t="s">
        <v>1505</v>
      </c>
      <c r="H32" s="500">
        <v>22</v>
      </c>
    </row>
    <row r="33" spans="1:8" s="54" customFormat="1" ht="11.25" x14ac:dyDescent="0.2">
      <c r="A33" s="503" t="s">
        <v>1454</v>
      </c>
      <c r="B33" s="455" t="s">
        <v>1506</v>
      </c>
      <c r="C33" s="455" t="s">
        <v>1507</v>
      </c>
      <c r="D33" s="481">
        <v>1836</v>
      </c>
      <c r="E33" s="499" t="s">
        <v>1457</v>
      </c>
      <c r="F33" s="481"/>
      <c r="G33" s="455" t="s">
        <v>1494</v>
      </c>
      <c r="H33" s="500">
        <v>22</v>
      </c>
    </row>
    <row r="34" spans="1:8" s="54" customFormat="1" ht="11.25" x14ac:dyDescent="0.2">
      <c r="A34" s="503" t="s">
        <v>1454</v>
      </c>
      <c r="B34" s="455" t="s">
        <v>1508</v>
      </c>
      <c r="C34" s="455" t="s">
        <v>1509</v>
      </c>
      <c r="D34" s="481">
        <v>1206</v>
      </c>
      <c r="E34" s="499" t="s">
        <v>1457</v>
      </c>
      <c r="F34" s="481"/>
      <c r="G34" s="455" t="s">
        <v>1510</v>
      </c>
      <c r="H34" s="500">
        <v>22</v>
      </c>
    </row>
    <row r="35" spans="1:8" s="54" customFormat="1" ht="11.25" x14ac:dyDescent="0.2">
      <c r="A35" s="503" t="s">
        <v>1454</v>
      </c>
      <c r="B35" s="455" t="s">
        <v>1511</v>
      </c>
      <c r="C35" s="455" t="s">
        <v>1512</v>
      </c>
      <c r="D35" s="481">
        <v>1836</v>
      </c>
      <c r="E35" s="499" t="s">
        <v>1457</v>
      </c>
      <c r="F35" s="481"/>
      <c r="G35" s="455" t="s">
        <v>1461</v>
      </c>
      <c r="H35" s="500">
        <v>22</v>
      </c>
    </row>
    <row r="36" spans="1:8" s="54" customFormat="1" ht="11.25" x14ac:dyDescent="0.2">
      <c r="A36" s="503" t="s">
        <v>1454</v>
      </c>
      <c r="B36" s="455" t="s">
        <v>1513</v>
      </c>
      <c r="C36" s="455" t="s">
        <v>1514</v>
      </c>
      <c r="D36" s="481">
        <v>3420</v>
      </c>
      <c r="E36" s="499" t="s">
        <v>1457</v>
      </c>
      <c r="F36" s="481"/>
      <c r="G36" s="455" t="s">
        <v>1515</v>
      </c>
      <c r="H36" s="500">
        <v>22</v>
      </c>
    </row>
    <row r="37" spans="1:8" s="54" customFormat="1" ht="11.25" x14ac:dyDescent="0.2">
      <c r="A37" s="503" t="s">
        <v>1454</v>
      </c>
      <c r="B37" s="455" t="s">
        <v>1516</v>
      </c>
      <c r="C37" s="455" t="s">
        <v>1517</v>
      </c>
      <c r="D37" s="481">
        <v>1494</v>
      </c>
      <c r="E37" s="499" t="s">
        <v>1457</v>
      </c>
      <c r="F37" s="481"/>
      <c r="G37" s="455" t="s">
        <v>1518</v>
      </c>
      <c r="H37" s="500">
        <v>22</v>
      </c>
    </row>
    <row r="38" spans="1:8" s="54" customFormat="1" ht="11.25" x14ac:dyDescent="0.2">
      <c r="A38" s="503" t="s">
        <v>1454</v>
      </c>
      <c r="B38" s="455" t="s">
        <v>1519</v>
      </c>
      <c r="C38" s="455" t="s">
        <v>1520</v>
      </c>
      <c r="D38" s="481">
        <v>1206</v>
      </c>
      <c r="E38" s="499" t="s">
        <v>1457</v>
      </c>
      <c r="F38" s="481"/>
      <c r="G38" s="455" t="s">
        <v>1521</v>
      </c>
      <c r="H38" s="500">
        <v>22</v>
      </c>
    </row>
    <row r="39" spans="1:8" s="54" customFormat="1" ht="11.25" x14ac:dyDescent="0.2">
      <c r="A39" s="503" t="s">
        <v>1454</v>
      </c>
      <c r="B39" s="455" t="s">
        <v>1522</v>
      </c>
      <c r="C39" s="455" t="s">
        <v>1523</v>
      </c>
      <c r="D39" s="481">
        <v>1782</v>
      </c>
      <c r="E39" s="499" t="s">
        <v>1457</v>
      </c>
      <c r="F39" s="481"/>
      <c r="G39" s="455" t="s">
        <v>1524</v>
      </c>
      <c r="H39" s="500">
        <v>22</v>
      </c>
    </row>
    <row r="40" spans="1:8" s="54" customFormat="1" ht="11.25" x14ac:dyDescent="0.2">
      <c r="A40" s="503" t="s">
        <v>1454</v>
      </c>
      <c r="B40" s="455" t="s">
        <v>1525</v>
      </c>
      <c r="C40" s="455" t="s">
        <v>1526</v>
      </c>
      <c r="D40" s="481">
        <v>1206</v>
      </c>
      <c r="E40" s="499" t="s">
        <v>1457</v>
      </c>
      <c r="F40" s="481"/>
      <c r="G40" s="455" t="s">
        <v>1527</v>
      </c>
      <c r="H40" s="500">
        <v>22</v>
      </c>
    </row>
    <row r="41" spans="1:8" s="54" customFormat="1" ht="11.25" x14ac:dyDescent="0.2">
      <c r="A41" s="503" t="s">
        <v>1454</v>
      </c>
      <c r="B41" s="455" t="s">
        <v>1528</v>
      </c>
      <c r="C41" s="455" t="s">
        <v>1529</v>
      </c>
      <c r="D41" s="481">
        <v>1440</v>
      </c>
      <c r="E41" s="499" t="s">
        <v>1457</v>
      </c>
      <c r="F41" s="481"/>
      <c r="G41" s="455" t="s">
        <v>1530</v>
      </c>
      <c r="H41" s="500">
        <v>22</v>
      </c>
    </row>
    <row r="42" spans="1:8" s="54" customFormat="1" ht="11.25" x14ac:dyDescent="0.2">
      <c r="A42" s="503" t="s">
        <v>1454</v>
      </c>
      <c r="B42" s="455" t="s">
        <v>1531</v>
      </c>
      <c r="C42" s="455" t="s">
        <v>1532</v>
      </c>
      <c r="D42" s="481">
        <v>2400</v>
      </c>
      <c r="E42" s="499" t="s">
        <v>1457</v>
      </c>
      <c r="F42" s="481" t="s">
        <v>1533</v>
      </c>
      <c r="G42" s="455" t="s">
        <v>1534</v>
      </c>
      <c r="H42" s="500">
        <v>22</v>
      </c>
    </row>
    <row r="43" spans="1:8" s="54" customFormat="1" ht="11.25" x14ac:dyDescent="0.2">
      <c r="A43" s="503" t="s">
        <v>1535</v>
      </c>
      <c r="B43" s="455" t="s">
        <v>1536</v>
      </c>
      <c r="C43" s="455" t="s">
        <v>1537</v>
      </c>
      <c r="D43" s="481">
        <v>360</v>
      </c>
      <c r="E43" s="499" t="s">
        <v>1457</v>
      </c>
      <c r="F43" s="481"/>
      <c r="G43" s="455" t="s">
        <v>1538</v>
      </c>
      <c r="H43" s="500">
        <v>22</v>
      </c>
    </row>
    <row r="44" spans="1:8" s="54" customFormat="1" ht="11.25" x14ac:dyDescent="0.2">
      <c r="A44" s="503" t="s">
        <v>1535</v>
      </c>
      <c r="B44" s="455" t="s">
        <v>1539</v>
      </c>
      <c r="C44" s="455" t="s">
        <v>1540</v>
      </c>
      <c r="D44" s="481">
        <v>720</v>
      </c>
      <c r="E44" s="499" t="s">
        <v>1457</v>
      </c>
      <c r="F44" s="481"/>
      <c r="G44" s="455" t="s">
        <v>1541</v>
      </c>
      <c r="H44" s="500">
        <v>22</v>
      </c>
    </row>
    <row r="45" spans="1:8" s="54" customFormat="1" ht="11.25" x14ac:dyDescent="0.2">
      <c r="A45" s="503" t="s">
        <v>1535</v>
      </c>
      <c r="B45" s="455" t="s">
        <v>1542</v>
      </c>
      <c r="C45" s="455" t="s">
        <v>1543</v>
      </c>
      <c r="D45" s="481">
        <v>792</v>
      </c>
      <c r="E45" s="499" t="s">
        <v>1457</v>
      </c>
      <c r="F45" s="481"/>
      <c r="G45" s="455" t="s">
        <v>1544</v>
      </c>
      <c r="H45" s="500">
        <v>22</v>
      </c>
    </row>
    <row r="46" spans="1:8" s="54" customFormat="1" ht="11.25" x14ac:dyDescent="0.2">
      <c r="A46" s="503" t="s">
        <v>1535</v>
      </c>
      <c r="B46" s="455" t="s">
        <v>1545</v>
      </c>
      <c r="C46" s="455" t="s">
        <v>1546</v>
      </c>
      <c r="D46" s="481">
        <v>300</v>
      </c>
      <c r="E46" s="499" t="s">
        <v>1457</v>
      </c>
      <c r="F46" s="481"/>
      <c r="G46" s="455" t="s">
        <v>1547</v>
      </c>
      <c r="H46" s="500">
        <v>22</v>
      </c>
    </row>
    <row r="47" spans="1:8" s="54" customFormat="1" ht="11.25" x14ac:dyDescent="0.2">
      <c r="A47" s="503" t="s">
        <v>1535</v>
      </c>
      <c r="B47" s="455" t="s">
        <v>1548</v>
      </c>
      <c r="C47" s="455" t="s">
        <v>1549</v>
      </c>
      <c r="D47" s="481">
        <v>540</v>
      </c>
      <c r="E47" s="499" t="s">
        <v>1457</v>
      </c>
      <c r="F47" s="481"/>
      <c r="G47" s="455" t="s">
        <v>1550</v>
      </c>
      <c r="H47" s="500">
        <v>22</v>
      </c>
    </row>
    <row r="48" spans="1:8" s="54" customFormat="1" ht="11.25" x14ac:dyDescent="0.2">
      <c r="A48" s="503" t="s">
        <v>1535</v>
      </c>
      <c r="B48" s="455" t="s">
        <v>1551</v>
      </c>
      <c r="C48" s="455" t="s">
        <v>1552</v>
      </c>
      <c r="D48" s="481">
        <v>360</v>
      </c>
      <c r="E48" s="499" t="s">
        <v>1457</v>
      </c>
      <c r="F48" s="481"/>
      <c r="G48" s="455" t="s">
        <v>1553</v>
      </c>
      <c r="H48" s="500">
        <v>22</v>
      </c>
    </row>
    <row r="49" spans="1:8" s="54" customFormat="1" ht="11.25" x14ac:dyDescent="0.2">
      <c r="A49" s="503" t="s">
        <v>1535</v>
      </c>
      <c r="B49" s="455" t="s">
        <v>1554</v>
      </c>
      <c r="C49" s="455" t="s">
        <v>1555</v>
      </c>
      <c r="D49" s="481">
        <v>475</v>
      </c>
      <c r="E49" s="499" t="s">
        <v>1457</v>
      </c>
      <c r="F49" s="481" t="s">
        <v>1556</v>
      </c>
      <c r="G49" s="455" t="s">
        <v>1557</v>
      </c>
      <c r="H49" s="500">
        <v>22</v>
      </c>
    </row>
    <row r="50" spans="1:8" s="54" customFormat="1" ht="11.25" x14ac:dyDescent="0.2">
      <c r="A50" s="503" t="s">
        <v>1558</v>
      </c>
      <c r="B50" s="455" t="s">
        <v>1559</v>
      </c>
      <c r="C50" s="455" t="s">
        <v>1560</v>
      </c>
      <c r="D50" s="481">
        <v>1824</v>
      </c>
      <c r="E50" s="499" t="s">
        <v>1457</v>
      </c>
      <c r="F50" s="481"/>
      <c r="G50" s="455" t="s">
        <v>1561</v>
      </c>
      <c r="H50" s="500">
        <v>22</v>
      </c>
    </row>
    <row r="51" spans="1:8" s="54" customFormat="1" ht="11.25" x14ac:dyDescent="0.2">
      <c r="A51" s="503" t="s">
        <v>1558</v>
      </c>
      <c r="B51" s="455" t="s">
        <v>1562</v>
      </c>
      <c r="C51" s="455" t="s">
        <v>1563</v>
      </c>
      <c r="D51" s="481">
        <v>450</v>
      </c>
      <c r="E51" s="499" t="s">
        <v>1457</v>
      </c>
      <c r="F51" s="481"/>
      <c r="G51" s="455" t="s">
        <v>1564</v>
      </c>
      <c r="H51" s="500">
        <v>22</v>
      </c>
    </row>
    <row r="52" spans="1:8" s="54" customFormat="1" ht="11.25" x14ac:dyDescent="0.2">
      <c r="A52" s="503" t="s">
        <v>1558</v>
      </c>
      <c r="B52" s="455" t="s">
        <v>1565</v>
      </c>
      <c r="C52" s="455" t="s">
        <v>1566</v>
      </c>
      <c r="D52" s="481">
        <v>450</v>
      </c>
      <c r="E52" s="499" t="s">
        <v>1457</v>
      </c>
      <c r="F52" s="481"/>
      <c r="G52" s="455" t="s">
        <v>1564</v>
      </c>
      <c r="H52" s="500">
        <v>22</v>
      </c>
    </row>
    <row r="53" spans="1:8" s="54" customFormat="1" ht="11.25" x14ac:dyDescent="0.2">
      <c r="A53" s="503" t="s">
        <v>1558</v>
      </c>
      <c r="B53" s="455" t="s">
        <v>1567</v>
      </c>
      <c r="C53" s="455" t="s">
        <v>1568</v>
      </c>
      <c r="D53" s="481">
        <v>760</v>
      </c>
      <c r="E53" s="499" t="s">
        <v>1457</v>
      </c>
      <c r="F53" s="481"/>
      <c r="G53" s="455" t="s">
        <v>1569</v>
      </c>
      <c r="H53" s="500">
        <v>22</v>
      </c>
    </row>
    <row r="54" spans="1:8" s="54" customFormat="1" ht="11.25" x14ac:dyDescent="0.2">
      <c r="A54" s="503" t="s">
        <v>1558</v>
      </c>
      <c r="B54" s="455" t="s">
        <v>1567</v>
      </c>
      <c r="C54" s="455" t="s">
        <v>1568</v>
      </c>
      <c r="D54" s="481">
        <v>1920</v>
      </c>
      <c r="E54" s="499" t="s">
        <v>1457</v>
      </c>
      <c r="F54" s="481"/>
      <c r="G54" s="455" t="s">
        <v>1561</v>
      </c>
      <c r="H54" s="500">
        <v>22</v>
      </c>
    </row>
    <row r="55" spans="1:8" s="54" customFormat="1" ht="11.25" x14ac:dyDescent="0.2">
      <c r="A55" s="503" t="s">
        <v>1558</v>
      </c>
      <c r="B55" s="455" t="s">
        <v>1570</v>
      </c>
      <c r="C55" s="455" t="s">
        <v>1571</v>
      </c>
      <c r="D55" s="481">
        <v>960</v>
      </c>
      <c r="E55" s="499" t="s">
        <v>1457</v>
      </c>
      <c r="F55" s="481"/>
      <c r="G55" s="455" t="s">
        <v>1561</v>
      </c>
      <c r="H55" s="500">
        <v>22</v>
      </c>
    </row>
    <row r="56" spans="1:8" s="54" customFormat="1" ht="11.25" x14ac:dyDescent="0.2">
      <c r="A56" s="503" t="s">
        <v>1558</v>
      </c>
      <c r="B56" s="455" t="s">
        <v>1572</v>
      </c>
      <c r="C56" s="455" t="s">
        <v>1573</v>
      </c>
      <c r="D56" s="481">
        <v>2660</v>
      </c>
      <c r="E56" s="499" t="s">
        <v>1457</v>
      </c>
      <c r="F56" s="481"/>
      <c r="G56" s="455" t="s">
        <v>1574</v>
      </c>
      <c r="H56" s="500">
        <v>22</v>
      </c>
    </row>
    <row r="57" spans="1:8" s="54" customFormat="1" ht="11.25" x14ac:dyDescent="0.2">
      <c r="A57" s="503" t="s">
        <v>1558</v>
      </c>
      <c r="B57" s="455" t="s">
        <v>1575</v>
      </c>
      <c r="C57" s="455" t="s">
        <v>1576</v>
      </c>
      <c r="D57" s="481">
        <v>2660</v>
      </c>
      <c r="E57" s="499" t="s">
        <v>1457</v>
      </c>
      <c r="F57" s="481"/>
      <c r="G57" s="455" t="s">
        <v>1574</v>
      </c>
      <c r="H57" s="500">
        <v>22</v>
      </c>
    </row>
    <row r="58" spans="1:8" s="54" customFormat="1" ht="11.25" x14ac:dyDescent="0.2">
      <c r="A58" s="503" t="s">
        <v>1558</v>
      </c>
      <c r="B58" s="455" t="s">
        <v>1575</v>
      </c>
      <c r="C58" s="455" t="s">
        <v>1576</v>
      </c>
      <c r="D58" s="481">
        <v>960</v>
      </c>
      <c r="E58" s="499" t="s">
        <v>1457</v>
      </c>
      <c r="F58" s="481"/>
      <c r="G58" s="455" t="s">
        <v>1564</v>
      </c>
      <c r="H58" s="500">
        <v>22</v>
      </c>
    </row>
    <row r="59" spans="1:8" s="54" customFormat="1" ht="11.25" x14ac:dyDescent="0.2">
      <c r="A59" s="503" t="s">
        <v>1558</v>
      </c>
      <c r="B59" s="455" t="s">
        <v>1577</v>
      </c>
      <c r="C59" s="455" t="s">
        <v>1578</v>
      </c>
      <c r="D59" s="481">
        <v>1400</v>
      </c>
      <c r="E59" s="499" t="s">
        <v>1457</v>
      </c>
      <c r="F59" s="481"/>
      <c r="G59" s="455" t="s">
        <v>1579</v>
      </c>
      <c r="H59" s="500">
        <v>22</v>
      </c>
    </row>
    <row r="60" spans="1:8" s="54" customFormat="1" ht="11.25" x14ac:dyDescent="0.2">
      <c r="A60" s="503" t="s">
        <v>1558</v>
      </c>
      <c r="B60" s="455" t="s">
        <v>1580</v>
      </c>
      <c r="C60" s="455" t="s">
        <v>1581</v>
      </c>
      <c r="D60" s="481">
        <v>3024</v>
      </c>
      <c r="E60" s="499" t="s">
        <v>1457</v>
      </c>
      <c r="F60" s="481"/>
      <c r="G60" s="455" t="s">
        <v>1561</v>
      </c>
      <c r="H60" s="500">
        <v>22</v>
      </c>
    </row>
    <row r="61" spans="1:8" s="54" customFormat="1" ht="11.25" x14ac:dyDescent="0.2">
      <c r="A61" s="503" t="s">
        <v>1558</v>
      </c>
      <c r="B61" s="455" t="s">
        <v>1582</v>
      </c>
      <c r="C61" s="455" t="s">
        <v>1583</v>
      </c>
      <c r="D61" s="481">
        <v>760</v>
      </c>
      <c r="E61" s="499" t="s">
        <v>1457</v>
      </c>
      <c r="F61" s="481"/>
      <c r="G61" s="455" t="s">
        <v>1584</v>
      </c>
      <c r="H61" s="500">
        <v>22</v>
      </c>
    </row>
    <row r="62" spans="1:8" s="54" customFormat="1" ht="11.25" x14ac:dyDescent="0.2">
      <c r="A62" s="503" t="s">
        <v>1558</v>
      </c>
      <c r="B62" s="455" t="s">
        <v>1585</v>
      </c>
      <c r="C62" s="455" t="s">
        <v>1586</v>
      </c>
      <c r="D62" s="481">
        <v>3312</v>
      </c>
      <c r="E62" s="499" t="s">
        <v>1457</v>
      </c>
      <c r="F62" s="481"/>
      <c r="G62" s="455" t="s">
        <v>1561</v>
      </c>
      <c r="H62" s="500">
        <v>22</v>
      </c>
    </row>
    <row r="63" spans="1:8" s="54" customFormat="1" ht="11.25" x14ac:dyDescent="0.2">
      <c r="A63" s="503" t="s">
        <v>1558</v>
      </c>
      <c r="B63" s="455" t="s">
        <v>1587</v>
      </c>
      <c r="C63" s="455" t="s">
        <v>1588</v>
      </c>
      <c r="D63" s="481">
        <v>2256</v>
      </c>
      <c r="E63" s="499" t="s">
        <v>1457</v>
      </c>
      <c r="F63" s="481"/>
      <c r="G63" s="455" t="s">
        <v>1561</v>
      </c>
      <c r="H63" s="500">
        <v>22</v>
      </c>
    </row>
    <row r="64" spans="1:8" s="54" customFormat="1" ht="11.25" x14ac:dyDescent="0.2">
      <c r="A64" s="503" t="s">
        <v>1558</v>
      </c>
      <c r="B64" s="455" t="s">
        <v>1589</v>
      </c>
      <c r="C64" s="455" t="s">
        <v>1590</v>
      </c>
      <c r="D64" s="481">
        <v>1400</v>
      </c>
      <c r="E64" s="499" t="s">
        <v>1457</v>
      </c>
      <c r="F64" s="481"/>
      <c r="G64" s="455" t="s">
        <v>1579</v>
      </c>
      <c r="H64" s="500">
        <v>22</v>
      </c>
    </row>
    <row r="65" spans="1:8" s="54" customFormat="1" ht="11.25" x14ac:dyDescent="0.2">
      <c r="A65" s="503" t="s">
        <v>1558</v>
      </c>
      <c r="B65" s="455" t="s">
        <v>1591</v>
      </c>
      <c r="C65" s="455" t="s">
        <v>1592</v>
      </c>
      <c r="D65" s="481">
        <v>2544</v>
      </c>
      <c r="E65" s="499" t="s">
        <v>1457</v>
      </c>
      <c r="F65" s="481"/>
      <c r="G65" s="455" t="s">
        <v>1561</v>
      </c>
      <c r="H65" s="500">
        <v>22</v>
      </c>
    </row>
    <row r="66" spans="1:8" s="54" customFormat="1" ht="11.25" x14ac:dyDescent="0.2">
      <c r="A66" s="503" t="s">
        <v>1558</v>
      </c>
      <c r="B66" s="455" t="s">
        <v>1593</v>
      </c>
      <c r="C66" s="455" t="s">
        <v>1594</v>
      </c>
      <c r="D66" s="481">
        <v>900</v>
      </c>
      <c r="E66" s="499" t="s">
        <v>1457</v>
      </c>
      <c r="F66" s="481"/>
      <c r="G66" s="455" t="s">
        <v>1564</v>
      </c>
      <c r="H66" s="500">
        <v>22</v>
      </c>
    </row>
    <row r="67" spans="1:8" s="54" customFormat="1" ht="11.25" x14ac:dyDescent="0.2">
      <c r="A67" s="503" t="s">
        <v>1558</v>
      </c>
      <c r="B67" s="455" t="s">
        <v>1595</v>
      </c>
      <c r="C67" s="455" t="s">
        <v>1596</v>
      </c>
      <c r="D67" s="481">
        <v>2660</v>
      </c>
      <c r="E67" s="499" t="s">
        <v>1457</v>
      </c>
      <c r="F67" s="481"/>
      <c r="G67" s="455" t="s">
        <v>1574</v>
      </c>
      <c r="H67" s="500">
        <v>22</v>
      </c>
    </row>
    <row r="68" spans="1:8" s="54" customFormat="1" ht="11.25" x14ac:dyDescent="0.2">
      <c r="A68" s="503" t="s">
        <v>1558</v>
      </c>
      <c r="B68" s="455" t="s">
        <v>1597</v>
      </c>
      <c r="C68" s="455" t="s">
        <v>1598</v>
      </c>
      <c r="D68" s="481">
        <v>1536</v>
      </c>
      <c r="E68" s="499" t="s">
        <v>1457</v>
      </c>
      <c r="F68" s="481"/>
      <c r="G68" s="455" t="s">
        <v>1561</v>
      </c>
      <c r="H68" s="500">
        <v>22</v>
      </c>
    </row>
    <row r="69" spans="1:8" s="54" customFormat="1" ht="11.25" x14ac:dyDescent="0.2">
      <c r="A69" s="503" t="s">
        <v>1558</v>
      </c>
      <c r="B69" s="455" t="s">
        <v>1597</v>
      </c>
      <c r="C69" s="455" t="s">
        <v>1598</v>
      </c>
      <c r="D69" s="481">
        <v>960</v>
      </c>
      <c r="E69" s="499" t="s">
        <v>1457</v>
      </c>
      <c r="F69" s="481"/>
      <c r="G69" s="455" t="s">
        <v>1564</v>
      </c>
      <c r="H69" s="500">
        <v>22</v>
      </c>
    </row>
    <row r="70" spans="1:8" s="54" customFormat="1" ht="11.25" x14ac:dyDescent="0.2">
      <c r="A70" s="503" t="s">
        <v>1558</v>
      </c>
      <c r="B70" s="455" t="s">
        <v>1599</v>
      </c>
      <c r="C70" s="455" t="s">
        <v>1600</v>
      </c>
      <c r="D70" s="481">
        <v>1000</v>
      </c>
      <c r="E70" s="499" t="s">
        <v>1457</v>
      </c>
      <c r="F70" s="481"/>
      <c r="G70" s="455" t="s">
        <v>1601</v>
      </c>
      <c r="H70" s="500">
        <v>22</v>
      </c>
    </row>
    <row r="71" spans="1:8" s="54" customFormat="1" ht="11.25" x14ac:dyDescent="0.2">
      <c r="A71" s="503" t="s">
        <v>1558</v>
      </c>
      <c r="B71" s="455" t="s">
        <v>1602</v>
      </c>
      <c r="C71" s="455" t="s">
        <v>1603</v>
      </c>
      <c r="D71" s="481">
        <v>2112</v>
      </c>
      <c r="E71" s="499" t="s">
        <v>1457</v>
      </c>
      <c r="F71" s="481"/>
      <c r="G71" s="455" t="s">
        <v>1561</v>
      </c>
      <c r="H71" s="500">
        <v>22</v>
      </c>
    </row>
    <row r="72" spans="1:8" s="54" customFormat="1" ht="11.25" x14ac:dyDescent="0.2">
      <c r="A72" s="503" t="s">
        <v>1558</v>
      </c>
      <c r="B72" s="455" t="s">
        <v>1602</v>
      </c>
      <c r="C72" s="455" t="s">
        <v>1603</v>
      </c>
      <c r="D72" s="481">
        <v>480</v>
      </c>
      <c r="E72" s="499" t="s">
        <v>1457</v>
      </c>
      <c r="F72" s="481"/>
      <c r="G72" s="455" t="s">
        <v>1564</v>
      </c>
      <c r="H72" s="500">
        <v>22</v>
      </c>
    </row>
    <row r="73" spans="1:8" s="54" customFormat="1" ht="11.25" x14ac:dyDescent="0.2">
      <c r="A73" s="503" t="s">
        <v>1558</v>
      </c>
      <c r="B73" s="455" t="s">
        <v>1604</v>
      </c>
      <c r="C73" s="455" t="s">
        <v>1605</v>
      </c>
      <c r="D73" s="481">
        <v>1200</v>
      </c>
      <c r="E73" s="499" t="s">
        <v>1457</v>
      </c>
      <c r="F73" s="481"/>
      <c r="G73" s="455" t="s">
        <v>1606</v>
      </c>
      <c r="H73" s="500">
        <v>22</v>
      </c>
    </row>
    <row r="74" spans="1:8" s="54" customFormat="1" ht="11.25" x14ac:dyDescent="0.2">
      <c r="A74" s="503" t="s">
        <v>1558</v>
      </c>
      <c r="B74" s="455" t="s">
        <v>1607</v>
      </c>
      <c r="C74" s="455" t="s">
        <v>1608</v>
      </c>
      <c r="D74" s="481">
        <v>300</v>
      </c>
      <c r="E74" s="499" t="s">
        <v>1457</v>
      </c>
      <c r="F74" s="481"/>
      <c r="G74" s="455" t="s">
        <v>1606</v>
      </c>
      <c r="H74" s="500">
        <v>22</v>
      </c>
    </row>
    <row r="75" spans="1:8" s="54" customFormat="1" ht="11.25" x14ac:dyDescent="0.2">
      <c r="A75" s="503" t="s">
        <v>1558</v>
      </c>
      <c r="B75" s="455" t="s">
        <v>1609</v>
      </c>
      <c r="C75" s="455" t="s">
        <v>1610</v>
      </c>
      <c r="D75" s="481">
        <v>768</v>
      </c>
      <c r="E75" s="499" t="s">
        <v>1457</v>
      </c>
      <c r="F75" s="481"/>
      <c r="G75" s="455" t="s">
        <v>1561</v>
      </c>
      <c r="H75" s="500">
        <v>22</v>
      </c>
    </row>
    <row r="76" spans="1:8" s="54" customFormat="1" ht="11.25" x14ac:dyDescent="0.2">
      <c r="A76" s="503" t="s">
        <v>1558</v>
      </c>
      <c r="B76" s="455" t="s">
        <v>1611</v>
      </c>
      <c r="C76" s="455" t="s">
        <v>1612</v>
      </c>
      <c r="D76" s="481">
        <v>660</v>
      </c>
      <c r="E76" s="499" t="s">
        <v>1457</v>
      </c>
      <c r="F76" s="481" t="s">
        <v>1613</v>
      </c>
      <c r="G76" s="455" t="s">
        <v>1564</v>
      </c>
      <c r="H76" s="500">
        <v>22</v>
      </c>
    </row>
    <row r="77" spans="1:8" s="54" customFormat="1" ht="22.5" x14ac:dyDescent="0.2">
      <c r="A77" s="503" t="s">
        <v>1614</v>
      </c>
      <c r="B77" s="455" t="s">
        <v>1615</v>
      </c>
      <c r="C77" s="455" t="s">
        <v>1616</v>
      </c>
      <c r="D77" s="481">
        <v>2736</v>
      </c>
      <c r="E77" s="499" t="s">
        <v>1457</v>
      </c>
      <c r="F77" s="481"/>
      <c r="G77" s="455" t="s">
        <v>1561</v>
      </c>
      <c r="H77" s="500">
        <v>22</v>
      </c>
    </row>
    <row r="78" spans="1:8" s="54" customFormat="1" ht="22.5" x14ac:dyDescent="0.2">
      <c r="A78" s="503" t="s">
        <v>1614</v>
      </c>
      <c r="B78" s="455" t="s">
        <v>1617</v>
      </c>
      <c r="C78" s="455" t="s">
        <v>1618</v>
      </c>
      <c r="D78" s="481">
        <v>760</v>
      </c>
      <c r="E78" s="499" t="s">
        <v>1457</v>
      </c>
      <c r="F78" s="481"/>
      <c r="G78" s="455" t="s">
        <v>1619</v>
      </c>
      <c r="H78" s="500">
        <v>22</v>
      </c>
    </row>
    <row r="79" spans="1:8" s="54" customFormat="1" ht="22.5" x14ac:dyDescent="0.2">
      <c r="A79" s="503" t="s">
        <v>1614</v>
      </c>
      <c r="B79" s="455" t="s">
        <v>1620</v>
      </c>
      <c r="C79" s="455" t="s">
        <v>1621</v>
      </c>
      <c r="D79" s="481">
        <v>480</v>
      </c>
      <c r="E79" s="499" t="s">
        <v>1457</v>
      </c>
      <c r="F79" s="481"/>
      <c r="G79" s="455" t="s">
        <v>1564</v>
      </c>
      <c r="H79" s="500">
        <v>22</v>
      </c>
    </row>
    <row r="80" spans="1:8" s="54" customFormat="1" ht="22.5" x14ac:dyDescent="0.2">
      <c r="A80" s="503" t="s">
        <v>1614</v>
      </c>
      <c r="B80" s="455" t="s">
        <v>1622</v>
      </c>
      <c r="C80" s="455" t="s">
        <v>1623</v>
      </c>
      <c r="D80" s="481">
        <v>2112</v>
      </c>
      <c r="E80" s="499" t="s">
        <v>1457</v>
      </c>
      <c r="F80" s="481"/>
      <c r="G80" s="455" t="s">
        <v>1561</v>
      </c>
      <c r="H80" s="500">
        <v>22</v>
      </c>
    </row>
    <row r="81" spans="1:8" s="54" customFormat="1" ht="22.5" x14ac:dyDescent="0.2">
      <c r="A81" s="503" t="s">
        <v>1614</v>
      </c>
      <c r="B81" s="455" t="s">
        <v>1622</v>
      </c>
      <c r="C81" s="455" t="s">
        <v>1623</v>
      </c>
      <c r="D81" s="481">
        <v>720</v>
      </c>
      <c r="E81" s="499" t="s">
        <v>1457</v>
      </c>
      <c r="F81" s="481"/>
      <c r="G81" s="455" t="s">
        <v>1564</v>
      </c>
      <c r="H81" s="500">
        <v>22</v>
      </c>
    </row>
    <row r="82" spans="1:8" s="54" customFormat="1" ht="22.5" x14ac:dyDescent="0.2">
      <c r="A82" s="503" t="s">
        <v>1614</v>
      </c>
      <c r="B82" s="455" t="s">
        <v>1624</v>
      </c>
      <c r="C82" s="455" t="s">
        <v>1625</v>
      </c>
      <c r="D82" s="481">
        <v>2304</v>
      </c>
      <c r="E82" s="499" t="s">
        <v>1457</v>
      </c>
      <c r="F82" s="481"/>
      <c r="G82" s="455" t="s">
        <v>1626</v>
      </c>
      <c r="H82" s="500">
        <v>22</v>
      </c>
    </row>
    <row r="83" spans="1:8" s="54" customFormat="1" ht="22.5" x14ac:dyDescent="0.2">
      <c r="A83" s="503" t="s">
        <v>1614</v>
      </c>
      <c r="B83" s="455" t="s">
        <v>1627</v>
      </c>
      <c r="C83" s="455" t="s">
        <v>1628</v>
      </c>
      <c r="D83" s="481">
        <v>2304</v>
      </c>
      <c r="E83" s="499" t="s">
        <v>1457</v>
      </c>
      <c r="F83" s="481"/>
      <c r="G83" s="455" t="s">
        <v>1629</v>
      </c>
      <c r="H83" s="500">
        <v>22</v>
      </c>
    </row>
    <row r="84" spans="1:8" s="54" customFormat="1" ht="22.5" x14ac:dyDescent="0.2">
      <c r="A84" s="503" t="s">
        <v>1614</v>
      </c>
      <c r="B84" s="455" t="s">
        <v>1630</v>
      </c>
      <c r="C84" s="455" t="s">
        <v>1631</v>
      </c>
      <c r="D84" s="481">
        <v>2304</v>
      </c>
      <c r="E84" s="499" t="s">
        <v>1457</v>
      </c>
      <c r="F84" s="481"/>
      <c r="G84" s="455" t="s">
        <v>1632</v>
      </c>
      <c r="H84" s="500">
        <v>22</v>
      </c>
    </row>
    <row r="85" spans="1:8" s="54" customFormat="1" ht="22.5" x14ac:dyDescent="0.2">
      <c r="A85" s="503" t="s">
        <v>1614</v>
      </c>
      <c r="B85" s="455" t="s">
        <v>1633</v>
      </c>
      <c r="C85" s="455" t="s">
        <v>1634</v>
      </c>
      <c r="D85" s="481">
        <v>2304</v>
      </c>
      <c r="E85" s="499" t="s">
        <v>1457</v>
      </c>
      <c r="F85" s="481"/>
      <c r="G85" s="455" t="s">
        <v>1635</v>
      </c>
      <c r="H85" s="500">
        <v>22</v>
      </c>
    </row>
    <row r="86" spans="1:8" s="54" customFormat="1" ht="22.5" x14ac:dyDescent="0.2">
      <c r="A86" s="503" t="s">
        <v>1614</v>
      </c>
      <c r="B86" s="455" t="s">
        <v>1636</v>
      </c>
      <c r="C86" s="455" t="s">
        <v>1637</v>
      </c>
      <c r="D86" s="481">
        <v>1500</v>
      </c>
      <c r="E86" s="499" t="s">
        <v>1457</v>
      </c>
      <c r="F86" s="481"/>
      <c r="G86" s="455" t="s">
        <v>1638</v>
      </c>
      <c r="H86" s="500">
        <v>22</v>
      </c>
    </row>
    <row r="87" spans="1:8" s="54" customFormat="1" ht="22.5" x14ac:dyDescent="0.2">
      <c r="A87" s="503" t="s">
        <v>1614</v>
      </c>
      <c r="B87" s="455" t="s">
        <v>1639</v>
      </c>
      <c r="C87" s="455" t="s">
        <v>1640</v>
      </c>
      <c r="D87" s="481">
        <v>2304</v>
      </c>
      <c r="E87" s="499" t="s">
        <v>1457</v>
      </c>
      <c r="F87" s="481"/>
      <c r="G87" s="455" t="s">
        <v>1641</v>
      </c>
      <c r="H87" s="500">
        <v>22</v>
      </c>
    </row>
    <row r="88" spans="1:8" s="54" customFormat="1" ht="22.5" x14ac:dyDescent="0.2">
      <c r="A88" s="503" t="s">
        <v>1614</v>
      </c>
      <c r="B88" s="455" t="s">
        <v>1642</v>
      </c>
      <c r="C88" s="455" t="s">
        <v>1643</v>
      </c>
      <c r="D88" s="481">
        <v>1728</v>
      </c>
      <c r="E88" s="499" t="s">
        <v>1457</v>
      </c>
      <c r="F88" s="481"/>
      <c r="G88" s="455" t="s">
        <v>1644</v>
      </c>
      <c r="H88" s="500">
        <v>22</v>
      </c>
    </row>
    <row r="89" spans="1:8" s="54" customFormat="1" ht="22.5" x14ac:dyDescent="0.2">
      <c r="A89" s="503" t="s">
        <v>1614</v>
      </c>
      <c r="B89" s="455" t="s">
        <v>1645</v>
      </c>
      <c r="C89" s="455" t="s">
        <v>1646</v>
      </c>
      <c r="D89" s="481">
        <v>1728</v>
      </c>
      <c r="E89" s="499" t="s">
        <v>1457</v>
      </c>
      <c r="F89" s="481"/>
      <c r="G89" s="455" t="s">
        <v>1647</v>
      </c>
      <c r="H89" s="500">
        <v>22</v>
      </c>
    </row>
    <row r="90" spans="1:8" s="54" customFormat="1" ht="22.5" x14ac:dyDescent="0.2">
      <c r="A90" s="503" t="s">
        <v>1614</v>
      </c>
      <c r="B90" s="455" t="s">
        <v>1648</v>
      </c>
      <c r="C90" s="455" t="s">
        <v>1649</v>
      </c>
      <c r="D90" s="481">
        <v>1500</v>
      </c>
      <c r="E90" s="499" t="s">
        <v>1457</v>
      </c>
      <c r="F90" s="481"/>
      <c r="G90" s="455" t="s">
        <v>1650</v>
      </c>
      <c r="H90" s="500">
        <v>22</v>
      </c>
    </row>
    <row r="91" spans="1:8" s="54" customFormat="1" ht="22.5" x14ac:dyDescent="0.2">
      <c r="A91" s="503" t="s">
        <v>1614</v>
      </c>
      <c r="B91" s="455" t="s">
        <v>1651</v>
      </c>
      <c r="C91" s="455" t="s">
        <v>1652</v>
      </c>
      <c r="D91" s="481">
        <v>3240</v>
      </c>
      <c r="E91" s="499" t="s">
        <v>1457</v>
      </c>
      <c r="F91" s="481"/>
      <c r="G91" s="455" t="s">
        <v>1653</v>
      </c>
      <c r="H91" s="500">
        <v>22</v>
      </c>
    </row>
    <row r="92" spans="1:8" s="54" customFormat="1" ht="22.5" x14ac:dyDescent="0.2">
      <c r="A92" s="503" t="s">
        <v>1614</v>
      </c>
      <c r="B92" s="455" t="s">
        <v>1654</v>
      </c>
      <c r="C92" s="455" t="s">
        <v>1655</v>
      </c>
      <c r="D92" s="481">
        <v>1800</v>
      </c>
      <c r="E92" s="499" t="s">
        <v>1457</v>
      </c>
      <c r="F92" s="481"/>
      <c r="G92" s="455" t="s">
        <v>1656</v>
      </c>
      <c r="H92" s="500">
        <v>22</v>
      </c>
    </row>
    <row r="93" spans="1:8" s="54" customFormat="1" ht="22.5" x14ac:dyDescent="0.2">
      <c r="A93" s="503" t="s">
        <v>1614</v>
      </c>
      <c r="B93" s="455" t="s">
        <v>1657</v>
      </c>
      <c r="C93" s="455" t="s">
        <v>1658</v>
      </c>
      <c r="D93" s="481">
        <v>800</v>
      </c>
      <c r="E93" s="499" t="s">
        <v>1457</v>
      </c>
      <c r="F93" s="481"/>
      <c r="G93" s="455" t="s">
        <v>1659</v>
      </c>
      <c r="H93" s="500">
        <v>22</v>
      </c>
    </row>
    <row r="94" spans="1:8" s="54" customFormat="1" ht="22.5" x14ac:dyDescent="0.2">
      <c r="A94" s="503" t="s">
        <v>1614</v>
      </c>
      <c r="B94" s="455" t="s">
        <v>1657</v>
      </c>
      <c r="C94" s="455" t="s">
        <v>1658</v>
      </c>
      <c r="D94" s="481">
        <v>800</v>
      </c>
      <c r="E94" s="499" t="s">
        <v>1457</v>
      </c>
      <c r="F94" s="481"/>
      <c r="G94" s="455" t="s">
        <v>1660</v>
      </c>
      <c r="H94" s="500">
        <v>22</v>
      </c>
    </row>
    <row r="95" spans="1:8" s="54" customFormat="1" ht="22.5" x14ac:dyDescent="0.2">
      <c r="A95" s="503" t="s">
        <v>1614</v>
      </c>
      <c r="B95" s="455" t="s">
        <v>1661</v>
      </c>
      <c r="C95" s="455" t="s">
        <v>1662</v>
      </c>
      <c r="D95" s="481">
        <v>2850</v>
      </c>
      <c r="E95" s="499" t="s">
        <v>1457</v>
      </c>
      <c r="F95" s="481"/>
      <c r="G95" s="455" t="s">
        <v>1663</v>
      </c>
      <c r="H95" s="500">
        <v>22</v>
      </c>
    </row>
    <row r="96" spans="1:8" s="54" customFormat="1" ht="22.5" x14ac:dyDescent="0.2">
      <c r="A96" s="503" t="s">
        <v>1614</v>
      </c>
      <c r="B96" s="455" t="s">
        <v>1664</v>
      </c>
      <c r="C96" s="455" t="s">
        <v>1665</v>
      </c>
      <c r="D96" s="481">
        <v>2304</v>
      </c>
      <c r="E96" s="499" t="s">
        <v>1457</v>
      </c>
      <c r="F96" s="481"/>
      <c r="G96" s="455" t="s">
        <v>1666</v>
      </c>
      <c r="H96" s="500">
        <v>22</v>
      </c>
    </row>
    <row r="97" spans="1:8" s="54" customFormat="1" ht="22.5" x14ac:dyDescent="0.2">
      <c r="A97" s="503" t="s">
        <v>1614</v>
      </c>
      <c r="B97" s="455" t="s">
        <v>1667</v>
      </c>
      <c r="C97" s="455" t="s">
        <v>1668</v>
      </c>
      <c r="D97" s="481">
        <v>1728</v>
      </c>
      <c r="E97" s="499" t="s">
        <v>1457</v>
      </c>
      <c r="F97" s="481"/>
      <c r="G97" s="455" t="s">
        <v>1669</v>
      </c>
      <c r="H97" s="500">
        <v>22</v>
      </c>
    </row>
    <row r="98" spans="1:8" s="54" customFormat="1" ht="22.5" x14ac:dyDescent="0.2">
      <c r="A98" s="503" t="s">
        <v>1614</v>
      </c>
      <c r="B98" s="455" t="s">
        <v>1670</v>
      </c>
      <c r="C98" s="455" t="s">
        <v>1671</v>
      </c>
      <c r="D98" s="481">
        <v>2304</v>
      </c>
      <c r="E98" s="499" t="s">
        <v>1457</v>
      </c>
      <c r="F98" s="481"/>
      <c r="G98" s="455" t="s">
        <v>1672</v>
      </c>
      <c r="H98" s="500">
        <v>22</v>
      </c>
    </row>
    <row r="99" spans="1:8" s="54" customFormat="1" ht="22.5" x14ac:dyDescent="0.2">
      <c r="A99" s="503" t="s">
        <v>1614</v>
      </c>
      <c r="B99" s="455" t="s">
        <v>1673</v>
      </c>
      <c r="C99" s="455" t="s">
        <v>1674</v>
      </c>
      <c r="D99" s="481">
        <v>2304</v>
      </c>
      <c r="E99" s="499" t="s">
        <v>1457</v>
      </c>
      <c r="F99" s="481"/>
      <c r="G99" s="455" t="s">
        <v>1672</v>
      </c>
      <c r="H99" s="500">
        <v>22</v>
      </c>
    </row>
    <row r="100" spans="1:8" s="54" customFormat="1" ht="22.5" x14ac:dyDescent="0.2">
      <c r="A100" s="503" t="s">
        <v>1614</v>
      </c>
      <c r="B100" s="455" t="s">
        <v>1675</v>
      </c>
      <c r="C100" s="455" t="s">
        <v>1676</v>
      </c>
      <c r="D100" s="481">
        <v>3240</v>
      </c>
      <c r="E100" s="499" t="s">
        <v>1457</v>
      </c>
      <c r="F100" s="481"/>
      <c r="G100" s="455" t="s">
        <v>1677</v>
      </c>
      <c r="H100" s="500">
        <v>22</v>
      </c>
    </row>
    <row r="101" spans="1:8" s="54" customFormat="1" ht="22.5" x14ac:dyDescent="0.2">
      <c r="A101" s="503" t="s">
        <v>1614</v>
      </c>
      <c r="B101" s="455" t="s">
        <v>1675</v>
      </c>
      <c r="C101" s="455" t="s">
        <v>1676</v>
      </c>
      <c r="D101" s="481">
        <v>3240</v>
      </c>
      <c r="E101" s="499" t="s">
        <v>1457</v>
      </c>
      <c r="F101" s="481"/>
      <c r="G101" s="455" t="s">
        <v>1678</v>
      </c>
      <c r="H101" s="500">
        <v>22</v>
      </c>
    </row>
    <row r="102" spans="1:8" s="54" customFormat="1" ht="22.5" x14ac:dyDescent="0.2">
      <c r="A102" s="503" t="s">
        <v>1614</v>
      </c>
      <c r="B102" s="455" t="s">
        <v>1675</v>
      </c>
      <c r="C102" s="455" t="s">
        <v>1676</v>
      </c>
      <c r="D102" s="481">
        <v>3240</v>
      </c>
      <c r="E102" s="499" t="s">
        <v>1457</v>
      </c>
      <c r="F102" s="481"/>
      <c r="G102" s="455" t="s">
        <v>1679</v>
      </c>
      <c r="H102" s="500">
        <v>22</v>
      </c>
    </row>
    <row r="103" spans="1:8" s="54" customFormat="1" ht="22.5" x14ac:dyDescent="0.2">
      <c r="A103" s="503" t="s">
        <v>1614</v>
      </c>
      <c r="B103" s="455" t="s">
        <v>1675</v>
      </c>
      <c r="C103" s="455" t="s">
        <v>1676</v>
      </c>
      <c r="D103" s="481">
        <v>3240</v>
      </c>
      <c r="E103" s="499" t="s">
        <v>1457</v>
      </c>
      <c r="F103" s="481"/>
      <c r="G103" s="455" t="s">
        <v>1680</v>
      </c>
      <c r="H103" s="500">
        <v>22</v>
      </c>
    </row>
    <row r="104" spans="1:8" s="54" customFormat="1" ht="22.5" x14ac:dyDescent="0.2">
      <c r="A104" s="503" t="s">
        <v>1614</v>
      </c>
      <c r="B104" s="455" t="s">
        <v>1675</v>
      </c>
      <c r="C104" s="455" t="s">
        <v>1676</v>
      </c>
      <c r="D104" s="481">
        <v>3240</v>
      </c>
      <c r="E104" s="499" t="s">
        <v>1457</v>
      </c>
      <c r="F104" s="481"/>
      <c r="G104" s="455" t="s">
        <v>1681</v>
      </c>
      <c r="H104" s="500">
        <v>22</v>
      </c>
    </row>
    <row r="105" spans="1:8" s="54" customFormat="1" ht="22.5" x14ac:dyDescent="0.2">
      <c r="A105" s="503" t="s">
        <v>1614</v>
      </c>
      <c r="B105" s="455" t="s">
        <v>1675</v>
      </c>
      <c r="C105" s="455" t="s">
        <v>1676</v>
      </c>
      <c r="D105" s="481">
        <v>3240</v>
      </c>
      <c r="E105" s="499" t="s">
        <v>1457</v>
      </c>
      <c r="F105" s="481"/>
      <c r="G105" s="455" t="s">
        <v>1682</v>
      </c>
      <c r="H105" s="500">
        <v>22</v>
      </c>
    </row>
    <row r="106" spans="1:8" s="54" customFormat="1" ht="22.5" x14ac:dyDescent="0.2">
      <c r="A106" s="503" t="s">
        <v>1614</v>
      </c>
      <c r="B106" s="455" t="s">
        <v>1683</v>
      </c>
      <c r="C106" s="455" t="s">
        <v>1684</v>
      </c>
      <c r="D106" s="481">
        <v>2304</v>
      </c>
      <c r="E106" s="499" t="s">
        <v>1457</v>
      </c>
      <c r="F106" s="481"/>
      <c r="G106" s="455" t="s">
        <v>1685</v>
      </c>
      <c r="H106" s="500">
        <v>22</v>
      </c>
    </row>
    <row r="107" spans="1:8" s="54" customFormat="1" ht="22.5" x14ac:dyDescent="0.2">
      <c r="A107" s="503" t="s">
        <v>1614</v>
      </c>
      <c r="B107" s="455" t="s">
        <v>1686</v>
      </c>
      <c r="C107" s="455" t="s">
        <v>1687</v>
      </c>
      <c r="D107" s="481">
        <v>1728</v>
      </c>
      <c r="E107" s="499" t="s">
        <v>1457</v>
      </c>
      <c r="F107" s="481"/>
      <c r="G107" s="455" t="s">
        <v>1688</v>
      </c>
      <c r="H107" s="500">
        <v>22</v>
      </c>
    </row>
    <row r="108" spans="1:8" s="54" customFormat="1" ht="22.5" x14ac:dyDescent="0.2">
      <c r="A108" s="503" t="s">
        <v>1614</v>
      </c>
      <c r="B108" s="455" t="s">
        <v>1689</v>
      </c>
      <c r="C108" s="455" t="s">
        <v>1690</v>
      </c>
      <c r="D108" s="481">
        <v>3240</v>
      </c>
      <c r="E108" s="499" t="s">
        <v>1457</v>
      </c>
      <c r="F108" s="481"/>
      <c r="G108" s="455" t="s">
        <v>1691</v>
      </c>
      <c r="H108" s="500">
        <v>22</v>
      </c>
    </row>
    <row r="109" spans="1:8" s="54" customFormat="1" ht="22.5" x14ac:dyDescent="0.2">
      <c r="A109" s="503" t="s">
        <v>1614</v>
      </c>
      <c r="B109" s="455" t="s">
        <v>1692</v>
      </c>
      <c r="C109" s="455" t="s">
        <v>1693</v>
      </c>
      <c r="D109" s="481">
        <v>1152</v>
      </c>
      <c r="E109" s="499" t="s">
        <v>1457</v>
      </c>
      <c r="F109" s="481" t="s">
        <v>1694</v>
      </c>
      <c r="G109" s="455" t="s">
        <v>1695</v>
      </c>
      <c r="H109" s="500">
        <v>22</v>
      </c>
    </row>
    <row r="110" spans="1:8" s="54" customFormat="1" ht="11.25" x14ac:dyDescent="0.2">
      <c r="A110" s="503" t="s">
        <v>1696</v>
      </c>
      <c r="B110" s="455" t="s">
        <v>1692</v>
      </c>
      <c r="C110" s="455" t="s">
        <v>1693</v>
      </c>
      <c r="D110" s="481">
        <v>1152</v>
      </c>
      <c r="E110" s="499" t="s">
        <v>1457</v>
      </c>
      <c r="F110" s="481"/>
      <c r="G110" s="455" t="s">
        <v>1697</v>
      </c>
      <c r="H110" s="500">
        <v>22</v>
      </c>
    </row>
    <row r="111" spans="1:8" s="54" customFormat="1" ht="11.25" x14ac:dyDescent="0.2">
      <c r="A111" s="503" t="s">
        <v>1696</v>
      </c>
      <c r="B111" s="455" t="s">
        <v>1698</v>
      </c>
      <c r="C111" s="455" t="s">
        <v>1699</v>
      </c>
      <c r="D111" s="481">
        <v>2304</v>
      </c>
      <c r="E111" s="499" t="s">
        <v>1457</v>
      </c>
      <c r="F111" s="481"/>
      <c r="G111" s="455" t="s">
        <v>1700</v>
      </c>
      <c r="H111" s="500">
        <v>22</v>
      </c>
    </row>
    <row r="112" spans="1:8" s="54" customFormat="1" ht="11.25" x14ac:dyDescent="0.2">
      <c r="A112" s="503" t="s">
        <v>1696</v>
      </c>
      <c r="B112" s="455" t="s">
        <v>1701</v>
      </c>
      <c r="C112" s="455" t="s">
        <v>1702</v>
      </c>
      <c r="D112" s="481">
        <v>3240</v>
      </c>
      <c r="E112" s="499" t="s">
        <v>1457</v>
      </c>
      <c r="F112" s="481"/>
      <c r="G112" s="455" t="s">
        <v>1703</v>
      </c>
      <c r="H112" s="500">
        <v>22</v>
      </c>
    </row>
    <row r="113" spans="1:8" s="54" customFormat="1" ht="11.25" x14ac:dyDescent="0.2">
      <c r="A113" s="503" t="s">
        <v>1696</v>
      </c>
      <c r="B113" s="455" t="s">
        <v>1701</v>
      </c>
      <c r="C113" s="455" t="s">
        <v>1702</v>
      </c>
      <c r="D113" s="481">
        <v>3240</v>
      </c>
      <c r="E113" s="499" t="s">
        <v>1457</v>
      </c>
      <c r="F113" s="481"/>
      <c r="G113" s="455" t="s">
        <v>1704</v>
      </c>
      <c r="H113" s="500">
        <v>22</v>
      </c>
    </row>
    <row r="114" spans="1:8" s="54" customFormat="1" ht="11.25" x14ac:dyDescent="0.2">
      <c r="A114" s="503" t="s">
        <v>1696</v>
      </c>
      <c r="B114" s="455" t="s">
        <v>1705</v>
      </c>
      <c r="C114" s="455" t="s">
        <v>1706</v>
      </c>
      <c r="D114" s="481">
        <v>2304</v>
      </c>
      <c r="E114" s="499" t="s">
        <v>1457</v>
      </c>
      <c r="F114" s="481"/>
      <c r="G114" s="455" t="s">
        <v>1707</v>
      </c>
      <c r="H114" s="500">
        <v>22</v>
      </c>
    </row>
    <row r="115" spans="1:8" s="54" customFormat="1" ht="11.25" x14ac:dyDescent="0.2">
      <c r="A115" s="503" t="s">
        <v>1696</v>
      </c>
      <c r="B115" s="455" t="s">
        <v>1708</v>
      </c>
      <c r="C115" s="455" t="s">
        <v>1709</v>
      </c>
      <c r="D115" s="481">
        <v>1400</v>
      </c>
      <c r="E115" s="499" t="s">
        <v>1457</v>
      </c>
      <c r="F115" s="481"/>
      <c r="G115" s="455" t="s">
        <v>1710</v>
      </c>
      <c r="H115" s="500">
        <v>22</v>
      </c>
    </row>
    <row r="116" spans="1:8" s="54" customFormat="1" ht="11.25" x14ac:dyDescent="0.2">
      <c r="A116" s="503" t="s">
        <v>1696</v>
      </c>
      <c r="B116" s="455" t="s">
        <v>1708</v>
      </c>
      <c r="C116" s="455" t="s">
        <v>1709</v>
      </c>
      <c r="D116" s="481">
        <v>1400</v>
      </c>
      <c r="E116" s="499" t="s">
        <v>1457</v>
      </c>
      <c r="F116" s="481"/>
      <c r="G116" s="455" t="s">
        <v>1711</v>
      </c>
      <c r="H116" s="500">
        <v>22</v>
      </c>
    </row>
    <row r="117" spans="1:8" s="54" customFormat="1" ht="11.25" x14ac:dyDescent="0.2">
      <c r="A117" s="503" t="s">
        <v>1696</v>
      </c>
      <c r="B117" s="455" t="s">
        <v>1712</v>
      </c>
      <c r="C117" s="455" t="s">
        <v>1713</v>
      </c>
      <c r="D117" s="481">
        <v>3240</v>
      </c>
      <c r="E117" s="499" t="s">
        <v>1457</v>
      </c>
      <c r="F117" s="481" t="s">
        <v>1714</v>
      </c>
      <c r="G117" s="455" t="s">
        <v>1715</v>
      </c>
      <c r="H117" s="500">
        <v>22</v>
      </c>
    </row>
    <row r="118" spans="1:8" s="54" customFormat="1" ht="11.25" x14ac:dyDescent="0.2">
      <c r="A118" s="503" t="s">
        <v>1716</v>
      </c>
      <c r="B118" s="455" t="s">
        <v>1717</v>
      </c>
      <c r="C118" s="455" t="s">
        <v>1718</v>
      </c>
      <c r="D118" s="481">
        <v>1728</v>
      </c>
      <c r="E118" s="499" t="s">
        <v>1457</v>
      </c>
      <c r="F118" s="481"/>
      <c r="G118" s="455" t="s">
        <v>1719</v>
      </c>
      <c r="H118" s="500">
        <v>22</v>
      </c>
    </row>
    <row r="119" spans="1:8" s="54" customFormat="1" ht="11.25" x14ac:dyDescent="0.2">
      <c r="A119" s="503" t="s">
        <v>1716</v>
      </c>
      <c r="B119" s="455" t="s">
        <v>1720</v>
      </c>
      <c r="C119" s="455" t="s">
        <v>1721</v>
      </c>
      <c r="D119" s="481">
        <v>864</v>
      </c>
      <c r="E119" s="499" t="s">
        <v>1457</v>
      </c>
      <c r="F119" s="481"/>
      <c r="G119" s="455" t="s">
        <v>1722</v>
      </c>
      <c r="H119" s="500">
        <v>22</v>
      </c>
    </row>
    <row r="120" spans="1:8" s="54" customFormat="1" ht="11.25" x14ac:dyDescent="0.2">
      <c r="A120" s="503" t="s">
        <v>1716</v>
      </c>
      <c r="B120" s="455" t="s">
        <v>1723</v>
      </c>
      <c r="C120" s="455" t="s">
        <v>1724</v>
      </c>
      <c r="D120" s="481">
        <v>864</v>
      </c>
      <c r="E120" s="499" t="s">
        <v>1457</v>
      </c>
      <c r="F120" s="481"/>
      <c r="G120" s="455" t="s">
        <v>1725</v>
      </c>
      <c r="H120" s="500">
        <v>22</v>
      </c>
    </row>
    <row r="121" spans="1:8" s="54" customFormat="1" ht="11.25" x14ac:dyDescent="0.2">
      <c r="A121" s="503" t="s">
        <v>1716</v>
      </c>
      <c r="B121" s="455" t="s">
        <v>1726</v>
      </c>
      <c r="C121" s="455" t="s">
        <v>1727</v>
      </c>
      <c r="D121" s="481">
        <v>864</v>
      </c>
      <c r="E121" s="499" t="s">
        <v>1457</v>
      </c>
      <c r="F121" s="481"/>
      <c r="G121" s="455" t="s">
        <v>1728</v>
      </c>
      <c r="H121" s="500">
        <v>22</v>
      </c>
    </row>
    <row r="122" spans="1:8" s="54" customFormat="1" ht="11.25" x14ac:dyDescent="0.2">
      <c r="A122" s="503" t="s">
        <v>1716</v>
      </c>
      <c r="B122" s="455" t="s">
        <v>1729</v>
      </c>
      <c r="C122" s="455" t="s">
        <v>1730</v>
      </c>
      <c r="D122" s="481">
        <v>1500</v>
      </c>
      <c r="E122" s="499" t="s">
        <v>1457</v>
      </c>
      <c r="F122" s="481"/>
      <c r="G122" s="455" t="s">
        <v>1731</v>
      </c>
      <c r="H122" s="500">
        <v>22</v>
      </c>
    </row>
    <row r="123" spans="1:8" s="54" customFormat="1" ht="11.25" x14ac:dyDescent="0.2">
      <c r="A123" s="503" t="s">
        <v>1716</v>
      </c>
      <c r="B123" s="455" t="s">
        <v>1732</v>
      </c>
      <c r="C123" s="455" t="s">
        <v>1733</v>
      </c>
      <c r="D123" s="481">
        <v>864</v>
      </c>
      <c r="E123" s="499" t="s">
        <v>1457</v>
      </c>
      <c r="F123" s="481"/>
      <c r="G123" s="455" t="s">
        <v>1734</v>
      </c>
      <c r="H123" s="500">
        <v>22</v>
      </c>
    </row>
    <row r="124" spans="1:8" s="54" customFormat="1" ht="11.25" x14ac:dyDescent="0.2">
      <c r="A124" s="503" t="s">
        <v>1716</v>
      </c>
      <c r="B124" s="455" t="s">
        <v>1599</v>
      </c>
      <c r="C124" s="455" t="s">
        <v>1600</v>
      </c>
      <c r="D124" s="481">
        <v>350</v>
      </c>
      <c r="E124" s="499" t="s">
        <v>1457</v>
      </c>
      <c r="F124" s="481"/>
      <c r="G124" s="455" t="s">
        <v>1735</v>
      </c>
      <c r="H124" s="500">
        <v>22</v>
      </c>
    </row>
    <row r="125" spans="1:8" s="54" customFormat="1" ht="11.25" x14ac:dyDescent="0.2">
      <c r="A125" s="503" t="s">
        <v>1716</v>
      </c>
      <c r="B125" s="455" t="s">
        <v>1736</v>
      </c>
      <c r="C125" s="455" t="s">
        <v>1737</v>
      </c>
      <c r="D125" s="481">
        <v>570</v>
      </c>
      <c r="E125" s="499" t="s">
        <v>1457</v>
      </c>
      <c r="F125" s="481"/>
      <c r="G125" s="455" t="s">
        <v>1738</v>
      </c>
      <c r="H125" s="500">
        <v>22</v>
      </c>
    </row>
    <row r="126" spans="1:8" s="54" customFormat="1" ht="11.25" x14ac:dyDescent="0.2">
      <c r="A126" s="503" t="s">
        <v>1716</v>
      </c>
      <c r="B126" s="455" t="s">
        <v>1739</v>
      </c>
      <c r="C126" s="455" t="s">
        <v>1740</v>
      </c>
      <c r="D126" s="481">
        <v>864</v>
      </c>
      <c r="E126" s="499" t="s">
        <v>1457</v>
      </c>
      <c r="F126" s="481"/>
      <c r="G126" s="455" t="s">
        <v>1741</v>
      </c>
      <c r="H126" s="500">
        <v>22</v>
      </c>
    </row>
    <row r="127" spans="1:8" s="54" customFormat="1" ht="11.25" x14ac:dyDescent="0.2">
      <c r="A127" s="503" t="s">
        <v>1716</v>
      </c>
      <c r="B127" s="455" t="s">
        <v>1742</v>
      </c>
      <c r="C127" s="455" t="s">
        <v>1743</v>
      </c>
      <c r="D127" s="481">
        <v>468</v>
      </c>
      <c r="E127" s="499" t="s">
        <v>1457</v>
      </c>
      <c r="F127" s="481"/>
      <c r="G127" s="455" t="s">
        <v>1744</v>
      </c>
      <c r="H127" s="500">
        <v>22</v>
      </c>
    </row>
    <row r="128" spans="1:8" s="54" customFormat="1" ht="11.25" x14ac:dyDescent="0.2">
      <c r="A128" s="503" t="s">
        <v>1716</v>
      </c>
      <c r="B128" s="455" t="s">
        <v>1745</v>
      </c>
      <c r="C128" s="455" t="s">
        <v>1746</v>
      </c>
      <c r="D128" s="481">
        <v>288</v>
      </c>
      <c r="E128" s="499" t="s">
        <v>1457</v>
      </c>
      <c r="F128" s="481"/>
      <c r="G128" s="455" t="s">
        <v>1747</v>
      </c>
      <c r="H128" s="500">
        <v>22</v>
      </c>
    </row>
    <row r="129" spans="1:8" s="54" customFormat="1" ht="11.25" x14ac:dyDescent="0.2">
      <c r="A129" s="503" t="s">
        <v>1716</v>
      </c>
      <c r="B129" s="455" t="s">
        <v>1748</v>
      </c>
      <c r="C129" s="455" t="s">
        <v>1749</v>
      </c>
      <c r="D129" s="481">
        <v>380</v>
      </c>
      <c r="E129" s="499" t="s">
        <v>1457</v>
      </c>
      <c r="F129" s="481"/>
      <c r="G129" s="455" t="s">
        <v>1750</v>
      </c>
      <c r="H129" s="500">
        <v>22</v>
      </c>
    </row>
    <row r="130" spans="1:8" s="54" customFormat="1" ht="11.25" x14ac:dyDescent="0.2">
      <c r="A130" s="503" t="s">
        <v>1716</v>
      </c>
      <c r="B130" s="455" t="s">
        <v>1751</v>
      </c>
      <c r="C130" s="455" t="s">
        <v>1752</v>
      </c>
      <c r="D130" s="481">
        <v>324</v>
      </c>
      <c r="E130" s="499" t="s">
        <v>1457</v>
      </c>
      <c r="F130" s="481"/>
      <c r="G130" s="455" t="s">
        <v>1753</v>
      </c>
      <c r="H130" s="500">
        <v>22</v>
      </c>
    </row>
    <row r="131" spans="1:8" s="54" customFormat="1" ht="11.25" x14ac:dyDescent="0.2">
      <c r="A131" s="503" t="s">
        <v>1716</v>
      </c>
      <c r="B131" s="455" t="s">
        <v>1754</v>
      </c>
      <c r="C131" s="455" t="s">
        <v>1755</v>
      </c>
      <c r="D131" s="481">
        <v>1000</v>
      </c>
      <c r="E131" s="499" t="s">
        <v>1457</v>
      </c>
      <c r="F131" s="481"/>
      <c r="G131" s="455" t="s">
        <v>1756</v>
      </c>
      <c r="H131" s="500">
        <v>22</v>
      </c>
    </row>
    <row r="132" spans="1:8" s="54" customFormat="1" ht="11.25" x14ac:dyDescent="0.2">
      <c r="A132" s="503" t="s">
        <v>1716</v>
      </c>
      <c r="B132" s="455" t="s">
        <v>1757</v>
      </c>
      <c r="C132" s="455" t="s">
        <v>1758</v>
      </c>
      <c r="D132" s="481">
        <v>288</v>
      </c>
      <c r="E132" s="499" t="s">
        <v>1457</v>
      </c>
      <c r="F132" s="481"/>
      <c r="G132" s="455" t="s">
        <v>1759</v>
      </c>
      <c r="H132" s="500">
        <v>22</v>
      </c>
    </row>
    <row r="133" spans="1:8" s="54" customFormat="1" ht="11.25" x14ac:dyDescent="0.2">
      <c r="A133" s="503" t="s">
        <v>1716</v>
      </c>
      <c r="B133" s="455" t="s">
        <v>1760</v>
      </c>
      <c r="C133" s="455" t="s">
        <v>1761</v>
      </c>
      <c r="D133" s="481">
        <v>2000</v>
      </c>
      <c r="E133" s="499" t="s">
        <v>1457</v>
      </c>
      <c r="F133" s="481"/>
      <c r="G133" s="455" t="s">
        <v>1762</v>
      </c>
      <c r="H133" s="500">
        <v>22</v>
      </c>
    </row>
    <row r="134" spans="1:8" s="54" customFormat="1" ht="11.25" x14ac:dyDescent="0.2">
      <c r="A134" s="503" t="s">
        <v>1716</v>
      </c>
      <c r="B134" s="455" t="s">
        <v>1763</v>
      </c>
      <c r="C134" s="455" t="s">
        <v>1764</v>
      </c>
      <c r="D134" s="481">
        <v>380</v>
      </c>
      <c r="E134" s="499" t="s">
        <v>1457</v>
      </c>
      <c r="F134" s="481"/>
      <c r="G134" s="455" t="s">
        <v>1765</v>
      </c>
      <c r="H134" s="500">
        <v>22</v>
      </c>
    </row>
    <row r="135" spans="1:8" s="54" customFormat="1" ht="11.25" x14ac:dyDescent="0.2">
      <c r="A135" s="503" t="s">
        <v>1716</v>
      </c>
      <c r="B135" s="455" t="s">
        <v>1766</v>
      </c>
      <c r="C135" s="455" t="s">
        <v>1767</v>
      </c>
      <c r="D135" s="481">
        <v>380</v>
      </c>
      <c r="E135" s="499" t="s">
        <v>1457</v>
      </c>
      <c r="F135" s="481" t="s">
        <v>1768</v>
      </c>
      <c r="G135" s="455" t="s">
        <v>1769</v>
      </c>
      <c r="H135" s="500">
        <v>22</v>
      </c>
    </row>
    <row r="136" spans="1:8" s="54" customFormat="1" ht="11.25" x14ac:dyDescent="0.2">
      <c r="A136" s="503" t="s">
        <v>1770</v>
      </c>
      <c r="B136" s="455"/>
      <c r="C136" s="455"/>
      <c r="D136" s="481">
        <v>1000</v>
      </c>
      <c r="E136" s="499" t="s">
        <v>1457</v>
      </c>
      <c r="F136" s="481"/>
      <c r="G136" s="455" t="s">
        <v>1771</v>
      </c>
      <c r="H136" s="500">
        <v>22</v>
      </c>
    </row>
    <row r="137" spans="1:8" s="54" customFormat="1" ht="11.25" x14ac:dyDescent="0.2">
      <c r="A137" s="503" t="s">
        <v>1770</v>
      </c>
      <c r="B137" s="455" t="s">
        <v>1772</v>
      </c>
      <c r="C137" s="455" t="s">
        <v>1773</v>
      </c>
      <c r="D137" s="481">
        <v>828</v>
      </c>
      <c r="E137" s="499" t="s">
        <v>1457</v>
      </c>
      <c r="F137" s="481"/>
      <c r="G137" s="455" t="s">
        <v>1774</v>
      </c>
      <c r="H137" s="500">
        <v>22</v>
      </c>
    </row>
    <row r="138" spans="1:8" s="54" customFormat="1" ht="11.25" x14ac:dyDescent="0.2">
      <c r="A138" s="503" t="s">
        <v>1770</v>
      </c>
      <c r="B138" s="455" t="s">
        <v>1775</v>
      </c>
      <c r="C138" s="455" t="s">
        <v>1776</v>
      </c>
      <c r="D138" s="481">
        <v>1260</v>
      </c>
      <c r="E138" s="499" t="s">
        <v>1457</v>
      </c>
      <c r="F138" s="481"/>
      <c r="G138" s="455" t="s">
        <v>1777</v>
      </c>
      <c r="H138" s="500">
        <v>22</v>
      </c>
    </row>
    <row r="139" spans="1:8" s="54" customFormat="1" ht="11.25" x14ac:dyDescent="0.2">
      <c r="A139" s="503" t="s">
        <v>1770</v>
      </c>
      <c r="B139" s="455" t="s">
        <v>1778</v>
      </c>
      <c r="C139" s="455" t="s">
        <v>1779</v>
      </c>
      <c r="D139" s="481">
        <v>756</v>
      </c>
      <c r="E139" s="499" t="s">
        <v>1457</v>
      </c>
      <c r="F139" s="481"/>
      <c r="G139" s="455" t="s">
        <v>1780</v>
      </c>
      <c r="H139" s="500">
        <v>22</v>
      </c>
    </row>
    <row r="140" spans="1:8" s="54" customFormat="1" ht="11.25" x14ac:dyDescent="0.2">
      <c r="A140" s="503" t="s">
        <v>1770</v>
      </c>
      <c r="B140" s="455" t="s">
        <v>1781</v>
      </c>
      <c r="C140" s="455" t="s">
        <v>1782</v>
      </c>
      <c r="D140" s="481">
        <v>1000</v>
      </c>
      <c r="E140" s="499" t="s">
        <v>1457</v>
      </c>
      <c r="F140" s="481"/>
      <c r="G140" s="455" t="s">
        <v>1783</v>
      </c>
      <c r="H140" s="500">
        <v>22</v>
      </c>
    </row>
    <row r="141" spans="1:8" s="54" customFormat="1" ht="11.25" x14ac:dyDescent="0.2">
      <c r="A141" s="503" t="s">
        <v>1770</v>
      </c>
      <c r="B141" s="455" t="s">
        <v>1784</v>
      </c>
      <c r="C141" s="455" t="s">
        <v>1785</v>
      </c>
      <c r="D141" s="481">
        <v>756</v>
      </c>
      <c r="E141" s="499" t="s">
        <v>1457</v>
      </c>
      <c r="F141" s="481"/>
      <c r="G141" s="455" t="s">
        <v>1786</v>
      </c>
      <c r="H141" s="500">
        <v>22</v>
      </c>
    </row>
    <row r="142" spans="1:8" s="54" customFormat="1" ht="11.25" x14ac:dyDescent="0.2">
      <c r="A142" s="503" t="s">
        <v>1770</v>
      </c>
      <c r="B142" s="455" t="s">
        <v>1787</v>
      </c>
      <c r="C142" s="455" t="s">
        <v>1788</v>
      </c>
      <c r="D142" s="481">
        <v>432</v>
      </c>
      <c r="E142" s="499" t="s">
        <v>1457</v>
      </c>
      <c r="F142" s="481"/>
      <c r="G142" s="455" t="s">
        <v>1789</v>
      </c>
      <c r="H142" s="500">
        <v>22</v>
      </c>
    </row>
    <row r="143" spans="1:8" s="54" customFormat="1" ht="11.25" x14ac:dyDescent="0.2">
      <c r="A143" s="503" t="s">
        <v>1770</v>
      </c>
      <c r="B143" s="455" t="s">
        <v>1790</v>
      </c>
      <c r="C143" s="455" t="s">
        <v>1791</v>
      </c>
      <c r="D143" s="481">
        <v>756</v>
      </c>
      <c r="E143" s="499" t="s">
        <v>1457</v>
      </c>
      <c r="F143" s="481"/>
      <c r="G143" s="455" t="s">
        <v>1792</v>
      </c>
      <c r="H143" s="500">
        <v>22</v>
      </c>
    </row>
    <row r="144" spans="1:8" s="54" customFormat="1" ht="11.25" x14ac:dyDescent="0.2">
      <c r="A144" s="503" t="s">
        <v>1770</v>
      </c>
      <c r="B144" s="455" t="s">
        <v>1793</v>
      </c>
      <c r="C144" s="455" t="s">
        <v>1794</v>
      </c>
      <c r="D144" s="481">
        <v>756</v>
      </c>
      <c r="E144" s="499" t="s">
        <v>1457</v>
      </c>
      <c r="F144" s="481"/>
      <c r="G144" s="455" t="s">
        <v>1795</v>
      </c>
      <c r="H144" s="500">
        <v>22</v>
      </c>
    </row>
    <row r="145" spans="1:8" s="54" customFormat="1" ht="11.25" x14ac:dyDescent="0.2">
      <c r="A145" s="503" t="s">
        <v>1770</v>
      </c>
      <c r="B145" s="455" t="s">
        <v>1796</v>
      </c>
      <c r="C145" s="455" t="s">
        <v>1797</v>
      </c>
      <c r="D145" s="481">
        <v>500</v>
      </c>
      <c r="E145" s="499" t="s">
        <v>1457</v>
      </c>
      <c r="F145" s="481"/>
      <c r="G145" s="455" t="s">
        <v>1798</v>
      </c>
      <c r="H145" s="500">
        <v>22</v>
      </c>
    </row>
    <row r="146" spans="1:8" s="54" customFormat="1" ht="11.25" x14ac:dyDescent="0.2">
      <c r="A146" s="503" t="s">
        <v>1770</v>
      </c>
      <c r="B146" s="455" t="s">
        <v>1796</v>
      </c>
      <c r="C146" s="455" t="s">
        <v>1797</v>
      </c>
      <c r="D146" s="481">
        <v>1000</v>
      </c>
      <c r="E146" s="499" t="s">
        <v>1457</v>
      </c>
      <c r="F146" s="481"/>
      <c r="G146" s="455" t="s">
        <v>1799</v>
      </c>
      <c r="H146" s="500">
        <v>22</v>
      </c>
    </row>
    <row r="147" spans="1:8" s="54" customFormat="1" ht="11.25" x14ac:dyDescent="0.2">
      <c r="A147" s="503" t="s">
        <v>1770</v>
      </c>
      <c r="B147" s="455" t="s">
        <v>1796</v>
      </c>
      <c r="C147" s="455" t="s">
        <v>1797</v>
      </c>
      <c r="D147" s="481">
        <v>750</v>
      </c>
      <c r="E147" s="499" t="s">
        <v>1457</v>
      </c>
      <c r="F147" s="481"/>
      <c r="G147" s="455" t="s">
        <v>1800</v>
      </c>
      <c r="H147" s="500">
        <v>22</v>
      </c>
    </row>
    <row r="148" spans="1:8" s="54" customFormat="1" ht="11.25" x14ac:dyDescent="0.2">
      <c r="A148" s="503" t="s">
        <v>1770</v>
      </c>
      <c r="B148" s="455" t="s">
        <v>1796</v>
      </c>
      <c r="C148" s="455" t="s">
        <v>1797</v>
      </c>
      <c r="D148" s="481">
        <v>1000</v>
      </c>
      <c r="E148" s="499" t="s">
        <v>1457</v>
      </c>
      <c r="F148" s="481"/>
      <c r="G148" s="455" t="s">
        <v>1801</v>
      </c>
      <c r="H148" s="500">
        <v>22</v>
      </c>
    </row>
    <row r="149" spans="1:8" s="54" customFormat="1" ht="11.25" x14ac:dyDescent="0.2">
      <c r="A149" s="503" t="s">
        <v>1770</v>
      </c>
      <c r="B149" s="455" t="s">
        <v>1796</v>
      </c>
      <c r="C149" s="455" t="s">
        <v>1797</v>
      </c>
      <c r="D149" s="481">
        <v>500</v>
      </c>
      <c r="E149" s="499" t="s">
        <v>1457</v>
      </c>
      <c r="F149" s="481"/>
      <c r="G149" s="455" t="s">
        <v>1802</v>
      </c>
      <c r="H149" s="500">
        <v>22</v>
      </c>
    </row>
    <row r="150" spans="1:8" s="54" customFormat="1" ht="11.25" x14ac:dyDescent="0.2">
      <c r="A150" s="503" t="s">
        <v>1770</v>
      </c>
      <c r="B150" s="455" t="s">
        <v>1796</v>
      </c>
      <c r="C150" s="455" t="s">
        <v>1797</v>
      </c>
      <c r="D150" s="481">
        <v>1000</v>
      </c>
      <c r="E150" s="499" t="s">
        <v>1457</v>
      </c>
      <c r="F150" s="481"/>
      <c r="G150" s="455" t="s">
        <v>1803</v>
      </c>
      <c r="H150" s="500">
        <v>22</v>
      </c>
    </row>
    <row r="151" spans="1:8" s="54" customFormat="1" ht="11.25" x14ac:dyDescent="0.2">
      <c r="A151" s="503" t="s">
        <v>1770</v>
      </c>
      <c r="B151" s="455" t="s">
        <v>1804</v>
      </c>
      <c r="C151" s="455" t="s">
        <v>1805</v>
      </c>
      <c r="D151" s="481">
        <v>1728</v>
      </c>
      <c r="E151" s="499" t="s">
        <v>1457</v>
      </c>
      <c r="F151" s="481"/>
      <c r="G151" s="455" t="s">
        <v>1806</v>
      </c>
      <c r="H151" s="500">
        <v>22</v>
      </c>
    </row>
    <row r="152" spans="1:8" s="54" customFormat="1" ht="11.25" x14ac:dyDescent="0.2">
      <c r="A152" s="503" t="s">
        <v>1770</v>
      </c>
      <c r="B152" s="455" t="s">
        <v>1807</v>
      </c>
      <c r="C152" s="455" t="s">
        <v>1808</v>
      </c>
      <c r="D152" s="481">
        <v>2592</v>
      </c>
      <c r="E152" s="499" t="s">
        <v>1457</v>
      </c>
      <c r="F152" s="481"/>
      <c r="G152" s="455" t="s">
        <v>1809</v>
      </c>
      <c r="H152" s="500">
        <v>22</v>
      </c>
    </row>
    <row r="153" spans="1:8" s="54" customFormat="1" ht="11.25" x14ac:dyDescent="0.2">
      <c r="A153" s="503" t="s">
        <v>1770</v>
      </c>
      <c r="B153" s="455" t="s">
        <v>1810</v>
      </c>
      <c r="C153" s="455" t="s">
        <v>1811</v>
      </c>
      <c r="D153" s="481">
        <v>1860</v>
      </c>
      <c r="E153" s="499" t="s">
        <v>1457</v>
      </c>
      <c r="F153" s="481"/>
      <c r="G153" s="455" t="s">
        <v>1812</v>
      </c>
      <c r="H153" s="500">
        <v>22</v>
      </c>
    </row>
    <row r="154" spans="1:8" s="54" customFormat="1" ht="11.25" x14ac:dyDescent="0.2">
      <c r="A154" s="503" t="s">
        <v>1770</v>
      </c>
      <c r="B154" s="455" t="s">
        <v>1813</v>
      </c>
      <c r="C154" s="455" t="s">
        <v>1814</v>
      </c>
      <c r="D154" s="481">
        <v>1728</v>
      </c>
      <c r="E154" s="499" t="s">
        <v>1457</v>
      </c>
      <c r="F154" s="481"/>
      <c r="G154" s="455" t="s">
        <v>1815</v>
      </c>
      <c r="H154" s="500">
        <v>22</v>
      </c>
    </row>
    <row r="155" spans="1:8" s="54" customFormat="1" ht="11.25" x14ac:dyDescent="0.2">
      <c r="A155" s="503" t="s">
        <v>1770</v>
      </c>
      <c r="B155" s="455" t="s">
        <v>1816</v>
      </c>
      <c r="C155" s="455" t="s">
        <v>1817</v>
      </c>
      <c r="D155" s="481">
        <v>2280</v>
      </c>
      <c r="E155" s="499" t="s">
        <v>1457</v>
      </c>
      <c r="F155" s="481"/>
      <c r="G155" s="455" t="s">
        <v>1818</v>
      </c>
      <c r="H155" s="500">
        <v>22</v>
      </c>
    </row>
    <row r="156" spans="1:8" s="54" customFormat="1" ht="11.25" x14ac:dyDescent="0.2">
      <c r="A156" s="503" t="s">
        <v>1770</v>
      </c>
      <c r="B156" s="455" t="s">
        <v>1819</v>
      </c>
      <c r="C156" s="455" t="s">
        <v>1820</v>
      </c>
      <c r="D156" s="481">
        <v>8250</v>
      </c>
      <c r="E156" s="499" t="s">
        <v>1457</v>
      </c>
      <c r="F156" s="481"/>
      <c r="G156" s="455" t="s">
        <v>1821</v>
      </c>
      <c r="H156" s="500">
        <v>22</v>
      </c>
    </row>
    <row r="157" spans="1:8" s="54" customFormat="1" ht="11.25" x14ac:dyDescent="0.2">
      <c r="A157" s="503" t="s">
        <v>1770</v>
      </c>
      <c r="B157" s="455" t="s">
        <v>1822</v>
      </c>
      <c r="C157" s="455" t="s">
        <v>1823</v>
      </c>
      <c r="D157" s="481">
        <v>2592</v>
      </c>
      <c r="E157" s="499" t="s">
        <v>1457</v>
      </c>
      <c r="F157" s="481"/>
      <c r="G157" s="455" t="s">
        <v>1824</v>
      </c>
      <c r="H157" s="500">
        <v>22</v>
      </c>
    </row>
    <row r="158" spans="1:8" s="54" customFormat="1" ht="11.25" x14ac:dyDescent="0.2">
      <c r="A158" s="503" t="s">
        <v>1770</v>
      </c>
      <c r="B158" s="455" t="s">
        <v>1825</v>
      </c>
      <c r="C158" s="455" t="s">
        <v>1826</v>
      </c>
      <c r="D158" s="481">
        <v>1728</v>
      </c>
      <c r="E158" s="499" t="s">
        <v>1457</v>
      </c>
      <c r="F158" s="481"/>
      <c r="G158" s="455" t="s">
        <v>1827</v>
      </c>
      <c r="H158" s="500">
        <v>22</v>
      </c>
    </row>
    <row r="159" spans="1:8" s="54" customFormat="1" ht="11.25" x14ac:dyDescent="0.2">
      <c r="A159" s="503" t="s">
        <v>1770</v>
      </c>
      <c r="B159" s="455" t="s">
        <v>1828</v>
      </c>
      <c r="C159" s="455" t="s">
        <v>1829</v>
      </c>
      <c r="D159" s="481">
        <v>4320</v>
      </c>
      <c r="E159" s="499" t="s">
        <v>1457</v>
      </c>
      <c r="F159" s="481"/>
      <c r="G159" s="455" t="s">
        <v>1830</v>
      </c>
      <c r="H159" s="500">
        <v>22</v>
      </c>
    </row>
    <row r="160" spans="1:8" s="54" customFormat="1" ht="11.25" x14ac:dyDescent="0.2">
      <c r="A160" s="503" t="s">
        <v>1770</v>
      </c>
      <c r="B160" s="455" t="s">
        <v>1831</v>
      </c>
      <c r="C160" s="455" t="s">
        <v>1832</v>
      </c>
      <c r="D160" s="481">
        <v>2592</v>
      </c>
      <c r="E160" s="499" t="s">
        <v>1457</v>
      </c>
      <c r="F160" s="481"/>
      <c r="G160" s="455" t="s">
        <v>1833</v>
      </c>
      <c r="H160" s="500">
        <v>22</v>
      </c>
    </row>
    <row r="161" spans="1:8" s="54" customFormat="1" ht="11.25" x14ac:dyDescent="0.2">
      <c r="A161" s="503" t="s">
        <v>1770</v>
      </c>
      <c r="B161" s="455" t="s">
        <v>1834</v>
      </c>
      <c r="C161" s="455" t="s">
        <v>1835</v>
      </c>
      <c r="D161" s="481">
        <v>2280</v>
      </c>
      <c r="E161" s="499" t="s">
        <v>1457</v>
      </c>
      <c r="F161" s="481"/>
      <c r="G161" s="455" t="s">
        <v>1836</v>
      </c>
      <c r="H161" s="500">
        <v>22</v>
      </c>
    </row>
    <row r="162" spans="1:8" s="54" customFormat="1" ht="11.25" x14ac:dyDescent="0.2">
      <c r="A162" s="503" t="s">
        <v>1770</v>
      </c>
      <c r="B162" s="455" t="s">
        <v>1599</v>
      </c>
      <c r="C162" s="455" t="s">
        <v>1600</v>
      </c>
      <c r="D162" s="481">
        <v>3800</v>
      </c>
      <c r="E162" s="499" t="s">
        <v>1457</v>
      </c>
      <c r="F162" s="481"/>
      <c r="G162" s="455" t="s">
        <v>1837</v>
      </c>
      <c r="H162" s="500">
        <v>22</v>
      </c>
    </row>
    <row r="163" spans="1:8" s="54" customFormat="1" ht="11.25" x14ac:dyDescent="0.2">
      <c r="A163" s="503" t="s">
        <v>1770</v>
      </c>
      <c r="B163" s="455" t="s">
        <v>1599</v>
      </c>
      <c r="C163" s="455" t="s">
        <v>1600</v>
      </c>
      <c r="D163" s="481">
        <v>3600</v>
      </c>
      <c r="E163" s="499" t="s">
        <v>1457</v>
      </c>
      <c r="F163" s="481"/>
      <c r="G163" s="455" t="s">
        <v>1838</v>
      </c>
      <c r="H163" s="500">
        <v>22</v>
      </c>
    </row>
    <row r="164" spans="1:8" s="54" customFormat="1" ht="11.25" x14ac:dyDescent="0.2">
      <c r="A164" s="503" t="s">
        <v>1770</v>
      </c>
      <c r="B164" s="455" t="s">
        <v>1599</v>
      </c>
      <c r="C164" s="455" t="s">
        <v>1600</v>
      </c>
      <c r="D164" s="481">
        <v>1200</v>
      </c>
      <c r="E164" s="499" t="s">
        <v>1457</v>
      </c>
      <c r="F164" s="481"/>
      <c r="G164" s="455" t="s">
        <v>1839</v>
      </c>
      <c r="H164" s="500">
        <v>22</v>
      </c>
    </row>
    <row r="165" spans="1:8" s="54" customFormat="1" ht="11.25" x14ac:dyDescent="0.2">
      <c r="A165" s="503" t="s">
        <v>1770</v>
      </c>
      <c r="B165" s="455" t="s">
        <v>1599</v>
      </c>
      <c r="C165" s="455" t="s">
        <v>1600</v>
      </c>
      <c r="D165" s="481">
        <v>1200</v>
      </c>
      <c r="E165" s="499" t="s">
        <v>1457</v>
      </c>
      <c r="F165" s="481"/>
      <c r="G165" s="455" t="s">
        <v>1840</v>
      </c>
      <c r="H165" s="500">
        <v>22</v>
      </c>
    </row>
    <row r="166" spans="1:8" s="54" customFormat="1" ht="11.25" x14ac:dyDescent="0.2">
      <c r="A166" s="503" t="s">
        <v>1770</v>
      </c>
      <c r="B166" s="455" t="s">
        <v>1599</v>
      </c>
      <c r="C166" s="455" t="s">
        <v>1600</v>
      </c>
      <c r="D166" s="481">
        <v>1200</v>
      </c>
      <c r="E166" s="499" t="s">
        <v>1457</v>
      </c>
      <c r="F166" s="481"/>
      <c r="G166" s="455" t="s">
        <v>1841</v>
      </c>
      <c r="H166" s="500">
        <v>22</v>
      </c>
    </row>
    <row r="167" spans="1:8" s="54" customFormat="1" ht="11.25" x14ac:dyDescent="0.2">
      <c r="A167" s="503" t="s">
        <v>1770</v>
      </c>
      <c r="B167" s="455" t="s">
        <v>1599</v>
      </c>
      <c r="C167" s="455" t="s">
        <v>1600</v>
      </c>
      <c r="D167" s="481">
        <v>1200</v>
      </c>
      <c r="E167" s="499" t="s">
        <v>1457</v>
      </c>
      <c r="F167" s="481"/>
      <c r="G167" s="455" t="s">
        <v>1842</v>
      </c>
      <c r="H167" s="500">
        <v>22</v>
      </c>
    </row>
    <row r="168" spans="1:8" s="54" customFormat="1" ht="11.25" x14ac:dyDescent="0.2">
      <c r="A168" s="503" t="s">
        <v>1770</v>
      </c>
      <c r="B168" s="455" t="s">
        <v>1599</v>
      </c>
      <c r="C168" s="455" t="s">
        <v>1600</v>
      </c>
      <c r="D168" s="481">
        <v>1200</v>
      </c>
      <c r="E168" s="499" t="s">
        <v>1457</v>
      </c>
      <c r="F168" s="481"/>
      <c r="G168" s="455" t="s">
        <v>1843</v>
      </c>
      <c r="H168" s="500">
        <v>22</v>
      </c>
    </row>
    <row r="169" spans="1:8" s="54" customFormat="1" ht="11.25" x14ac:dyDescent="0.2">
      <c r="A169" s="503" t="s">
        <v>1770</v>
      </c>
      <c r="B169" s="455" t="s">
        <v>1599</v>
      </c>
      <c r="C169" s="455" t="s">
        <v>1600</v>
      </c>
      <c r="D169" s="481">
        <v>1200</v>
      </c>
      <c r="E169" s="499" t="s">
        <v>1457</v>
      </c>
      <c r="F169" s="481"/>
      <c r="G169" s="455" t="s">
        <v>1844</v>
      </c>
      <c r="H169" s="500">
        <v>22</v>
      </c>
    </row>
    <row r="170" spans="1:8" s="54" customFormat="1" ht="11.25" x14ac:dyDescent="0.2">
      <c r="A170" s="503" t="s">
        <v>1770</v>
      </c>
      <c r="B170" s="455" t="s">
        <v>1599</v>
      </c>
      <c r="C170" s="455" t="s">
        <v>1600</v>
      </c>
      <c r="D170" s="481">
        <v>1200</v>
      </c>
      <c r="E170" s="499" t="s">
        <v>1457</v>
      </c>
      <c r="F170" s="481"/>
      <c r="G170" s="455" t="s">
        <v>1845</v>
      </c>
      <c r="H170" s="500">
        <v>22</v>
      </c>
    </row>
    <row r="171" spans="1:8" s="54" customFormat="1" ht="11.25" x14ac:dyDescent="0.2">
      <c r="A171" s="503" t="s">
        <v>1770</v>
      </c>
      <c r="B171" s="455" t="s">
        <v>1846</v>
      </c>
      <c r="C171" s="455" t="s">
        <v>1847</v>
      </c>
      <c r="D171" s="481">
        <v>3456</v>
      </c>
      <c r="E171" s="499" t="s">
        <v>1457</v>
      </c>
      <c r="F171" s="481"/>
      <c r="G171" s="455" t="s">
        <v>1848</v>
      </c>
      <c r="H171" s="500">
        <v>22</v>
      </c>
    </row>
    <row r="172" spans="1:8" s="54" customFormat="1" ht="11.25" x14ac:dyDescent="0.2">
      <c r="A172" s="503" t="s">
        <v>1770</v>
      </c>
      <c r="B172" s="455" t="s">
        <v>1849</v>
      </c>
      <c r="C172" s="455" t="s">
        <v>1850</v>
      </c>
      <c r="D172" s="481">
        <v>1728</v>
      </c>
      <c r="E172" s="499" t="s">
        <v>1457</v>
      </c>
      <c r="F172" s="481"/>
      <c r="G172" s="455" t="s">
        <v>1851</v>
      </c>
      <c r="H172" s="500">
        <v>22</v>
      </c>
    </row>
    <row r="173" spans="1:8" s="54" customFormat="1" ht="11.25" x14ac:dyDescent="0.2">
      <c r="A173" s="503" t="s">
        <v>1770</v>
      </c>
      <c r="B173" s="455" t="s">
        <v>1852</v>
      </c>
      <c r="C173" s="455" t="s">
        <v>1853</v>
      </c>
      <c r="D173" s="481">
        <v>2592</v>
      </c>
      <c r="E173" s="499" t="s">
        <v>1457</v>
      </c>
      <c r="F173" s="481"/>
      <c r="G173" s="455" t="s">
        <v>1854</v>
      </c>
      <c r="H173" s="500">
        <v>22</v>
      </c>
    </row>
    <row r="174" spans="1:8" s="54" customFormat="1" ht="11.25" x14ac:dyDescent="0.2">
      <c r="A174" s="503" t="s">
        <v>1770</v>
      </c>
      <c r="B174" s="455" t="s">
        <v>1855</v>
      </c>
      <c r="C174" s="455" t="s">
        <v>1856</v>
      </c>
      <c r="D174" s="481">
        <v>1860</v>
      </c>
      <c r="E174" s="499" t="s">
        <v>1457</v>
      </c>
      <c r="F174" s="481"/>
      <c r="G174" s="455" t="s">
        <v>1812</v>
      </c>
      <c r="H174" s="500">
        <v>22</v>
      </c>
    </row>
    <row r="175" spans="1:8" s="54" customFormat="1" ht="11.25" x14ac:dyDescent="0.2">
      <c r="A175" s="503" t="s">
        <v>1770</v>
      </c>
      <c r="B175" s="455" t="s">
        <v>1855</v>
      </c>
      <c r="C175" s="455" t="s">
        <v>1856</v>
      </c>
      <c r="D175" s="481">
        <v>1000</v>
      </c>
      <c r="E175" s="499" t="s">
        <v>1457</v>
      </c>
      <c r="F175" s="481"/>
      <c r="G175" s="455" t="s">
        <v>1857</v>
      </c>
      <c r="H175" s="500">
        <v>22</v>
      </c>
    </row>
    <row r="176" spans="1:8" s="54" customFormat="1" ht="11.25" x14ac:dyDescent="0.2">
      <c r="A176" s="503" t="s">
        <v>1770</v>
      </c>
      <c r="B176" s="455" t="s">
        <v>1855</v>
      </c>
      <c r="C176" s="455" t="s">
        <v>1856</v>
      </c>
      <c r="D176" s="481">
        <v>500</v>
      </c>
      <c r="E176" s="499" t="s">
        <v>1457</v>
      </c>
      <c r="F176" s="481"/>
      <c r="G176" s="455" t="s">
        <v>1858</v>
      </c>
      <c r="H176" s="500">
        <v>22</v>
      </c>
    </row>
    <row r="177" spans="1:23" s="54" customFormat="1" ht="11.25" x14ac:dyDescent="0.2">
      <c r="A177" s="503" t="s">
        <v>1770</v>
      </c>
      <c r="B177" s="455" t="s">
        <v>1855</v>
      </c>
      <c r="C177" s="455" t="s">
        <v>1856</v>
      </c>
      <c r="D177" s="481">
        <v>500</v>
      </c>
      <c r="E177" s="499" t="s">
        <v>1457</v>
      </c>
      <c r="F177" s="481"/>
      <c r="G177" s="455" t="s">
        <v>1859</v>
      </c>
      <c r="H177" s="500">
        <v>22</v>
      </c>
    </row>
    <row r="178" spans="1:23" s="54" customFormat="1" ht="11.25" x14ac:dyDescent="0.2">
      <c r="A178" s="503" t="s">
        <v>1770</v>
      </c>
      <c r="B178" s="455" t="s">
        <v>1855</v>
      </c>
      <c r="C178" s="455" t="s">
        <v>1856</v>
      </c>
      <c r="D178" s="481">
        <v>1000</v>
      </c>
      <c r="E178" s="499" t="s">
        <v>1457</v>
      </c>
      <c r="F178" s="481"/>
      <c r="G178" s="455" t="s">
        <v>1860</v>
      </c>
      <c r="H178" s="500">
        <v>22</v>
      </c>
    </row>
    <row r="179" spans="1:23" s="54" customFormat="1" ht="11.25" x14ac:dyDescent="0.2">
      <c r="A179" s="503" t="s">
        <v>1770</v>
      </c>
      <c r="B179" s="455" t="s">
        <v>1855</v>
      </c>
      <c r="C179" s="455" t="s">
        <v>1856</v>
      </c>
      <c r="D179" s="481">
        <v>1000</v>
      </c>
      <c r="E179" s="499" t="s">
        <v>1457</v>
      </c>
      <c r="F179" s="481"/>
      <c r="G179" s="455" t="s">
        <v>1861</v>
      </c>
      <c r="H179" s="500">
        <v>22</v>
      </c>
    </row>
    <row r="180" spans="1:23" s="54" customFormat="1" ht="11.25" x14ac:dyDescent="0.2">
      <c r="A180" s="503" t="s">
        <v>1770</v>
      </c>
      <c r="B180" s="455" t="s">
        <v>1855</v>
      </c>
      <c r="C180" s="455" t="s">
        <v>1856</v>
      </c>
      <c r="D180" s="481">
        <v>750</v>
      </c>
      <c r="E180" s="499" t="s">
        <v>1457</v>
      </c>
      <c r="F180" s="481"/>
      <c r="G180" s="455" t="s">
        <v>1862</v>
      </c>
      <c r="H180" s="500">
        <v>22</v>
      </c>
    </row>
    <row r="181" spans="1:23" s="54" customFormat="1" ht="11.25" x14ac:dyDescent="0.2">
      <c r="A181" s="503" t="s">
        <v>1770</v>
      </c>
      <c r="B181" s="455" t="s">
        <v>1863</v>
      </c>
      <c r="C181" s="455" t="s">
        <v>1864</v>
      </c>
      <c r="D181" s="481">
        <v>2280</v>
      </c>
      <c r="E181" s="499" t="s">
        <v>1457</v>
      </c>
      <c r="F181" s="481"/>
      <c r="G181" s="455" t="s">
        <v>1865</v>
      </c>
      <c r="H181" s="500">
        <v>22</v>
      </c>
    </row>
    <row r="182" spans="1:23" s="54" customFormat="1" ht="11.25" x14ac:dyDescent="0.2">
      <c r="A182" s="503" t="s">
        <v>1770</v>
      </c>
      <c r="B182" s="455" t="s">
        <v>1866</v>
      </c>
      <c r="C182" s="455" t="s">
        <v>1867</v>
      </c>
      <c r="D182" s="481">
        <v>4320</v>
      </c>
      <c r="E182" s="499" t="s">
        <v>1457</v>
      </c>
      <c r="F182" s="481" t="s">
        <v>1868</v>
      </c>
      <c r="G182" s="455" t="s">
        <v>1869</v>
      </c>
      <c r="H182" s="500">
        <v>22</v>
      </c>
    </row>
    <row r="183" spans="1:23" s="54" customFormat="1" ht="33.75" x14ac:dyDescent="0.2">
      <c r="A183" s="503" t="s">
        <v>9224</v>
      </c>
      <c r="B183" s="432" t="s">
        <v>9218</v>
      </c>
      <c r="C183" s="438">
        <v>43233606</v>
      </c>
      <c r="D183" s="469">
        <v>10600</v>
      </c>
      <c r="E183" s="469">
        <v>16800</v>
      </c>
      <c r="F183" s="469">
        <v>20000</v>
      </c>
      <c r="G183" s="439" t="s">
        <v>2552</v>
      </c>
      <c r="H183" s="444" t="s">
        <v>822</v>
      </c>
    </row>
    <row r="184" spans="1:23" s="54" customFormat="1" ht="22.5" x14ac:dyDescent="0.2">
      <c r="A184" s="503" t="s">
        <v>9225</v>
      </c>
      <c r="B184" s="432">
        <v>10429958275</v>
      </c>
      <c r="C184" s="432">
        <v>42995827</v>
      </c>
      <c r="D184" s="469">
        <v>12352</v>
      </c>
      <c r="E184" s="469">
        <v>7500</v>
      </c>
      <c r="F184" s="469">
        <v>10000</v>
      </c>
      <c r="G184" s="439" t="s">
        <v>3422</v>
      </c>
      <c r="H184" s="433" t="s">
        <v>3423</v>
      </c>
    </row>
    <row r="185" spans="1:23" s="54" customFormat="1" ht="45" x14ac:dyDescent="0.2">
      <c r="A185" s="503" t="s">
        <v>9226</v>
      </c>
      <c r="B185" s="432">
        <v>10201033981</v>
      </c>
      <c r="C185" s="432">
        <v>20103398</v>
      </c>
      <c r="D185" s="469">
        <v>4000</v>
      </c>
      <c r="E185" s="469"/>
      <c r="F185" s="469"/>
      <c r="G185" s="439" t="s">
        <v>3424</v>
      </c>
      <c r="H185" s="433" t="s">
        <v>1283</v>
      </c>
    </row>
    <row r="186" spans="1:23" s="54" customFormat="1" ht="33.75" x14ac:dyDescent="0.2">
      <c r="A186" s="503" t="s">
        <v>9227</v>
      </c>
      <c r="B186" s="432">
        <v>10198133154</v>
      </c>
      <c r="C186" s="432">
        <v>19813315</v>
      </c>
      <c r="D186" s="469"/>
      <c r="E186" s="469">
        <v>5700</v>
      </c>
      <c r="F186" s="469"/>
      <c r="G186" s="439" t="s">
        <v>3425</v>
      </c>
      <c r="H186" s="433" t="s">
        <v>2076</v>
      </c>
    </row>
    <row r="187" spans="1:23" s="54" customFormat="1" ht="72" customHeight="1" x14ac:dyDescent="0.2">
      <c r="A187" s="503" t="s">
        <v>9223</v>
      </c>
      <c r="B187" s="402" t="s">
        <v>9219</v>
      </c>
      <c r="C187" s="430" t="s">
        <v>9220</v>
      </c>
      <c r="D187" s="468"/>
      <c r="E187" s="468">
        <v>13000</v>
      </c>
      <c r="F187" s="468"/>
      <c r="G187" s="431"/>
      <c r="H187" s="431"/>
    </row>
    <row r="188" spans="1:23" s="54" customFormat="1" ht="26.1" customHeight="1" x14ac:dyDescent="0.2">
      <c r="A188" s="503" t="s">
        <v>9223</v>
      </c>
      <c r="B188" s="503" t="s">
        <v>9222</v>
      </c>
      <c r="C188" s="432">
        <v>10722743216</v>
      </c>
      <c r="D188" s="469"/>
      <c r="E188" s="469">
        <v>4000</v>
      </c>
      <c r="F188" s="469"/>
      <c r="G188" s="501" t="s">
        <v>5712</v>
      </c>
      <c r="H188" s="433" t="s">
        <v>5713</v>
      </c>
    </row>
    <row r="189" spans="1:23" s="54" customFormat="1" ht="12" customHeight="1" x14ac:dyDescent="0.2">
      <c r="A189" s="503" t="s">
        <v>9235</v>
      </c>
      <c r="B189" s="432" t="s">
        <v>9221</v>
      </c>
      <c r="C189" s="432" t="s">
        <v>7936</v>
      </c>
      <c r="D189" s="471">
        <v>11500</v>
      </c>
      <c r="E189" s="469"/>
      <c r="F189" s="469"/>
      <c r="G189" s="433" t="s">
        <v>7937</v>
      </c>
      <c r="H189" s="433" t="s">
        <v>2658</v>
      </c>
      <c r="I189" s="389"/>
      <c r="J189" s="389"/>
      <c r="K189" s="389"/>
      <c r="L189" s="389"/>
      <c r="M189" s="389"/>
      <c r="N189" s="389"/>
      <c r="O189" s="389"/>
      <c r="P189" s="389"/>
      <c r="Q189" s="389"/>
      <c r="R189" s="389"/>
      <c r="S189" s="389"/>
      <c r="T189" s="389"/>
      <c r="U189" s="389"/>
      <c r="V189" s="389"/>
      <c r="W189" s="389"/>
    </row>
    <row r="190" spans="1:23" s="54" customFormat="1" ht="45" x14ac:dyDescent="0.2">
      <c r="A190" s="503" t="s">
        <v>9236</v>
      </c>
      <c r="B190" s="432" t="s">
        <v>9229</v>
      </c>
      <c r="C190" s="432" t="s">
        <v>9229</v>
      </c>
      <c r="D190" s="471">
        <v>10000</v>
      </c>
      <c r="E190" s="469"/>
      <c r="F190" s="469"/>
      <c r="G190" s="433" t="s">
        <v>7938</v>
      </c>
      <c r="H190" s="433" t="s">
        <v>2658</v>
      </c>
      <c r="I190" s="389"/>
      <c r="J190" s="389"/>
      <c r="K190" s="389"/>
      <c r="L190" s="389"/>
      <c r="M190" s="389"/>
      <c r="N190" s="389"/>
      <c r="O190" s="389"/>
      <c r="P190" s="389"/>
      <c r="Q190" s="389"/>
      <c r="R190" s="389"/>
      <c r="S190" s="389"/>
      <c r="T190" s="389"/>
      <c r="U190" s="389"/>
      <c r="V190" s="389"/>
      <c r="W190" s="389"/>
    </row>
    <row r="191" spans="1:23" s="54" customFormat="1" ht="33.75" x14ac:dyDescent="0.2">
      <c r="A191" s="503" t="s">
        <v>9237</v>
      </c>
      <c r="B191" s="432" t="s">
        <v>7939</v>
      </c>
      <c r="C191" s="432"/>
      <c r="D191" s="471">
        <v>27400</v>
      </c>
      <c r="E191" s="469"/>
      <c r="F191" s="469"/>
      <c r="G191" s="433" t="s">
        <v>7940</v>
      </c>
      <c r="H191" s="439" t="s">
        <v>7941</v>
      </c>
      <c r="I191" s="389"/>
      <c r="J191" s="389"/>
      <c r="K191" s="389"/>
      <c r="L191" s="389"/>
      <c r="M191" s="389"/>
      <c r="N191" s="389"/>
      <c r="O191" s="389"/>
      <c r="P191" s="389"/>
      <c r="Q191" s="389"/>
      <c r="R191" s="389"/>
      <c r="S191" s="389"/>
      <c r="T191" s="389"/>
      <c r="U191" s="389"/>
      <c r="V191" s="389"/>
      <c r="W191" s="389"/>
    </row>
    <row r="192" spans="1:23" s="54" customFormat="1" ht="33.75" x14ac:dyDescent="0.2">
      <c r="A192" s="503" t="s">
        <v>7942</v>
      </c>
      <c r="B192" s="432">
        <v>40549255</v>
      </c>
      <c r="C192" s="432" t="s">
        <v>9228</v>
      </c>
      <c r="D192" s="471">
        <v>21710</v>
      </c>
      <c r="E192" s="469"/>
      <c r="F192" s="469"/>
      <c r="G192" s="433" t="s">
        <v>7943</v>
      </c>
      <c r="H192" s="433" t="s">
        <v>3324</v>
      </c>
      <c r="I192" s="389"/>
      <c r="J192" s="389"/>
      <c r="K192" s="389"/>
      <c r="L192" s="389"/>
      <c r="M192" s="389"/>
      <c r="N192" s="389"/>
      <c r="O192" s="389"/>
      <c r="P192" s="389"/>
      <c r="Q192" s="389"/>
      <c r="R192" s="389"/>
      <c r="S192" s="389"/>
      <c r="T192" s="389"/>
      <c r="U192" s="389"/>
      <c r="V192" s="389"/>
      <c r="W192" s="389"/>
    </row>
    <row r="193" spans="1:8" s="54" customFormat="1" ht="27.75" customHeight="1" x14ac:dyDescent="0.2">
      <c r="A193" s="503" t="s">
        <v>9232</v>
      </c>
      <c r="B193" s="432">
        <v>20601172811</v>
      </c>
      <c r="C193" s="432"/>
      <c r="D193" s="471">
        <v>3000</v>
      </c>
      <c r="E193" s="471"/>
      <c r="F193" s="469"/>
      <c r="G193" s="433"/>
      <c r="H193" s="433"/>
    </row>
    <row r="194" spans="1:8" s="54" customFormat="1" ht="27.75" customHeight="1" x14ac:dyDescent="0.2">
      <c r="A194" s="503" t="s">
        <v>9231</v>
      </c>
      <c r="B194" s="432">
        <v>20601387027</v>
      </c>
      <c r="C194" s="432"/>
      <c r="D194" s="471">
        <v>2500</v>
      </c>
      <c r="E194" s="471"/>
      <c r="F194" s="469"/>
      <c r="G194" s="433"/>
      <c r="H194" s="433"/>
    </row>
    <row r="195" spans="1:8" s="54" customFormat="1" ht="27.75" customHeight="1" x14ac:dyDescent="0.2">
      <c r="A195" s="503" t="s">
        <v>9230</v>
      </c>
      <c r="B195" s="432">
        <v>20601387027</v>
      </c>
      <c r="C195" s="432"/>
      <c r="D195" s="471">
        <v>2500</v>
      </c>
      <c r="E195" s="471"/>
      <c r="F195" s="469"/>
      <c r="G195" s="433"/>
      <c r="H195" s="433"/>
    </row>
    <row r="196" spans="1:8" s="54" customFormat="1" ht="27.75" customHeight="1" x14ac:dyDescent="0.2">
      <c r="A196" s="503" t="s">
        <v>9230</v>
      </c>
      <c r="B196" s="432">
        <v>20601172811</v>
      </c>
      <c r="C196" s="432"/>
      <c r="D196" s="471">
        <v>4000</v>
      </c>
      <c r="E196" s="471"/>
      <c r="F196" s="469"/>
      <c r="G196" s="433"/>
      <c r="H196" s="433"/>
    </row>
    <row r="197" spans="1:8" s="54" customFormat="1" ht="27.75" customHeight="1" x14ac:dyDescent="0.2">
      <c r="A197" s="503" t="s">
        <v>9233</v>
      </c>
      <c r="B197" s="432"/>
      <c r="C197" s="432">
        <v>72274321</v>
      </c>
      <c r="D197" s="471"/>
      <c r="E197" s="471">
        <v>5000</v>
      </c>
      <c r="F197" s="469"/>
      <c r="G197" s="433" t="s">
        <v>8569</v>
      </c>
      <c r="H197" s="433"/>
    </row>
    <row r="198" spans="1:8" s="54" customFormat="1" ht="27.75" customHeight="1" x14ac:dyDescent="0.2">
      <c r="A198" s="503" t="s">
        <v>9234</v>
      </c>
      <c r="B198" s="432"/>
      <c r="C198" s="432">
        <v>48737784</v>
      </c>
      <c r="D198" s="471"/>
      <c r="E198" s="471">
        <v>10000</v>
      </c>
      <c r="F198" s="469"/>
      <c r="G198" s="433"/>
      <c r="H198" s="433"/>
    </row>
    <row r="199" spans="1:8" s="54" customFormat="1" ht="27.75" customHeight="1" x14ac:dyDescent="0.2">
      <c r="A199" s="503" t="s">
        <v>9234</v>
      </c>
      <c r="B199" s="432">
        <v>20568060831</v>
      </c>
      <c r="C199" s="432"/>
      <c r="D199" s="471"/>
      <c r="E199" s="471">
        <v>33000</v>
      </c>
      <c r="F199" s="469"/>
      <c r="G199" s="433"/>
      <c r="H199" s="433"/>
    </row>
  </sheetData>
  <mergeCells count="5">
    <mergeCell ref="B4:B5"/>
    <mergeCell ref="H4:H5"/>
    <mergeCell ref="A4:A5"/>
    <mergeCell ref="G4:G5"/>
    <mergeCell ref="C4:C5"/>
  </mergeCells>
  <phoneticPr fontId="0" type="noConversion"/>
  <printOptions horizontalCentered="1"/>
  <pageMargins left="0.25" right="0.29950980392156862" top="0.75" bottom="0.75" header="0.3" footer="0.3"/>
  <pageSetup paperSize="9" scale="6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135"/>
  <sheetViews>
    <sheetView zoomScaleNormal="100" zoomScaleSheetLayoutView="100" zoomScalePageLayoutView="85" workbookViewId="0">
      <selection activeCell="H6" sqref="H6:H132"/>
    </sheetView>
  </sheetViews>
  <sheetFormatPr baseColWidth="10" defaultColWidth="11.42578125" defaultRowHeight="12" x14ac:dyDescent="0.2"/>
  <cols>
    <col min="1" max="1" width="42" style="216" bestFit="1" customWidth="1"/>
    <col min="2" max="2" width="50.7109375" style="216" bestFit="1" customWidth="1"/>
    <col min="3" max="3" width="35.42578125" style="373" customWidth="1"/>
    <col min="4" max="4" width="23.85546875" style="373" customWidth="1"/>
    <col min="5" max="5" width="15.5703125" style="373" customWidth="1"/>
    <col min="6" max="6" width="15.5703125" style="375" customWidth="1"/>
    <col min="7" max="8" width="15.5703125" style="604" customWidth="1"/>
    <col min="9" max="16384" width="11.42578125" style="216"/>
  </cols>
  <sheetData>
    <row r="1" spans="1:22" s="220" customFormat="1" ht="15.75" x14ac:dyDescent="0.25">
      <c r="A1" s="222" t="s">
        <v>456</v>
      </c>
      <c r="B1" s="221"/>
      <c r="C1" s="371"/>
      <c r="D1" s="371"/>
      <c r="E1" s="371"/>
      <c r="F1" s="221"/>
      <c r="G1" s="602"/>
      <c r="H1" s="602"/>
    </row>
    <row r="2" spans="1:22" s="219" customFormat="1" ht="15.75" x14ac:dyDescent="0.2">
      <c r="A2" s="103" t="s">
        <v>495</v>
      </c>
      <c r="B2" s="98"/>
      <c r="C2" s="372"/>
      <c r="D2" s="372"/>
      <c r="E2" s="372"/>
      <c r="F2" s="98"/>
      <c r="G2" s="603"/>
      <c r="H2" s="603"/>
      <c r="I2" s="98"/>
      <c r="J2" s="98"/>
      <c r="K2" s="98"/>
      <c r="L2" s="98"/>
      <c r="M2" s="98"/>
      <c r="N2" s="98"/>
      <c r="O2" s="98"/>
      <c r="P2" s="98"/>
      <c r="Q2" s="98"/>
      <c r="R2" s="98"/>
      <c r="S2" s="98"/>
      <c r="T2" s="98"/>
      <c r="U2" s="98"/>
      <c r="V2" s="98"/>
    </row>
    <row r="3" spans="1:22" ht="12.75" thickBot="1" x14ac:dyDescent="0.25"/>
    <row r="4" spans="1:22" ht="12.75" thickBot="1" x14ac:dyDescent="0.25">
      <c r="A4" s="736" t="s">
        <v>391</v>
      </c>
      <c r="B4" s="736" t="s">
        <v>117</v>
      </c>
      <c r="C4" s="734" t="s">
        <v>390</v>
      </c>
      <c r="D4" s="735"/>
      <c r="E4" s="735"/>
      <c r="F4" s="735"/>
      <c r="G4" s="735"/>
      <c r="H4" s="735"/>
    </row>
    <row r="5" spans="1:22" s="218" customFormat="1" ht="13.5" customHeight="1" thickBot="1" x14ac:dyDescent="0.25">
      <c r="A5" s="737"/>
      <c r="B5" s="737"/>
      <c r="C5" s="607" t="s">
        <v>389</v>
      </c>
      <c r="D5" s="608" t="s">
        <v>388</v>
      </c>
      <c r="E5" s="609" t="s">
        <v>387</v>
      </c>
      <c r="F5" s="610" t="s">
        <v>386</v>
      </c>
      <c r="G5" s="611" t="s">
        <v>480</v>
      </c>
      <c r="H5" s="611" t="s">
        <v>486</v>
      </c>
    </row>
    <row r="6" spans="1:22" s="395" customFormat="1" x14ac:dyDescent="0.2">
      <c r="A6" s="393"/>
      <c r="B6" s="393"/>
      <c r="C6" s="615"/>
      <c r="D6" s="615"/>
      <c r="E6" s="615"/>
      <c r="F6" s="615"/>
      <c r="G6" s="628"/>
      <c r="H6" s="628"/>
    </row>
    <row r="7" spans="1:22" s="395" customFormat="1" x14ac:dyDescent="0.2">
      <c r="A7" s="396" t="s">
        <v>46</v>
      </c>
      <c r="B7" s="613" t="s">
        <v>496</v>
      </c>
      <c r="C7" s="616" t="s">
        <v>663</v>
      </c>
      <c r="D7" s="347" t="s">
        <v>9682</v>
      </c>
      <c r="E7" s="257">
        <v>2005</v>
      </c>
      <c r="F7" s="616" t="s">
        <v>664</v>
      </c>
      <c r="G7" s="601"/>
      <c r="H7" s="601"/>
    </row>
    <row r="8" spans="1:22" s="395" customFormat="1" x14ac:dyDescent="0.2">
      <c r="A8" s="396"/>
      <c r="B8" s="613" t="s">
        <v>499</v>
      </c>
      <c r="C8" s="394" t="s">
        <v>663</v>
      </c>
      <c r="D8" s="400" t="s">
        <v>9683</v>
      </c>
      <c r="E8" s="257">
        <v>2005</v>
      </c>
      <c r="F8" s="616" t="s">
        <v>664</v>
      </c>
      <c r="G8" s="601">
        <v>0</v>
      </c>
      <c r="H8" s="601">
        <v>0</v>
      </c>
    </row>
    <row r="9" spans="1:22" s="395" customFormat="1" x14ac:dyDescent="0.2">
      <c r="A9" s="396"/>
      <c r="B9" s="613" t="s">
        <v>505</v>
      </c>
      <c r="C9" s="394" t="s">
        <v>1413</v>
      </c>
      <c r="D9" s="619" t="s">
        <v>9684</v>
      </c>
      <c r="E9" s="257">
        <v>2015</v>
      </c>
      <c r="F9" s="616" t="s">
        <v>664</v>
      </c>
      <c r="G9" s="601">
        <v>3839177.25</v>
      </c>
      <c r="H9" s="601">
        <v>29555551.350000001</v>
      </c>
    </row>
    <row r="10" spans="1:22" s="395" customFormat="1" x14ac:dyDescent="0.2">
      <c r="A10" s="396"/>
      <c r="B10" s="613" t="s">
        <v>500</v>
      </c>
      <c r="C10" s="394" t="s">
        <v>663</v>
      </c>
      <c r="D10" s="400" t="s">
        <v>9685</v>
      </c>
      <c r="E10" s="257">
        <v>2005</v>
      </c>
      <c r="F10" s="616" t="s">
        <v>664</v>
      </c>
      <c r="G10" s="601">
        <v>0</v>
      </c>
      <c r="H10" s="601">
        <v>0</v>
      </c>
    </row>
    <row r="11" spans="1:22" s="395" customFormat="1" x14ac:dyDescent="0.2">
      <c r="A11" s="396"/>
      <c r="B11" s="613" t="s">
        <v>510</v>
      </c>
      <c r="C11" s="394" t="s">
        <v>663</v>
      </c>
      <c r="D11" s="400" t="s">
        <v>9686</v>
      </c>
      <c r="E11" s="257">
        <v>2017</v>
      </c>
      <c r="F11" s="616" t="s">
        <v>664</v>
      </c>
      <c r="G11" s="601"/>
      <c r="H11" s="601"/>
    </row>
    <row r="12" spans="1:22" s="395" customFormat="1" x14ac:dyDescent="0.2">
      <c r="A12" s="396"/>
      <c r="B12" s="613" t="s">
        <v>503</v>
      </c>
      <c r="C12" s="394" t="s">
        <v>663</v>
      </c>
      <c r="D12" s="347" t="s">
        <v>9687</v>
      </c>
      <c r="E12" s="257">
        <v>2013</v>
      </c>
      <c r="F12" s="616" t="s">
        <v>664</v>
      </c>
      <c r="G12" s="601">
        <v>4450600</v>
      </c>
      <c r="H12" s="601">
        <v>38705011.119999997</v>
      </c>
    </row>
    <row r="13" spans="1:22" s="395" customFormat="1" x14ac:dyDescent="0.2">
      <c r="A13" s="396"/>
      <c r="B13" s="613" t="s">
        <v>511</v>
      </c>
      <c r="C13" s="394" t="s">
        <v>663</v>
      </c>
      <c r="D13" s="400" t="s">
        <v>9697</v>
      </c>
      <c r="E13" s="257">
        <v>2017</v>
      </c>
      <c r="F13" s="616" t="s">
        <v>664</v>
      </c>
      <c r="G13" s="601">
        <v>0</v>
      </c>
      <c r="H13" s="601">
        <v>0</v>
      </c>
    </row>
    <row r="14" spans="1:22" s="395" customFormat="1" x14ac:dyDescent="0.2">
      <c r="A14" s="396"/>
      <c r="B14" s="613" t="s">
        <v>509</v>
      </c>
      <c r="C14" s="394" t="s">
        <v>663</v>
      </c>
      <c r="D14" s="400" t="s">
        <v>9688</v>
      </c>
      <c r="E14" s="257">
        <v>2015</v>
      </c>
      <c r="F14" s="616" t="s">
        <v>664</v>
      </c>
      <c r="G14" s="601"/>
      <c r="H14" s="601"/>
    </row>
    <row r="15" spans="1:22" s="395" customFormat="1" x14ac:dyDescent="0.2">
      <c r="A15" s="396"/>
      <c r="B15" s="613" t="s">
        <v>508</v>
      </c>
      <c r="C15" s="617" t="s">
        <v>663</v>
      </c>
      <c r="D15" s="620" t="s">
        <v>9689</v>
      </c>
      <c r="E15" s="257">
        <v>2015</v>
      </c>
      <c r="F15" s="616" t="s">
        <v>664</v>
      </c>
      <c r="G15" s="629">
        <v>0</v>
      </c>
      <c r="H15" s="629">
        <v>0</v>
      </c>
    </row>
    <row r="16" spans="1:22" s="395" customFormat="1" x14ac:dyDescent="0.2">
      <c r="A16" s="396"/>
      <c r="B16" s="613" t="s">
        <v>512</v>
      </c>
      <c r="C16" s="394" t="s">
        <v>2777</v>
      </c>
      <c r="D16" s="400" t="s">
        <v>9690</v>
      </c>
      <c r="E16" s="257">
        <v>2017</v>
      </c>
      <c r="F16" s="616" t="s">
        <v>664</v>
      </c>
      <c r="G16" s="601">
        <v>-443130.5</v>
      </c>
      <c r="H16" s="601">
        <v>-417903.03</v>
      </c>
    </row>
    <row r="17" spans="1:8" s="395" customFormat="1" x14ac:dyDescent="0.2">
      <c r="A17" s="396"/>
      <c r="B17" s="613" t="s">
        <v>515</v>
      </c>
      <c r="C17" s="394" t="s">
        <v>663</v>
      </c>
      <c r="D17" s="400" t="s">
        <v>9691</v>
      </c>
      <c r="E17" s="257">
        <v>2005</v>
      </c>
      <c r="F17" s="616" t="s">
        <v>664</v>
      </c>
      <c r="G17" s="601">
        <v>0</v>
      </c>
      <c r="H17" s="601">
        <v>0</v>
      </c>
    </row>
    <row r="18" spans="1:8" s="395" customFormat="1" x14ac:dyDescent="0.2">
      <c r="A18" s="396"/>
      <c r="B18" s="613" t="s">
        <v>524</v>
      </c>
      <c r="C18" s="394" t="s">
        <v>663</v>
      </c>
      <c r="D18" s="400" t="s">
        <v>9692</v>
      </c>
      <c r="E18" s="257">
        <v>2016</v>
      </c>
      <c r="F18" s="616" t="s">
        <v>664</v>
      </c>
      <c r="G18" s="601" t="s">
        <v>3421</v>
      </c>
      <c r="H18" s="601">
        <v>378883.86</v>
      </c>
    </row>
    <row r="19" spans="1:8" s="395" customFormat="1" x14ac:dyDescent="0.2">
      <c r="A19" s="396"/>
      <c r="B19" s="613" t="s">
        <v>518</v>
      </c>
      <c r="C19" s="394" t="s">
        <v>663</v>
      </c>
      <c r="D19" s="400" t="s">
        <v>9680</v>
      </c>
      <c r="E19" s="257">
        <v>2005</v>
      </c>
      <c r="F19" s="616" t="s">
        <v>664</v>
      </c>
      <c r="G19" s="601">
        <v>3844086.72</v>
      </c>
      <c r="H19" s="601">
        <v>851829.16</v>
      </c>
    </row>
    <row r="20" spans="1:8" s="395" customFormat="1" x14ac:dyDescent="0.2">
      <c r="A20" s="396"/>
      <c r="B20" s="613" t="s">
        <v>519</v>
      </c>
      <c r="C20" s="394" t="s">
        <v>663</v>
      </c>
      <c r="D20" s="400" t="s">
        <v>9693</v>
      </c>
      <c r="E20" s="257">
        <v>2005</v>
      </c>
      <c r="F20" s="616" t="s">
        <v>664</v>
      </c>
      <c r="G20" s="601"/>
      <c r="H20" s="601"/>
    </row>
    <row r="21" spans="1:8" s="395" customFormat="1" x14ac:dyDescent="0.2">
      <c r="A21" s="396"/>
      <c r="B21" s="613" t="s">
        <v>506</v>
      </c>
      <c r="C21" s="394" t="s">
        <v>663</v>
      </c>
      <c r="D21" s="400" t="s">
        <v>9679</v>
      </c>
      <c r="E21" s="257">
        <v>2015</v>
      </c>
      <c r="F21" s="616" t="s">
        <v>664</v>
      </c>
      <c r="G21" s="601">
        <v>-295803.55</v>
      </c>
      <c r="H21" s="601">
        <v>-365153.7</v>
      </c>
    </row>
    <row r="22" spans="1:8" s="395" customFormat="1" x14ac:dyDescent="0.2">
      <c r="A22" s="396"/>
      <c r="B22" s="613" t="s">
        <v>521</v>
      </c>
      <c r="C22" s="394" t="s">
        <v>663</v>
      </c>
      <c r="D22" s="400" t="s">
        <v>9694</v>
      </c>
      <c r="E22" s="257">
        <v>2006</v>
      </c>
      <c r="F22" s="616" t="s">
        <v>664</v>
      </c>
      <c r="G22" s="601">
        <v>398027.96</v>
      </c>
      <c r="H22" s="601">
        <v>534202.92000000004</v>
      </c>
    </row>
    <row r="23" spans="1:8" s="395" customFormat="1" x14ac:dyDescent="0.2">
      <c r="A23" s="396"/>
      <c r="B23" s="613" t="s">
        <v>513</v>
      </c>
      <c r="C23" s="394" t="s">
        <v>663</v>
      </c>
      <c r="D23" s="400" t="s">
        <v>9695</v>
      </c>
      <c r="E23" s="257">
        <v>2005</v>
      </c>
      <c r="F23" s="616" t="s">
        <v>664</v>
      </c>
      <c r="G23" s="601">
        <v>0</v>
      </c>
      <c r="H23" s="601">
        <v>0</v>
      </c>
    </row>
    <row r="24" spans="1:8" s="395" customFormat="1" x14ac:dyDescent="0.2">
      <c r="A24" s="396"/>
      <c r="B24" s="613" t="s">
        <v>517</v>
      </c>
      <c r="C24" s="257" t="s">
        <v>663</v>
      </c>
      <c r="D24" s="347" t="s">
        <v>9696</v>
      </c>
      <c r="E24" s="257">
        <v>2005</v>
      </c>
      <c r="F24" s="616" t="s">
        <v>664</v>
      </c>
      <c r="G24" s="630"/>
      <c r="H24" s="632"/>
    </row>
    <row r="25" spans="1:8" s="395" customFormat="1" x14ac:dyDescent="0.2">
      <c r="A25" s="396"/>
      <c r="B25" s="396"/>
      <c r="C25" s="394"/>
      <c r="D25" s="400"/>
      <c r="E25" s="257"/>
      <c r="F25" s="394"/>
      <c r="G25" s="601"/>
      <c r="H25" s="601"/>
    </row>
    <row r="26" spans="1:8" s="395" customFormat="1" x14ac:dyDescent="0.2">
      <c r="A26" s="396" t="s">
        <v>47</v>
      </c>
      <c r="B26" s="257"/>
      <c r="C26" s="616"/>
      <c r="D26" s="347"/>
      <c r="E26" s="257"/>
      <c r="F26" s="616"/>
      <c r="G26" s="630"/>
      <c r="H26" s="630"/>
    </row>
    <row r="27" spans="1:8" s="395" customFormat="1" x14ac:dyDescent="0.2">
      <c r="A27" s="396"/>
      <c r="B27" s="613" t="s">
        <v>496</v>
      </c>
      <c r="C27" s="616" t="s">
        <v>663</v>
      </c>
      <c r="D27" s="347" t="s">
        <v>9682</v>
      </c>
      <c r="E27" s="257">
        <v>2013</v>
      </c>
      <c r="F27" s="616" t="s">
        <v>664</v>
      </c>
      <c r="G27" s="630">
        <v>1460240.13</v>
      </c>
      <c r="H27" s="630">
        <v>1898752.59</v>
      </c>
    </row>
    <row r="28" spans="1:8" s="395" customFormat="1" x14ac:dyDescent="0.2">
      <c r="A28" s="396"/>
      <c r="B28" s="613" t="s">
        <v>499</v>
      </c>
      <c r="C28" s="394" t="s">
        <v>663</v>
      </c>
      <c r="D28" s="400" t="s">
        <v>9683</v>
      </c>
      <c r="E28" s="257">
        <v>2013</v>
      </c>
      <c r="F28" s="616" t="s">
        <v>664</v>
      </c>
      <c r="G28" s="601">
        <v>1045594.38</v>
      </c>
      <c r="H28" s="601">
        <v>684238.37</v>
      </c>
    </row>
    <row r="29" spans="1:8" s="395" customFormat="1" x14ac:dyDescent="0.2">
      <c r="A29" s="396"/>
      <c r="B29" s="613" t="s">
        <v>505</v>
      </c>
      <c r="C29" s="394" t="s">
        <v>1413</v>
      </c>
      <c r="D29" s="619" t="s">
        <v>9684</v>
      </c>
      <c r="E29" s="257" t="s">
        <v>1414</v>
      </c>
      <c r="F29" s="616" t="s">
        <v>664</v>
      </c>
      <c r="G29" s="601">
        <v>6845.2</v>
      </c>
      <c r="H29" s="601">
        <v>17658</v>
      </c>
    </row>
    <row r="30" spans="1:8" s="395" customFormat="1" x14ac:dyDescent="0.2">
      <c r="A30" s="396"/>
      <c r="B30" s="613" t="s">
        <v>500</v>
      </c>
      <c r="C30" s="394" t="s">
        <v>663</v>
      </c>
      <c r="D30" s="400" t="s">
        <v>9698</v>
      </c>
      <c r="E30" s="257">
        <v>2001</v>
      </c>
      <c r="F30" s="616" t="s">
        <v>664</v>
      </c>
      <c r="G30" s="601">
        <v>50686.6</v>
      </c>
      <c r="H30" s="601">
        <v>77468.72</v>
      </c>
    </row>
    <row r="31" spans="1:8" s="395" customFormat="1" x14ac:dyDescent="0.2">
      <c r="A31" s="396"/>
      <c r="B31" s="613" t="s">
        <v>500</v>
      </c>
      <c r="C31" s="394" t="s">
        <v>663</v>
      </c>
      <c r="D31" s="400" t="s">
        <v>9685</v>
      </c>
      <c r="E31" s="257">
        <v>2013</v>
      </c>
      <c r="F31" s="616" t="s">
        <v>664</v>
      </c>
      <c r="G31" s="601">
        <v>2684154.0699999998</v>
      </c>
      <c r="H31" s="601">
        <v>3831406.7</v>
      </c>
    </row>
    <row r="32" spans="1:8" s="395" customFormat="1" x14ac:dyDescent="0.2">
      <c r="A32" s="396"/>
      <c r="B32" s="613" t="s">
        <v>510</v>
      </c>
      <c r="C32" s="394" t="s">
        <v>663</v>
      </c>
      <c r="D32" s="400" t="s">
        <v>9699</v>
      </c>
      <c r="E32" s="257">
        <v>2017</v>
      </c>
      <c r="F32" s="616" t="s">
        <v>664</v>
      </c>
      <c r="G32" s="601">
        <v>53294.879999999997</v>
      </c>
      <c r="H32" s="601">
        <v>47222.04</v>
      </c>
    </row>
    <row r="33" spans="1:8" s="395" customFormat="1" x14ac:dyDescent="0.2">
      <c r="A33" s="396"/>
      <c r="B33" s="613" t="s">
        <v>503</v>
      </c>
      <c r="C33" s="394" t="s">
        <v>663</v>
      </c>
      <c r="D33" s="347" t="s">
        <v>9687</v>
      </c>
      <c r="E33" s="257">
        <v>2013</v>
      </c>
      <c r="F33" s="616" t="s">
        <v>664</v>
      </c>
      <c r="G33" s="601">
        <v>2500</v>
      </c>
      <c r="H33" s="601">
        <v>10844.16</v>
      </c>
    </row>
    <row r="34" spans="1:8" s="395" customFormat="1" ht="12.75" x14ac:dyDescent="0.2">
      <c r="A34" s="396"/>
      <c r="B34" s="613" t="s">
        <v>511</v>
      </c>
      <c r="C34" s="394" t="s">
        <v>663</v>
      </c>
      <c r="D34" s="400" t="s">
        <v>9697</v>
      </c>
      <c r="E34" s="257">
        <v>2017</v>
      </c>
      <c r="F34" s="616" t="s">
        <v>664</v>
      </c>
      <c r="G34" s="605">
        <v>2176.4499999999998</v>
      </c>
      <c r="H34" s="601">
        <v>657.34</v>
      </c>
    </row>
    <row r="35" spans="1:8" s="395" customFormat="1" x14ac:dyDescent="0.2">
      <c r="A35" s="396"/>
      <c r="B35" s="613" t="s">
        <v>509</v>
      </c>
      <c r="C35" s="394" t="s">
        <v>663</v>
      </c>
      <c r="D35" s="400" t="s">
        <v>9700</v>
      </c>
      <c r="E35" s="257">
        <v>2015</v>
      </c>
      <c r="F35" s="616" t="s">
        <v>664</v>
      </c>
      <c r="G35" s="601"/>
      <c r="H35" s="601">
        <v>422.32</v>
      </c>
    </row>
    <row r="36" spans="1:8" s="395" customFormat="1" x14ac:dyDescent="0.2">
      <c r="A36" s="396"/>
      <c r="B36" s="613" t="s">
        <v>508</v>
      </c>
      <c r="C36" s="617" t="s">
        <v>663</v>
      </c>
      <c r="D36" s="620" t="s">
        <v>9689</v>
      </c>
      <c r="E36" s="257">
        <v>2015</v>
      </c>
      <c r="F36" s="616" t="s">
        <v>664</v>
      </c>
      <c r="G36" s="629">
        <v>15747.95</v>
      </c>
      <c r="H36" s="629">
        <v>3973.37</v>
      </c>
    </row>
    <row r="37" spans="1:8" s="395" customFormat="1" x14ac:dyDescent="0.2">
      <c r="A37" s="396"/>
      <c r="B37" s="613" t="s">
        <v>508</v>
      </c>
      <c r="C37" s="617" t="s">
        <v>663</v>
      </c>
      <c r="D37" s="620" t="s">
        <v>9701</v>
      </c>
      <c r="E37" s="257">
        <v>2015</v>
      </c>
      <c r="F37" s="616" t="s">
        <v>664</v>
      </c>
      <c r="G37" s="629">
        <v>17271.68</v>
      </c>
      <c r="H37" s="629">
        <v>17271.68</v>
      </c>
    </row>
    <row r="38" spans="1:8" s="395" customFormat="1" x14ac:dyDescent="0.2">
      <c r="A38" s="396"/>
      <c r="B38" s="613" t="s">
        <v>512</v>
      </c>
      <c r="C38" s="394" t="s">
        <v>2777</v>
      </c>
      <c r="D38" s="400" t="s">
        <v>9702</v>
      </c>
      <c r="E38" s="257">
        <v>2017</v>
      </c>
      <c r="F38" s="616" t="s">
        <v>664</v>
      </c>
      <c r="G38" s="601">
        <v>15429.9</v>
      </c>
      <c r="H38" s="601">
        <v>4804.51</v>
      </c>
    </row>
    <row r="39" spans="1:8" s="395" customFormat="1" x14ac:dyDescent="0.2">
      <c r="A39" s="396"/>
      <c r="B39" s="613" t="s">
        <v>512</v>
      </c>
      <c r="C39" s="394" t="s">
        <v>2777</v>
      </c>
      <c r="D39" s="400" t="s">
        <v>9703</v>
      </c>
      <c r="E39" s="257">
        <v>2017</v>
      </c>
      <c r="F39" s="616" t="s">
        <v>664</v>
      </c>
      <c r="G39" s="601">
        <v>267.39999999999998</v>
      </c>
      <c r="H39" s="601">
        <v>284.60000000000002</v>
      </c>
    </row>
    <row r="40" spans="1:8" s="395" customFormat="1" x14ac:dyDescent="0.2">
      <c r="A40" s="396"/>
      <c r="B40" s="613" t="s">
        <v>515</v>
      </c>
      <c r="C40" s="394" t="s">
        <v>663</v>
      </c>
      <c r="D40" s="400" t="s">
        <v>9704</v>
      </c>
      <c r="E40" s="257">
        <v>2013</v>
      </c>
      <c r="F40" s="616" t="s">
        <v>664</v>
      </c>
      <c r="G40" s="601">
        <v>310779.28999999998</v>
      </c>
      <c r="H40" s="601">
        <v>564906.22</v>
      </c>
    </row>
    <row r="41" spans="1:8" s="395" customFormat="1" x14ac:dyDescent="0.2">
      <c r="A41" s="396"/>
      <c r="B41" s="613" t="s">
        <v>524</v>
      </c>
      <c r="C41" s="394" t="s">
        <v>663</v>
      </c>
      <c r="D41" s="400" t="s">
        <v>9705</v>
      </c>
      <c r="E41" s="257">
        <v>2016</v>
      </c>
      <c r="F41" s="616" t="s">
        <v>664</v>
      </c>
      <c r="G41" s="601" t="s">
        <v>3421</v>
      </c>
      <c r="H41" s="601">
        <v>5619.64</v>
      </c>
    </row>
    <row r="42" spans="1:8" s="395" customFormat="1" x14ac:dyDescent="0.2">
      <c r="A42" s="396"/>
      <c r="B42" s="613" t="s">
        <v>518</v>
      </c>
      <c r="C42" s="394" t="s">
        <v>663</v>
      </c>
      <c r="D42" s="400" t="s">
        <v>9680</v>
      </c>
      <c r="E42" s="257">
        <v>2013</v>
      </c>
      <c r="F42" s="616" t="s">
        <v>664</v>
      </c>
      <c r="G42" s="601">
        <v>11630877.5</v>
      </c>
      <c r="H42" s="601">
        <v>12221165.52</v>
      </c>
    </row>
    <row r="43" spans="1:8" s="395" customFormat="1" x14ac:dyDescent="0.2">
      <c r="A43" s="396"/>
      <c r="B43" s="613" t="s">
        <v>518</v>
      </c>
      <c r="C43" s="394" t="s">
        <v>663</v>
      </c>
      <c r="D43" s="400" t="s">
        <v>9681</v>
      </c>
      <c r="E43" s="257">
        <v>2001</v>
      </c>
      <c r="F43" s="616" t="s">
        <v>664</v>
      </c>
      <c r="G43" s="601">
        <v>936705.45</v>
      </c>
      <c r="H43" s="601">
        <v>799566.26</v>
      </c>
    </row>
    <row r="44" spans="1:8" s="395" customFormat="1" x14ac:dyDescent="0.2">
      <c r="A44" s="396"/>
      <c r="B44" s="613" t="s">
        <v>518</v>
      </c>
      <c r="C44" s="394" t="s">
        <v>663</v>
      </c>
      <c r="D44" s="400" t="s">
        <v>9706</v>
      </c>
      <c r="E44" s="257">
        <v>2001</v>
      </c>
      <c r="F44" s="616" t="s">
        <v>664</v>
      </c>
      <c r="G44" s="601">
        <v>18936</v>
      </c>
      <c r="H44" s="601">
        <v>18936</v>
      </c>
    </row>
    <row r="45" spans="1:8" s="395" customFormat="1" x14ac:dyDescent="0.2">
      <c r="A45" s="396"/>
      <c r="B45" s="613" t="s">
        <v>519</v>
      </c>
      <c r="C45" s="394" t="s">
        <v>663</v>
      </c>
      <c r="D45" s="400" t="s">
        <v>9693</v>
      </c>
      <c r="E45" s="257" t="s">
        <v>3685</v>
      </c>
      <c r="F45" s="616" t="s">
        <v>664</v>
      </c>
      <c r="G45" s="601">
        <v>85668.26</v>
      </c>
      <c r="H45" s="601">
        <v>1261.56</v>
      </c>
    </row>
    <row r="46" spans="1:8" s="395" customFormat="1" x14ac:dyDescent="0.2">
      <c r="A46" s="396"/>
      <c r="B46" s="613" t="s">
        <v>506</v>
      </c>
      <c r="C46" s="394" t="s">
        <v>663</v>
      </c>
      <c r="D46" s="400" t="s">
        <v>9707</v>
      </c>
      <c r="E46" s="257">
        <v>2015</v>
      </c>
      <c r="F46" s="616" t="s">
        <v>664</v>
      </c>
      <c r="G46" s="601">
        <v>16918.57</v>
      </c>
      <c r="H46" s="601">
        <v>12758.04</v>
      </c>
    </row>
    <row r="47" spans="1:8" s="395" customFormat="1" x14ac:dyDescent="0.2">
      <c r="A47" s="396"/>
      <c r="B47" s="613" t="s">
        <v>521</v>
      </c>
      <c r="C47" s="394" t="s">
        <v>663</v>
      </c>
      <c r="D47" s="400" t="s">
        <v>9708</v>
      </c>
      <c r="E47" s="257">
        <v>2006</v>
      </c>
      <c r="F47" s="616" t="s">
        <v>664</v>
      </c>
      <c r="G47" s="601">
        <v>22807.05</v>
      </c>
      <c r="H47" s="601">
        <v>19872.080000000002</v>
      </c>
    </row>
    <row r="48" spans="1:8" s="395" customFormat="1" x14ac:dyDescent="0.2">
      <c r="A48" s="396"/>
      <c r="B48" s="613" t="s">
        <v>513</v>
      </c>
      <c r="C48" s="394" t="s">
        <v>663</v>
      </c>
      <c r="D48" s="400" t="s">
        <v>9695</v>
      </c>
      <c r="E48" s="257">
        <v>2005</v>
      </c>
      <c r="F48" s="616" t="s">
        <v>664</v>
      </c>
      <c r="G48" s="601">
        <v>1195707.83</v>
      </c>
      <c r="H48" s="601">
        <v>2225099.63</v>
      </c>
    </row>
    <row r="49" spans="1:8" s="395" customFormat="1" x14ac:dyDescent="0.2">
      <c r="A49" s="396"/>
      <c r="B49" s="613" t="s">
        <v>513</v>
      </c>
      <c r="C49" s="394" t="s">
        <v>663</v>
      </c>
      <c r="D49" s="400" t="s">
        <v>9709</v>
      </c>
      <c r="E49" s="257">
        <v>2005</v>
      </c>
      <c r="F49" s="616" t="s">
        <v>664</v>
      </c>
      <c r="G49" s="601">
        <v>175432.77</v>
      </c>
      <c r="H49" s="601">
        <v>255297.54</v>
      </c>
    </row>
    <row r="50" spans="1:8" s="395" customFormat="1" x14ac:dyDescent="0.2">
      <c r="A50" s="396"/>
      <c r="B50" s="613" t="s">
        <v>513</v>
      </c>
      <c r="C50" s="394" t="s">
        <v>663</v>
      </c>
      <c r="D50" s="400" t="s">
        <v>9710</v>
      </c>
      <c r="E50" s="257">
        <v>2005</v>
      </c>
      <c r="F50" s="616" t="s">
        <v>664</v>
      </c>
      <c r="G50" s="601">
        <v>207332.22</v>
      </c>
      <c r="H50" s="601">
        <v>256974.51</v>
      </c>
    </row>
    <row r="51" spans="1:8" s="395" customFormat="1" x14ac:dyDescent="0.2">
      <c r="A51" s="396"/>
      <c r="B51" s="613" t="s">
        <v>517</v>
      </c>
      <c r="C51" s="257" t="s">
        <v>663</v>
      </c>
      <c r="D51" s="347" t="s">
        <v>9711</v>
      </c>
      <c r="E51" s="257">
        <v>2001</v>
      </c>
      <c r="F51" s="616" t="s">
        <v>664</v>
      </c>
      <c r="G51" s="630">
        <v>4467</v>
      </c>
      <c r="H51" s="630">
        <v>5145</v>
      </c>
    </row>
    <row r="52" spans="1:8" s="395" customFormat="1" x14ac:dyDescent="0.2">
      <c r="A52" s="396"/>
      <c r="B52" s="613" t="s">
        <v>517</v>
      </c>
      <c r="C52" s="257" t="s">
        <v>663</v>
      </c>
      <c r="D52" s="347" t="s">
        <v>9712</v>
      </c>
      <c r="E52" s="257">
        <v>2003</v>
      </c>
      <c r="F52" s="616" t="s">
        <v>664</v>
      </c>
      <c r="G52" s="630">
        <v>36699</v>
      </c>
      <c r="H52" s="630">
        <v>181591</v>
      </c>
    </row>
    <row r="53" spans="1:8" s="395" customFormat="1" x14ac:dyDescent="0.2">
      <c r="A53" s="396"/>
      <c r="B53" s="613" t="s">
        <v>517</v>
      </c>
      <c r="C53" s="257" t="s">
        <v>663</v>
      </c>
      <c r="D53" s="347" t="s">
        <v>9696</v>
      </c>
      <c r="E53" s="257">
        <v>2013</v>
      </c>
      <c r="F53" s="616" t="s">
        <v>664</v>
      </c>
      <c r="G53" s="630">
        <v>77637</v>
      </c>
      <c r="H53" s="630">
        <v>144214</v>
      </c>
    </row>
    <row r="54" spans="1:8" s="395" customFormat="1" x14ac:dyDescent="0.2">
      <c r="A54" s="396"/>
      <c r="B54" s="396"/>
      <c r="C54" s="394"/>
      <c r="D54" s="621"/>
      <c r="E54" s="392"/>
      <c r="F54" s="394"/>
      <c r="G54" s="601"/>
      <c r="H54" s="601"/>
    </row>
    <row r="55" spans="1:8" s="395" customFormat="1" x14ac:dyDescent="0.2">
      <c r="A55" s="396" t="s">
        <v>48</v>
      </c>
      <c r="B55" s="257"/>
      <c r="C55" s="616"/>
      <c r="D55" s="347"/>
      <c r="E55" s="374"/>
      <c r="F55" s="616"/>
      <c r="G55" s="630"/>
      <c r="H55" s="630"/>
    </row>
    <row r="56" spans="1:8" s="395" customFormat="1" x14ac:dyDescent="0.2">
      <c r="A56" s="396" t="s">
        <v>385</v>
      </c>
      <c r="B56" s="396"/>
      <c r="C56" s="394"/>
      <c r="D56" s="400"/>
      <c r="E56" s="394"/>
      <c r="F56" s="394"/>
      <c r="G56" s="601"/>
      <c r="H56" s="601"/>
    </row>
    <row r="57" spans="1:8" s="395" customFormat="1" x14ac:dyDescent="0.2">
      <c r="A57" s="396"/>
      <c r="B57" s="613" t="s">
        <v>496</v>
      </c>
      <c r="C57" s="616" t="s">
        <v>663</v>
      </c>
      <c r="D57" s="347" t="s">
        <v>9682</v>
      </c>
      <c r="E57" s="257">
        <v>2013</v>
      </c>
      <c r="F57" s="616" t="s">
        <v>664</v>
      </c>
      <c r="G57" s="630">
        <v>122353884.03</v>
      </c>
      <c r="H57" s="630">
        <v>76753666.810000002</v>
      </c>
    </row>
    <row r="58" spans="1:8" s="395" customFormat="1" x14ac:dyDescent="0.2">
      <c r="A58" s="396"/>
      <c r="B58" s="613" t="s">
        <v>499</v>
      </c>
      <c r="C58" s="394" t="s">
        <v>663</v>
      </c>
      <c r="D58" s="400" t="s">
        <v>9683</v>
      </c>
      <c r="E58" s="257">
        <v>2017</v>
      </c>
      <c r="F58" s="616" t="s">
        <v>664</v>
      </c>
      <c r="G58" s="601">
        <v>1323</v>
      </c>
      <c r="H58" s="601">
        <v>1323</v>
      </c>
    </row>
    <row r="59" spans="1:8" s="395" customFormat="1" x14ac:dyDescent="0.2">
      <c r="A59" s="396"/>
      <c r="B59" s="613" t="s">
        <v>499</v>
      </c>
      <c r="C59" s="394" t="s">
        <v>663</v>
      </c>
      <c r="D59" s="400" t="s">
        <v>9683</v>
      </c>
      <c r="E59" s="257">
        <v>2020</v>
      </c>
      <c r="F59" s="616" t="s">
        <v>664</v>
      </c>
      <c r="G59" s="601"/>
      <c r="H59" s="601"/>
    </row>
    <row r="60" spans="1:8" s="395" customFormat="1" x14ac:dyDescent="0.2">
      <c r="A60" s="396"/>
      <c r="B60" s="613" t="s">
        <v>500</v>
      </c>
      <c r="C60" s="394" t="s">
        <v>663</v>
      </c>
      <c r="D60" s="400" t="s">
        <v>9685</v>
      </c>
      <c r="E60" s="257">
        <v>2020</v>
      </c>
      <c r="F60" s="616" t="s">
        <v>664</v>
      </c>
      <c r="G60" s="601">
        <v>336400</v>
      </c>
      <c r="H60" s="601">
        <v>0</v>
      </c>
    </row>
    <row r="61" spans="1:8" s="395" customFormat="1" x14ac:dyDescent="0.2">
      <c r="A61" s="396"/>
      <c r="B61" s="613" t="s">
        <v>503</v>
      </c>
      <c r="C61" s="394" t="s">
        <v>663</v>
      </c>
      <c r="D61" s="347" t="s">
        <v>9687</v>
      </c>
      <c r="E61" s="257">
        <v>2020</v>
      </c>
      <c r="F61" s="616" t="s">
        <v>664</v>
      </c>
      <c r="G61" s="601">
        <v>0</v>
      </c>
      <c r="H61" s="601">
        <v>0</v>
      </c>
    </row>
    <row r="62" spans="1:8" s="395" customFormat="1" ht="12.75" x14ac:dyDescent="0.2">
      <c r="A62" s="396"/>
      <c r="B62" s="613" t="s">
        <v>511</v>
      </c>
      <c r="C62" s="394" t="s">
        <v>663</v>
      </c>
      <c r="D62" s="400" t="s">
        <v>9697</v>
      </c>
      <c r="E62" s="257">
        <v>2017</v>
      </c>
      <c r="F62" s="616" t="s">
        <v>664</v>
      </c>
      <c r="G62" s="605">
        <v>4200</v>
      </c>
      <c r="H62" s="601">
        <v>0</v>
      </c>
    </row>
    <row r="63" spans="1:8" s="395" customFormat="1" x14ac:dyDescent="0.2">
      <c r="A63" s="396"/>
      <c r="B63" s="613" t="s">
        <v>509</v>
      </c>
      <c r="C63" s="394" t="s">
        <v>663</v>
      </c>
      <c r="D63" s="400" t="s">
        <v>9713</v>
      </c>
      <c r="E63" s="257">
        <v>2020</v>
      </c>
      <c r="F63" s="616" t="s">
        <v>664</v>
      </c>
      <c r="G63" s="601"/>
      <c r="H63" s="601"/>
    </row>
    <row r="64" spans="1:8" s="395" customFormat="1" x14ac:dyDescent="0.2">
      <c r="A64" s="396"/>
      <c r="B64" s="613" t="s">
        <v>508</v>
      </c>
      <c r="C64" s="617" t="s">
        <v>663</v>
      </c>
      <c r="D64" s="620" t="s">
        <v>9689</v>
      </c>
      <c r="E64" s="257">
        <v>2020</v>
      </c>
      <c r="F64" s="616" t="s">
        <v>664</v>
      </c>
      <c r="G64" s="629">
        <v>4300</v>
      </c>
      <c r="H64" s="629">
        <v>0</v>
      </c>
    </row>
    <row r="65" spans="1:8" s="395" customFormat="1" x14ac:dyDescent="0.2">
      <c r="A65" s="396"/>
      <c r="B65" s="613" t="s">
        <v>508</v>
      </c>
      <c r="C65" s="394" t="s">
        <v>2777</v>
      </c>
      <c r="D65" s="400" t="s">
        <v>9714</v>
      </c>
      <c r="E65" s="257">
        <v>2020</v>
      </c>
      <c r="F65" s="616" t="s">
        <v>664</v>
      </c>
      <c r="G65" s="601">
        <v>10400</v>
      </c>
      <c r="H65" s="601">
        <v>0</v>
      </c>
    </row>
    <row r="66" spans="1:8" s="395" customFormat="1" x14ac:dyDescent="0.2">
      <c r="A66" s="396"/>
      <c r="B66" s="613" t="s">
        <v>508</v>
      </c>
      <c r="C66" s="394" t="s">
        <v>663</v>
      </c>
      <c r="D66" s="400" t="s">
        <v>9692</v>
      </c>
      <c r="E66" s="257">
        <v>2020</v>
      </c>
      <c r="F66" s="616" t="s">
        <v>664</v>
      </c>
      <c r="G66" s="601" t="s">
        <v>3421</v>
      </c>
      <c r="H66" s="601">
        <v>991520</v>
      </c>
    </row>
    <row r="67" spans="1:8" s="395" customFormat="1" x14ac:dyDescent="0.2">
      <c r="A67" s="396"/>
      <c r="B67" s="613" t="s">
        <v>518</v>
      </c>
      <c r="C67" s="394" t="s">
        <v>663</v>
      </c>
      <c r="D67" s="400" t="s">
        <v>9680</v>
      </c>
      <c r="E67" s="257">
        <v>2020</v>
      </c>
      <c r="F67" s="616" t="s">
        <v>664</v>
      </c>
      <c r="G67" s="601">
        <v>3109935.28</v>
      </c>
      <c r="H67" s="601">
        <v>0</v>
      </c>
    </row>
    <row r="68" spans="1:8" s="395" customFormat="1" x14ac:dyDescent="0.2">
      <c r="A68" s="396"/>
      <c r="B68" s="613" t="s">
        <v>519</v>
      </c>
      <c r="C68" s="394" t="s">
        <v>663</v>
      </c>
      <c r="D68" s="400" t="s">
        <v>9693</v>
      </c>
      <c r="E68" s="257" t="s">
        <v>3686</v>
      </c>
      <c r="F68" s="616" t="s">
        <v>664</v>
      </c>
      <c r="G68" s="601">
        <v>21297.77</v>
      </c>
      <c r="H68" s="601">
        <v>21297.77</v>
      </c>
    </row>
    <row r="69" spans="1:8" s="395" customFormat="1" x14ac:dyDescent="0.2">
      <c r="A69" s="396"/>
      <c r="B69" s="613" t="s">
        <v>519</v>
      </c>
      <c r="C69" s="394" t="s">
        <v>663</v>
      </c>
      <c r="D69" s="400" t="s">
        <v>9693</v>
      </c>
      <c r="E69" s="257" t="s">
        <v>3686</v>
      </c>
      <c r="F69" s="616" t="s">
        <v>664</v>
      </c>
      <c r="G69" s="601">
        <v>1083590.6599999999</v>
      </c>
      <c r="H69" s="601">
        <v>789793</v>
      </c>
    </row>
    <row r="70" spans="1:8" s="395" customFormat="1" x14ac:dyDescent="0.2">
      <c r="A70" s="396"/>
      <c r="B70" s="613" t="s">
        <v>506</v>
      </c>
      <c r="C70" s="394" t="s">
        <v>663</v>
      </c>
      <c r="D70" s="622" t="s">
        <v>9679</v>
      </c>
      <c r="E70" s="257">
        <v>2017</v>
      </c>
      <c r="F70" s="616" t="s">
        <v>664</v>
      </c>
      <c r="G70" s="601">
        <v>0</v>
      </c>
      <c r="H70" s="601">
        <v>0</v>
      </c>
    </row>
    <row r="71" spans="1:8" s="395" customFormat="1" x14ac:dyDescent="0.2">
      <c r="A71" s="396"/>
      <c r="B71" s="613" t="s">
        <v>521</v>
      </c>
      <c r="C71" s="394" t="s">
        <v>663</v>
      </c>
      <c r="D71" s="400" t="s">
        <v>9694</v>
      </c>
      <c r="E71" s="257">
        <v>2020</v>
      </c>
      <c r="F71" s="616" t="s">
        <v>664</v>
      </c>
      <c r="G71" s="601">
        <v>700740</v>
      </c>
      <c r="H71" s="601">
        <v>0</v>
      </c>
    </row>
    <row r="72" spans="1:8" s="395" customFormat="1" x14ac:dyDescent="0.2">
      <c r="A72" s="396"/>
      <c r="B72" s="613" t="s">
        <v>513</v>
      </c>
      <c r="C72" s="394" t="s">
        <v>663</v>
      </c>
      <c r="D72" s="400" t="s">
        <v>9695</v>
      </c>
      <c r="E72" s="257">
        <v>2020</v>
      </c>
      <c r="F72" s="616" t="s">
        <v>664</v>
      </c>
      <c r="G72" s="601">
        <v>1899817.58</v>
      </c>
      <c r="H72" s="601">
        <f>570000+10080+4962.5</f>
        <v>585042.5</v>
      </c>
    </row>
    <row r="73" spans="1:8" s="395" customFormat="1" x14ac:dyDescent="0.2">
      <c r="A73" s="396"/>
      <c r="B73" s="613" t="s">
        <v>517</v>
      </c>
      <c r="C73" s="394" t="s">
        <v>1413</v>
      </c>
      <c r="D73" s="400" t="s">
        <v>9715</v>
      </c>
      <c r="E73" s="257">
        <v>2020</v>
      </c>
      <c r="F73" s="616" t="s">
        <v>664</v>
      </c>
      <c r="G73" s="601"/>
      <c r="H73" s="601">
        <v>520647</v>
      </c>
    </row>
    <row r="74" spans="1:8" s="395" customFormat="1" x14ac:dyDescent="0.2">
      <c r="A74" s="396"/>
      <c r="B74" s="613" t="s">
        <v>517</v>
      </c>
      <c r="C74" s="257" t="s">
        <v>663</v>
      </c>
      <c r="D74" s="347" t="s">
        <v>9696</v>
      </c>
      <c r="E74" s="257">
        <v>2020</v>
      </c>
      <c r="F74" s="616" t="s">
        <v>664</v>
      </c>
      <c r="G74" s="630">
        <v>223980</v>
      </c>
      <c r="H74" s="630">
        <v>943667</v>
      </c>
    </row>
    <row r="75" spans="1:8" s="395" customFormat="1" x14ac:dyDescent="0.2">
      <c r="A75" s="396"/>
      <c r="B75" s="396"/>
      <c r="C75" s="394"/>
      <c r="D75" s="621"/>
      <c r="E75" s="392"/>
      <c r="F75" s="394"/>
      <c r="G75" s="601"/>
      <c r="H75" s="601"/>
    </row>
    <row r="76" spans="1:8" s="395" customFormat="1" x14ac:dyDescent="0.2">
      <c r="A76" s="396" t="s">
        <v>49</v>
      </c>
      <c r="B76" s="613" t="s">
        <v>496</v>
      </c>
      <c r="C76" s="616" t="s">
        <v>663</v>
      </c>
      <c r="D76" s="347" t="s">
        <v>9682</v>
      </c>
      <c r="E76" s="257">
        <v>2015</v>
      </c>
      <c r="F76" s="616" t="s">
        <v>664</v>
      </c>
      <c r="G76" s="630">
        <v>9615603.1199999992</v>
      </c>
      <c r="H76" s="630">
        <v>9240515.3800000008</v>
      </c>
    </row>
    <row r="77" spans="1:8" s="395" customFormat="1" x14ac:dyDescent="0.2">
      <c r="A77" s="396"/>
      <c r="B77" s="613" t="s">
        <v>499</v>
      </c>
      <c r="C77" s="394" t="s">
        <v>663</v>
      </c>
      <c r="D77" s="400" t="s">
        <v>9716</v>
      </c>
      <c r="E77" s="257">
        <v>2012</v>
      </c>
      <c r="F77" s="616" t="s">
        <v>664</v>
      </c>
      <c r="G77" s="601">
        <v>1068824.19</v>
      </c>
      <c r="H77" s="601">
        <v>2309118.2999999998</v>
      </c>
    </row>
    <row r="78" spans="1:8" s="395" customFormat="1" x14ac:dyDescent="0.2">
      <c r="A78" s="396"/>
      <c r="B78" s="613" t="s">
        <v>505</v>
      </c>
      <c r="C78" s="394" t="s">
        <v>1413</v>
      </c>
      <c r="D78" s="619" t="s">
        <v>9684</v>
      </c>
      <c r="E78" s="257" t="s">
        <v>1415</v>
      </c>
      <c r="F78" s="616" t="s">
        <v>664</v>
      </c>
      <c r="G78" s="601">
        <v>59277.37</v>
      </c>
      <c r="H78" s="601">
        <v>36599.769999999997</v>
      </c>
    </row>
    <row r="79" spans="1:8" s="395" customFormat="1" x14ac:dyDescent="0.2">
      <c r="A79" s="396"/>
      <c r="B79" s="613" t="s">
        <v>500</v>
      </c>
      <c r="C79" s="394" t="s">
        <v>663</v>
      </c>
      <c r="D79" s="400" t="s">
        <v>9717</v>
      </c>
      <c r="E79" s="257">
        <v>2003</v>
      </c>
      <c r="F79" s="616" t="s">
        <v>664</v>
      </c>
      <c r="G79" s="601">
        <v>150</v>
      </c>
      <c r="H79" s="601">
        <v>150</v>
      </c>
    </row>
    <row r="80" spans="1:8" s="395" customFormat="1" x14ac:dyDescent="0.2">
      <c r="A80" s="396"/>
      <c r="B80" s="613" t="s">
        <v>500</v>
      </c>
      <c r="C80" s="394" t="s">
        <v>663</v>
      </c>
      <c r="D80" s="400" t="s">
        <v>9685</v>
      </c>
      <c r="E80" s="257">
        <v>2017</v>
      </c>
      <c r="F80" s="616" t="s">
        <v>664</v>
      </c>
      <c r="G80" s="601">
        <v>18951.61</v>
      </c>
      <c r="H80" s="601">
        <v>18951.61</v>
      </c>
    </row>
    <row r="81" spans="1:8" s="395" customFormat="1" x14ac:dyDescent="0.2">
      <c r="A81" s="396"/>
      <c r="B81" s="613" t="s">
        <v>500</v>
      </c>
      <c r="C81" s="394" t="s">
        <v>663</v>
      </c>
      <c r="D81" s="400" t="s">
        <v>9685</v>
      </c>
      <c r="E81" s="257">
        <v>2017</v>
      </c>
      <c r="F81" s="616" t="s">
        <v>664</v>
      </c>
      <c r="G81" s="601">
        <v>39908</v>
      </c>
      <c r="H81" s="601">
        <v>38477</v>
      </c>
    </row>
    <row r="82" spans="1:8" s="395" customFormat="1" x14ac:dyDescent="0.2">
      <c r="A82" s="396"/>
      <c r="B82" s="613" t="s">
        <v>503</v>
      </c>
      <c r="C82" s="394" t="s">
        <v>663</v>
      </c>
      <c r="D82" s="347" t="s">
        <v>9687</v>
      </c>
      <c r="E82" s="257">
        <v>2017</v>
      </c>
      <c r="F82" s="616" t="s">
        <v>664</v>
      </c>
      <c r="G82" s="601">
        <v>63.78</v>
      </c>
      <c r="H82" s="601">
        <v>2433.7800000000002</v>
      </c>
    </row>
    <row r="83" spans="1:8" s="395" customFormat="1" ht="12.75" x14ac:dyDescent="0.2">
      <c r="A83" s="396"/>
      <c r="B83" s="613" t="s">
        <v>511</v>
      </c>
      <c r="C83" s="394" t="s">
        <v>663</v>
      </c>
      <c r="D83" s="400" t="s">
        <v>9697</v>
      </c>
      <c r="E83" s="257">
        <v>2017</v>
      </c>
      <c r="F83" s="616" t="s">
        <v>664</v>
      </c>
      <c r="G83" s="605">
        <v>260.39999999999998</v>
      </c>
      <c r="H83" s="601">
        <v>0</v>
      </c>
    </row>
    <row r="84" spans="1:8" s="395" customFormat="1" x14ac:dyDescent="0.2">
      <c r="A84" s="396"/>
      <c r="B84" s="613" t="s">
        <v>509</v>
      </c>
      <c r="C84" s="394" t="s">
        <v>663</v>
      </c>
      <c r="D84" s="400" t="s">
        <v>9713</v>
      </c>
      <c r="E84" s="257">
        <v>2017</v>
      </c>
      <c r="F84" s="616" t="s">
        <v>664</v>
      </c>
      <c r="G84" s="601"/>
      <c r="H84" s="601">
        <v>15647.83</v>
      </c>
    </row>
    <row r="85" spans="1:8" s="395" customFormat="1" x14ac:dyDescent="0.2">
      <c r="A85" s="396"/>
      <c r="B85" s="613" t="s">
        <v>508</v>
      </c>
      <c r="C85" s="617" t="s">
        <v>663</v>
      </c>
      <c r="D85" s="620" t="s">
        <v>9718</v>
      </c>
      <c r="E85" s="257">
        <v>2015</v>
      </c>
      <c r="F85" s="616" t="s">
        <v>664</v>
      </c>
      <c r="G85" s="629">
        <v>163.16999999999999</v>
      </c>
      <c r="H85" s="629">
        <v>163.16999999999999</v>
      </c>
    </row>
    <row r="86" spans="1:8" s="395" customFormat="1" x14ac:dyDescent="0.2">
      <c r="A86" s="396"/>
      <c r="B86" s="613" t="s">
        <v>508</v>
      </c>
      <c r="C86" s="617" t="s">
        <v>663</v>
      </c>
      <c r="D86" s="620" t="s">
        <v>9689</v>
      </c>
      <c r="E86" s="257">
        <v>2021</v>
      </c>
      <c r="F86" s="616" t="s">
        <v>664</v>
      </c>
      <c r="G86" s="629">
        <v>0</v>
      </c>
      <c r="H86" s="629">
        <v>30950</v>
      </c>
    </row>
    <row r="87" spans="1:8" s="395" customFormat="1" x14ac:dyDescent="0.2">
      <c r="A87" s="396"/>
      <c r="B87" s="613" t="s">
        <v>508</v>
      </c>
      <c r="C87" s="617" t="s">
        <v>663</v>
      </c>
      <c r="D87" s="620" t="s">
        <v>9719</v>
      </c>
      <c r="E87" s="257">
        <v>2015</v>
      </c>
      <c r="F87" s="616" t="s">
        <v>664</v>
      </c>
      <c r="G87" s="629">
        <v>30950</v>
      </c>
      <c r="H87" s="629">
        <v>0</v>
      </c>
    </row>
    <row r="88" spans="1:8" s="395" customFormat="1" x14ac:dyDescent="0.2">
      <c r="A88" s="396"/>
      <c r="B88" s="613" t="s">
        <v>512</v>
      </c>
      <c r="C88" s="394" t="s">
        <v>2777</v>
      </c>
      <c r="D88" s="400" t="s">
        <v>9714</v>
      </c>
      <c r="E88" s="257">
        <v>2018</v>
      </c>
      <c r="F88" s="616" t="s">
        <v>664</v>
      </c>
      <c r="G88" s="601">
        <v>525.69000000000005</v>
      </c>
      <c r="H88" s="601">
        <v>525.69000000000005</v>
      </c>
    </row>
    <row r="89" spans="1:8" s="395" customFormat="1" x14ac:dyDescent="0.2">
      <c r="A89" s="396"/>
      <c r="B89" s="613" t="s">
        <v>515</v>
      </c>
      <c r="C89" s="394" t="s">
        <v>663</v>
      </c>
      <c r="D89" s="400" t="s">
        <v>9720</v>
      </c>
      <c r="E89" s="257">
        <v>2017</v>
      </c>
      <c r="F89" s="616" t="s">
        <v>664</v>
      </c>
      <c r="G89" s="601">
        <v>713.78</v>
      </c>
      <c r="H89" s="601">
        <v>713.78</v>
      </c>
    </row>
    <row r="90" spans="1:8" s="395" customFormat="1" x14ac:dyDescent="0.2">
      <c r="A90" s="396"/>
      <c r="B90" s="613" t="s">
        <v>524</v>
      </c>
      <c r="C90" s="394" t="s">
        <v>663</v>
      </c>
      <c r="D90" s="400" t="s">
        <v>9692</v>
      </c>
      <c r="E90" s="257">
        <v>2017</v>
      </c>
      <c r="F90" s="616" t="s">
        <v>664</v>
      </c>
      <c r="G90" s="601" t="s">
        <v>3421</v>
      </c>
      <c r="H90" s="601">
        <v>26437</v>
      </c>
    </row>
    <row r="91" spans="1:8" s="395" customFormat="1" x14ac:dyDescent="0.2">
      <c r="A91" s="396"/>
      <c r="B91" s="613" t="s">
        <v>518</v>
      </c>
      <c r="C91" s="394" t="s">
        <v>663</v>
      </c>
      <c r="D91" s="400" t="s">
        <v>9680</v>
      </c>
      <c r="E91" s="257">
        <v>2017</v>
      </c>
      <c r="F91" s="616" t="s">
        <v>664</v>
      </c>
      <c r="G91" s="601">
        <v>477145.31</v>
      </c>
      <c r="H91" s="601">
        <v>34540</v>
      </c>
    </row>
    <row r="92" spans="1:8" s="395" customFormat="1" x14ac:dyDescent="0.2">
      <c r="A92" s="396"/>
      <c r="B92" s="613" t="s">
        <v>518</v>
      </c>
      <c r="C92" s="394" t="s">
        <v>663</v>
      </c>
      <c r="D92" s="400" t="s">
        <v>9680</v>
      </c>
      <c r="E92" s="257">
        <v>2017</v>
      </c>
      <c r="F92" s="616" t="s">
        <v>664</v>
      </c>
      <c r="G92" s="601">
        <v>4867</v>
      </c>
      <c r="H92" s="601">
        <v>0</v>
      </c>
    </row>
    <row r="93" spans="1:8" s="395" customFormat="1" x14ac:dyDescent="0.2">
      <c r="A93" s="396"/>
      <c r="B93" s="613" t="s">
        <v>518</v>
      </c>
      <c r="C93" s="394" t="s">
        <v>663</v>
      </c>
      <c r="D93" s="400" t="s">
        <v>9721</v>
      </c>
      <c r="E93" s="257">
        <v>2016</v>
      </c>
      <c r="F93" s="616" t="s">
        <v>664</v>
      </c>
      <c r="G93" s="601">
        <v>16.649999999999999</v>
      </c>
      <c r="H93" s="601">
        <v>16.649999999999999</v>
      </c>
    </row>
    <row r="94" spans="1:8" s="395" customFormat="1" x14ac:dyDescent="0.2">
      <c r="A94" s="396"/>
      <c r="B94" s="613" t="s">
        <v>518</v>
      </c>
      <c r="C94" s="394" t="s">
        <v>663</v>
      </c>
      <c r="D94" s="400" t="s">
        <v>9722</v>
      </c>
      <c r="E94" s="257">
        <v>2003</v>
      </c>
      <c r="F94" s="616" t="s">
        <v>664</v>
      </c>
      <c r="G94" s="601">
        <v>53.57</v>
      </c>
      <c r="H94" s="601">
        <v>53.57</v>
      </c>
    </row>
    <row r="95" spans="1:8" s="395" customFormat="1" x14ac:dyDescent="0.2">
      <c r="A95" s="396"/>
      <c r="B95" s="613" t="s">
        <v>519</v>
      </c>
      <c r="C95" s="394" t="s">
        <v>663</v>
      </c>
      <c r="D95" s="400" t="s">
        <v>9693</v>
      </c>
      <c r="E95" s="257">
        <v>2017</v>
      </c>
      <c r="F95" s="616" t="s">
        <v>664</v>
      </c>
      <c r="G95" s="601">
        <v>33548.870000000003</v>
      </c>
      <c r="H95" s="601">
        <v>9179.3700000000008</v>
      </c>
    </row>
    <row r="96" spans="1:8" s="395" customFormat="1" x14ac:dyDescent="0.2">
      <c r="A96" s="396"/>
      <c r="B96" s="613" t="s">
        <v>519</v>
      </c>
      <c r="C96" s="394" t="s">
        <v>663</v>
      </c>
      <c r="D96" s="400" t="s">
        <v>9693</v>
      </c>
      <c r="E96" s="257">
        <v>2017</v>
      </c>
      <c r="F96" s="616" t="s">
        <v>664</v>
      </c>
      <c r="G96" s="601">
        <v>646870.91</v>
      </c>
      <c r="H96" s="601">
        <v>1910414.07</v>
      </c>
    </row>
    <row r="97" spans="1:8" s="395" customFormat="1" x14ac:dyDescent="0.2">
      <c r="A97" s="396"/>
      <c r="B97" s="613" t="s">
        <v>521</v>
      </c>
      <c r="C97" s="394" t="s">
        <v>663</v>
      </c>
      <c r="D97" s="400" t="s">
        <v>9694</v>
      </c>
      <c r="E97" s="257">
        <v>2017</v>
      </c>
      <c r="F97" s="616" t="s">
        <v>664</v>
      </c>
      <c r="G97" s="601">
        <v>30233</v>
      </c>
      <c r="H97" s="601">
        <v>39448.400000000001</v>
      </c>
    </row>
    <row r="98" spans="1:8" s="395" customFormat="1" x14ac:dyDescent="0.2">
      <c r="A98" s="396"/>
      <c r="B98" s="613" t="s">
        <v>513</v>
      </c>
      <c r="C98" s="394" t="s">
        <v>663</v>
      </c>
      <c r="D98" s="400" t="s">
        <v>9695</v>
      </c>
      <c r="E98" s="257">
        <v>2017</v>
      </c>
      <c r="F98" s="616" t="s">
        <v>664</v>
      </c>
      <c r="G98" s="601">
        <f>1697+3588482.19</f>
        <v>3590179.19</v>
      </c>
      <c r="H98" s="601">
        <f>3048051.56+1697</f>
        <v>3049748.56</v>
      </c>
    </row>
    <row r="99" spans="1:8" s="395" customFormat="1" x14ac:dyDescent="0.2">
      <c r="A99" s="396"/>
      <c r="B99" s="613" t="s">
        <v>513</v>
      </c>
      <c r="C99" s="394" t="s">
        <v>663</v>
      </c>
      <c r="D99" s="400" t="s">
        <v>9723</v>
      </c>
      <c r="E99" s="257">
        <v>2003</v>
      </c>
      <c r="F99" s="616" t="s">
        <v>664</v>
      </c>
      <c r="G99" s="601">
        <v>25.75</v>
      </c>
      <c r="H99" s="601">
        <v>25.75</v>
      </c>
    </row>
    <row r="100" spans="1:8" s="395" customFormat="1" x14ac:dyDescent="0.2">
      <c r="A100" s="396"/>
      <c r="B100" s="613" t="s">
        <v>522</v>
      </c>
      <c r="C100" s="394" t="s">
        <v>1413</v>
      </c>
      <c r="D100" s="400" t="s">
        <v>9715</v>
      </c>
      <c r="E100" s="257">
        <v>2017</v>
      </c>
      <c r="F100" s="616" t="s">
        <v>664</v>
      </c>
      <c r="G100" s="601"/>
      <c r="H100" s="601">
        <v>530998.68999999994</v>
      </c>
    </row>
    <row r="101" spans="1:8" s="395" customFormat="1" x14ac:dyDescent="0.2">
      <c r="A101" s="396"/>
      <c r="B101" s="613" t="s">
        <v>517</v>
      </c>
      <c r="C101" s="257" t="s">
        <v>663</v>
      </c>
      <c r="D101" s="623" t="s">
        <v>9724</v>
      </c>
      <c r="E101" s="257">
        <v>2003</v>
      </c>
      <c r="F101" s="616" t="s">
        <v>664</v>
      </c>
      <c r="G101" s="630">
        <v>0</v>
      </c>
      <c r="H101" s="630">
        <v>0</v>
      </c>
    </row>
    <row r="102" spans="1:8" s="395" customFormat="1" x14ac:dyDescent="0.2">
      <c r="A102" s="396"/>
      <c r="B102" s="613" t="s">
        <v>517</v>
      </c>
      <c r="C102" s="257" t="s">
        <v>663</v>
      </c>
      <c r="D102" s="347" t="s">
        <v>9696</v>
      </c>
      <c r="E102" s="257">
        <v>2017</v>
      </c>
      <c r="F102" s="616" t="s">
        <v>664</v>
      </c>
      <c r="G102" s="630">
        <v>1287818</v>
      </c>
      <c r="H102" s="630">
        <v>863679</v>
      </c>
    </row>
    <row r="103" spans="1:8" s="395" customFormat="1" x14ac:dyDescent="0.2">
      <c r="A103" s="396"/>
      <c r="B103" s="613" t="s">
        <v>517</v>
      </c>
      <c r="C103" s="257" t="s">
        <v>663</v>
      </c>
      <c r="D103" s="347" t="s">
        <v>9696</v>
      </c>
      <c r="E103" s="257">
        <v>2017</v>
      </c>
      <c r="F103" s="616" t="s">
        <v>664</v>
      </c>
      <c r="G103" s="630">
        <v>6032</v>
      </c>
      <c r="H103" s="630">
        <v>1</v>
      </c>
    </row>
    <row r="104" spans="1:8" s="395" customFormat="1" x14ac:dyDescent="0.2">
      <c r="A104" s="396"/>
      <c r="B104" s="394"/>
      <c r="C104" s="397"/>
      <c r="D104" s="397"/>
      <c r="E104" s="394"/>
      <c r="F104" s="398"/>
      <c r="G104" s="601"/>
      <c r="H104" s="629"/>
    </row>
    <row r="105" spans="1:8" s="395" customFormat="1" x14ac:dyDescent="0.2">
      <c r="A105" s="396" t="s">
        <v>50</v>
      </c>
      <c r="B105" s="613" t="s">
        <v>496</v>
      </c>
      <c r="C105" s="616" t="s">
        <v>663</v>
      </c>
      <c r="D105" s="616" t="s">
        <v>9682</v>
      </c>
      <c r="E105" s="374">
        <v>2008</v>
      </c>
      <c r="F105" s="616" t="s">
        <v>664</v>
      </c>
      <c r="G105" s="630">
        <v>445337.8</v>
      </c>
      <c r="H105" s="630">
        <v>22150576.600000001</v>
      </c>
    </row>
    <row r="106" spans="1:8" s="395" customFormat="1" x14ac:dyDescent="0.2">
      <c r="A106" s="396"/>
      <c r="B106" s="613" t="s">
        <v>499</v>
      </c>
      <c r="C106" s="394" t="s">
        <v>663</v>
      </c>
      <c r="D106" s="394" t="s">
        <v>9683</v>
      </c>
      <c r="E106" s="392">
        <v>2013</v>
      </c>
      <c r="F106" s="616" t="s">
        <v>664</v>
      </c>
      <c r="G106" s="601">
        <v>61232.160000000003</v>
      </c>
      <c r="H106" s="601">
        <v>0</v>
      </c>
    </row>
    <row r="107" spans="1:8" s="395" customFormat="1" x14ac:dyDescent="0.2">
      <c r="A107" s="396" t="s">
        <v>54</v>
      </c>
      <c r="B107" s="613" t="s">
        <v>505</v>
      </c>
      <c r="C107" s="394" t="s">
        <v>1413</v>
      </c>
      <c r="D107" s="624" t="s">
        <v>9684</v>
      </c>
      <c r="E107" s="397" t="s">
        <v>1416</v>
      </c>
      <c r="F107" s="616" t="s">
        <v>664</v>
      </c>
      <c r="G107" s="601">
        <v>42555.94</v>
      </c>
      <c r="H107" s="601">
        <v>42555.94</v>
      </c>
    </row>
    <row r="108" spans="1:8" s="395" customFormat="1" x14ac:dyDescent="0.2">
      <c r="A108" s="396" t="s">
        <v>55</v>
      </c>
      <c r="B108" s="613" t="s">
        <v>500</v>
      </c>
      <c r="C108" s="394" t="s">
        <v>663</v>
      </c>
      <c r="D108" s="394" t="s">
        <v>9685</v>
      </c>
      <c r="E108" s="394">
        <v>2015</v>
      </c>
      <c r="F108" s="616" t="s">
        <v>664</v>
      </c>
      <c r="G108" s="601">
        <v>132080.91</v>
      </c>
      <c r="H108" s="601">
        <v>147564.91</v>
      </c>
    </row>
    <row r="109" spans="1:8" s="395" customFormat="1" ht="12.75" x14ac:dyDescent="0.2">
      <c r="A109" s="396" t="s">
        <v>51</v>
      </c>
      <c r="B109" s="613" t="s">
        <v>511</v>
      </c>
      <c r="C109" s="394" t="s">
        <v>663</v>
      </c>
      <c r="D109" s="394" t="s">
        <v>9697</v>
      </c>
      <c r="E109" s="399">
        <v>2017</v>
      </c>
      <c r="F109" s="616" t="s">
        <v>664</v>
      </c>
      <c r="G109" s="605">
        <v>88544</v>
      </c>
      <c r="H109" s="601">
        <v>51472.92</v>
      </c>
    </row>
    <row r="110" spans="1:8" s="395" customFormat="1" x14ac:dyDescent="0.2">
      <c r="A110" s="396" t="s">
        <v>52</v>
      </c>
      <c r="B110" s="613" t="s">
        <v>511</v>
      </c>
      <c r="C110" s="394" t="s">
        <v>663</v>
      </c>
      <c r="D110" s="394" t="s">
        <v>9725</v>
      </c>
      <c r="E110" s="399">
        <v>2017</v>
      </c>
      <c r="F110" s="616" t="s">
        <v>664</v>
      </c>
      <c r="G110" s="601">
        <v>0</v>
      </c>
      <c r="H110" s="601">
        <v>0</v>
      </c>
    </row>
    <row r="111" spans="1:8" s="395" customFormat="1" x14ac:dyDescent="0.2">
      <c r="A111" s="396" t="s">
        <v>53</v>
      </c>
      <c r="B111" s="613" t="s">
        <v>511</v>
      </c>
      <c r="C111" s="394" t="s">
        <v>663</v>
      </c>
      <c r="D111" s="397" t="s">
        <v>9726</v>
      </c>
      <c r="E111" s="399">
        <v>2017</v>
      </c>
      <c r="F111" s="616" t="s">
        <v>664</v>
      </c>
      <c r="G111" s="601">
        <v>0</v>
      </c>
      <c r="H111" s="601">
        <v>0</v>
      </c>
    </row>
    <row r="112" spans="1:8" s="395" customFormat="1" x14ac:dyDescent="0.2">
      <c r="A112" s="396" t="s">
        <v>384</v>
      </c>
      <c r="B112" s="613" t="s">
        <v>499</v>
      </c>
      <c r="C112" s="394" t="s">
        <v>663</v>
      </c>
      <c r="D112" s="394" t="s">
        <v>9727</v>
      </c>
      <c r="E112" s="392">
        <v>2004</v>
      </c>
      <c r="F112" s="616" t="s">
        <v>664</v>
      </c>
      <c r="G112" s="601">
        <v>33.590000000000003</v>
      </c>
      <c r="H112" s="601">
        <v>33.590000000000003</v>
      </c>
    </row>
    <row r="113" spans="1:8" s="395" customFormat="1" x14ac:dyDescent="0.2">
      <c r="A113" s="396"/>
      <c r="B113" s="613" t="s">
        <v>499</v>
      </c>
      <c r="C113" s="394" t="s">
        <v>663</v>
      </c>
      <c r="D113" s="394" t="s">
        <v>9728</v>
      </c>
      <c r="E113" s="392">
        <v>2004</v>
      </c>
      <c r="F113" s="616" t="s">
        <v>664</v>
      </c>
      <c r="G113" s="601">
        <v>0.02</v>
      </c>
      <c r="H113" s="601">
        <v>0.02</v>
      </c>
    </row>
    <row r="114" spans="1:8" s="395" customFormat="1" x14ac:dyDescent="0.2">
      <c r="A114" s="396"/>
      <c r="B114" s="613" t="s">
        <v>499</v>
      </c>
      <c r="C114" s="394" t="s">
        <v>663</v>
      </c>
      <c r="D114" s="394" t="s">
        <v>9729</v>
      </c>
      <c r="E114" s="392">
        <v>2004</v>
      </c>
      <c r="F114" s="616" t="s">
        <v>664</v>
      </c>
      <c r="G114" s="601">
        <v>723.81</v>
      </c>
      <c r="H114" s="601">
        <v>723.81</v>
      </c>
    </row>
    <row r="115" spans="1:8" s="395" customFormat="1" x14ac:dyDescent="0.2">
      <c r="A115" s="396"/>
      <c r="B115" s="613" t="s">
        <v>499</v>
      </c>
      <c r="C115" s="394" t="s">
        <v>663</v>
      </c>
      <c r="D115" s="394" t="s">
        <v>9730</v>
      </c>
      <c r="E115" s="392">
        <v>2008</v>
      </c>
      <c r="F115" s="616" t="s">
        <v>664</v>
      </c>
      <c r="G115" s="601">
        <v>28616.1</v>
      </c>
      <c r="H115" s="601">
        <v>28616.58</v>
      </c>
    </row>
    <row r="116" spans="1:8" s="395" customFormat="1" x14ac:dyDescent="0.2">
      <c r="A116" s="396"/>
      <c r="B116" s="613" t="s">
        <v>499</v>
      </c>
      <c r="C116" s="394" t="s">
        <v>663</v>
      </c>
      <c r="D116" s="394" t="s">
        <v>9731</v>
      </c>
      <c r="E116" s="392">
        <v>2010</v>
      </c>
      <c r="F116" s="616" t="s">
        <v>664</v>
      </c>
      <c r="G116" s="601">
        <v>968.93</v>
      </c>
      <c r="H116" s="601">
        <v>968.93</v>
      </c>
    </row>
    <row r="117" spans="1:8" s="395" customFormat="1" x14ac:dyDescent="0.2">
      <c r="A117" s="396"/>
      <c r="B117" s="613" t="s">
        <v>503</v>
      </c>
      <c r="C117" s="394" t="s">
        <v>663</v>
      </c>
      <c r="D117" s="625" t="s">
        <v>9687</v>
      </c>
      <c r="E117" s="394">
        <v>2015</v>
      </c>
      <c r="F117" s="616" t="s">
        <v>664</v>
      </c>
      <c r="G117" s="601">
        <v>41199.230000000003</v>
      </c>
      <c r="H117" s="601">
        <v>64813.23</v>
      </c>
    </row>
    <row r="118" spans="1:8" s="395" customFormat="1" x14ac:dyDescent="0.2">
      <c r="A118" s="396"/>
      <c r="B118" s="613" t="s">
        <v>509</v>
      </c>
      <c r="C118" s="394" t="s">
        <v>663</v>
      </c>
      <c r="D118" s="400" t="s">
        <v>9732</v>
      </c>
      <c r="E118" s="400">
        <v>2015</v>
      </c>
      <c r="F118" s="616" t="s">
        <v>664</v>
      </c>
      <c r="G118" s="601"/>
      <c r="H118" s="601">
        <v>50215.9</v>
      </c>
    </row>
    <row r="119" spans="1:8" s="395" customFormat="1" x14ac:dyDescent="0.2">
      <c r="A119" s="396"/>
      <c r="B119" s="614" t="s">
        <v>508</v>
      </c>
      <c r="C119" s="617" t="s">
        <v>663</v>
      </c>
      <c r="D119" s="626" t="s">
        <v>9689</v>
      </c>
      <c r="E119" s="617">
        <v>2015</v>
      </c>
      <c r="F119" s="616" t="s">
        <v>664</v>
      </c>
      <c r="G119" s="629">
        <v>25173.759999999998</v>
      </c>
      <c r="H119" s="629">
        <v>25173.759999999998</v>
      </c>
    </row>
    <row r="120" spans="1:8" s="395" customFormat="1" x14ac:dyDescent="0.2">
      <c r="A120" s="396"/>
      <c r="B120" s="613" t="s">
        <v>512</v>
      </c>
      <c r="C120" s="394" t="s">
        <v>2777</v>
      </c>
      <c r="D120" s="394" t="s">
        <v>9714</v>
      </c>
      <c r="E120" s="392">
        <v>2017</v>
      </c>
      <c r="F120" s="616" t="s">
        <v>664</v>
      </c>
      <c r="G120" s="601">
        <v>44734.14</v>
      </c>
      <c r="H120" s="601">
        <v>34118.04</v>
      </c>
    </row>
    <row r="121" spans="1:8" s="395" customFormat="1" x14ac:dyDescent="0.2">
      <c r="A121" s="396"/>
      <c r="B121" s="613" t="s">
        <v>515</v>
      </c>
      <c r="C121" s="394" t="s">
        <v>663</v>
      </c>
      <c r="D121" s="394" t="s">
        <v>9733</v>
      </c>
      <c r="E121" s="394">
        <v>2000</v>
      </c>
      <c r="F121" s="616" t="s">
        <v>664</v>
      </c>
      <c r="G121" s="601">
        <v>547728.85</v>
      </c>
      <c r="H121" s="601">
        <v>509720.84</v>
      </c>
    </row>
    <row r="122" spans="1:8" s="395" customFormat="1" x14ac:dyDescent="0.2">
      <c r="A122" s="396"/>
      <c r="B122" s="613" t="s">
        <v>524</v>
      </c>
      <c r="C122" s="394" t="s">
        <v>663</v>
      </c>
      <c r="D122" s="397" t="s">
        <v>9692</v>
      </c>
      <c r="E122" s="397">
        <v>2017</v>
      </c>
      <c r="F122" s="616" t="s">
        <v>664</v>
      </c>
      <c r="G122" s="601" t="s">
        <v>3421</v>
      </c>
      <c r="H122" s="601">
        <v>0</v>
      </c>
    </row>
    <row r="123" spans="1:8" s="395" customFormat="1" x14ac:dyDescent="0.2">
      <c r="A123" s="396"/>
      <c r="B123" s="613" t="s">
        <v>518</v>
      </c>
      <c r="C123" s="394" t="s">
        <v>663</v>
      </c>
      <c r="D123" s="394" t="s">
        <v>9680</v>
      </c>
      <c r="E123" s="401">
        <v>42097</v>
      </c>
      <c r="F123" s="616" t="s">
        <v>664</v>
      </c>
      <c r="G123" s="601">
        <v>2984</v>
      </c>
      <c r="H123" s="601">
        <v>1000</v>
      </c>
    </row>
    <row r="124" spans="1:8" s="395" customFormat="1" x14ac:dyDescent="0.2">
      <c r="A124" s="396"/>
      <c r="B124" s="613" t="s">
        <v>518</v>
      </c>
      <c r="C124" s="394" t="s">
        <v>663</v>
      </c>
      <c r="D124" s="394" t="s">
        <v>9734</v>
      </c>
      <c r="E124" s="401">
        <v>35947</v>
      </c>
      <c r="F124" s="616" t="s">
        <v>664</v>
      </c>
      <c r="G124" s="601">
        <v>90989.01</v>
      </c>
      <c r="H124" s="601">
        <v>100349.01</v>
      </c>
    </row>
    <row r="125" spans="1:8" s="395" customFormat="1" x14ac:dyDescent="0.2">
      <c r="A125" s="396"/>
      <c r="B125" s="613" t="s">
        <v>518</v>
      </c>
      <c r="C125" s="394" t="s">
        <v>663</v>
      </c>
      <c r="D125" s="394" t="s">
        <v>9735</v>
      </c>
      <c r="E125" s="401">
        <v>42370</v>
      </c>
      <c r="F125" s="616" t="s">
        <v>664</v>
      </c>
      <c r="G125" s="601">
        <v>13281.43</v>
      </c>
      <c r="H125" s="601">
        <v>13281.43</v>
      </c>
    </row>
    <row r="126" spans="1:8" s="395" customFormat="1" x14ac:dyDescent="0.2">
      <c r="A126" s="396"/>
      <c r="B126" s="613" t="s">
        <v>519</v>
      </c>
      <c r="C126" s="394" t="s">
        <v>663</v>
      </c>
      <c r="D126" s="397" t="s">
        <v>9693</v>
      </c>
      <c r="E126" s="397">
        <v>2015</v>
      </c>
      <c r="F126" s="616" t="s">
        <v>664</v>
      </c>
      <c r="G126" s="601">
        <v>304349.59000000003</v>
      </c>
      <c r="H126" s="601">
        <v>509261.51</v>
      </c>
    </row>
    <row r="127" spans="1:8" s="395" customFormat="1" x14ac:dyDescent="0.2">
      <c r="A127" s="396"/>
      <c r="B127" s="613" t="s">
        <v>506</v>
      </c>
      <c r="C127" s="394" t="s">
        <v>663</v>
      </c>
      <c r="D127" s="394" t="s">
        <v>9679</v>
      </c>
      <c r="E127" s="392">
        <v>2016</v>
      </c>
      <c r="F127" s="616" t="s">
        <v>664</v>
      </c>
      <c r="G127" s="601">
        <v>0</v>
      </c>
      <c r="H127" s="601">
        <v>0</v>
      </c>
    </row>
    <row r="128" spans="1:8" s="395" customFormat="1" ht="12.75" x14ac:dyDescent="0.2">
      <c r="A128" s="396"/>
      <c r="B128" s="613" t="s">
        <v>521</v>
      </c>
      <c r="C128" s="394" t="s">
        <v>663</v>
      </c>
      <c r="D128" s="257" t="s">
        <v>9694</v>
      </c>
      <c r="E128" s="391">
        <v>2017</v>
      </c>
      <c r="F128" s="616" t="s">
        <v>664</v>
      </c>
      <c r="G128" s="631">
        <v>5000</v>
      </c>
      <c r="H128" s="605">
        <v>0</v>
      </c>
    </row>
    <row r="129" spans="1:8" s="395" customFormat="1" x14ac:dyDescent="0.2">
      <c r="A129" s="396"/>
      <c r="B129" s="613" t="s">
        <v>513</v>
      </c>
      <c r="C129" s="394" t="s">
        <v>663</v>
      </c>
      <c r="D129" s="397" t="s">
        <v>9695</v>
      </c>
      <c r="E129" s="401">
        <v>40546</v>
      </c>
      <c r="F129" s="616" t="s">
        <v>664</v>
      </c>
      <c r="G129" s="601">
        <v>399996.56</v>
      </c>
      <c r="H129" s="601">
        <v>417772.84</v>
      </c>
    </row>
    <row r="130" spans="1:8" s="395" customFormat="1" x14ac:dyDescent="0.2">
      <c r="A130" s="396"/>
      <c r="B130" s="613" t="s">
        <v>522</v>
      </c>
      <c r="C130" s="394" t="s">
        <v>1413</v>
      </c>
      <c r="D130" s="394" t="s">
        <v>9715</v>
      </c>
      <c r="E130" s="394">
        <v>2015</v>
      </c>
      <c r="F130" s="616" t="s">
        <v>664</v>
      </c>
      <c r="G130" s="601"/>
      <c r="H130" s="601">
        <v>100198.98</v>
      </c>
    </row>
    <row r="131" spans="1:8" s="395" customFormat="1" x14ac:dyDescent="0.2">
      <c r="A131" s="396"/>
      <c r="B131" s="613" t="s">
        <v>517</v>
      </c>
      <c r="C131" s="257" t="s">
        <v>663</v>
      </c>
      <c r="D131" s="257" t="s">
        <v>9696</v>
      </c>
      <c r="E131" s="257">
        <v>2015</v>
      </c>
      <c r="F131" s="616" t="s">
        <v>664</v>
      </c>
      <c r="G131" s="630">
        <v>123103</v>
      </c>
      <c r="H131" s="630">
        <v>162805</v>
      </c>
    </row>
    <row r="132" spans="1:8" s="395" customFormat="1" ht="12.75" thickBot="1" x14ac:dyDescent="0.25">
      <c r="A132" s="396"/>
      <c r="B132" s="217"/>
      <c r="C132" s="618"/>
      <c r="D132" s="618"/>
      <c r="E132" s="618"/>
      <c r="F132" s="627"/>
      <c r="G132" s="612"/>
      <c r="H132" s="612"/>
    </row>
    <row r="133" spans="1:8" ht="12.75" thickBot="1" x14ac:dyDescent="0.25">
      <c r="A133" s="606" t="s">
        <v>0</v>
      </c>
    </row>
    <row r="134" spans="1:8" x14ac:dyDescent="0.2">
      <c r="A134" s="216" t="s">
        <v>460</v>
      </c>
    </row>
    <row r="135" spans="1:8" x14ac:dyDescent="0.2">
      <c r="A135" s="216" t="s">
        <v>461</v>
      </c>
    </row>
  </sheetData>
  <mergeCells count="3">
    <mergeCell ref="C4:H4"/>
    <mergeCell ref="B4:B5"/>
    <mergeCell ref="A4:A5"/>
  </mergeCells>
  <printOptions horizontalCentered="1"/>
  <pageMargins left="0.25" right="0.25" top="0.75" bottom="0.75" header="0.3" footer="0.3"/>
  <pageSetup paperSize="9" scale="81"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9" tint="-0.249977111117893"/>
    <pageSetUpPr fitToPage="1"/>
  </sheetPr>
  <dimension ref="A1:V4952"/>
  <sheetViews>
    <sheetView topLeftCell="A2437" zoomScaleNormal="100" zoomScaleSheetLayoutView="100" zoomScalePageLayoutView="75" workbookViewId="0">
      <selection activeCell="N2577" sqref="N2577:O2595"/>
    </sheetView>
  </sheetViews>
  <sheetFormatPr baseColWidth="10" defaultColWidth="11.42578125" defaultRowHeight="12" x14ac:dyDescent="0.2"/>
  <cols>
    <col min="1" max="1" width="33" style="386" customWidth="1"/>
    <col min="2" max="3" width="18.7109375" style="259" customWidth="1"/>
    <col min="4" max="4" width="18.85546875" style="3" customWidth="1"/>
    <col min="5" max="5" width="18.7109375" style="295" customWidth="1"/>
    <col min="6" max="6" width="18.7109375" style="534" customWidth="1"/>
    <col min="7" max="7" width="65.42578125" style="3" bestFit="1" customWidth="1"/>
    <col min="8" max="8" width="24.140625" style="56" customWidth="1"/>
    <col min="9" max="9" width="18.7109375" style="56" customWidth="1"/>
    <col min="10" max="10" width="21.140625" style="3" customWidth="1"/>
    <col min="11" max="11" width="19" style="549" bestFit="1" customWidth="1"/>
    <col min="12" max="12" width="7.140625" style="548" customWidth="1"/>
    <col min="13" max="13" width="12" style="295" bestFit="1" customWidth="1"/>
    <col min="14" max="14" width="14.42578125" style="534" bestFit="1" customWidth="1"/>
    <col min="15" max="15" width="7.140625" style="534" customWidth="1"/>
    <col min="16" max="16" width="11.85546875" style="507" bestFit="1" customWidth="1"/>
    <col min="17" max="16384" width="11.42578125" style="3"/>
  </cols>
  <sheetData>
    <row r="1" spans="1:22" s="71" customFormat="1" x14ac:dyDescent="0.2">
      <c r="A1" s="553" t="s">
        <v>457</v>
      </c>
      <c r="B1" s="254"/>
      <c r="C1" s="254"/>
      <c r="D1" s="96"/>
      <c r="E1" s="504"/>
      <c r="F1" s="533"/>
      <c r="G1" s="96"/>
      <c r="H1" s="96"/>
      <c r="I1" s="96"/>
      <c r="J1" s="96"/>
      <c r="K1" s="533"/>
      <c r="L1" s="6"/>
      <c r="M1" s="504"/>
      <c r="N1" s="533"/>
      <c r="O1" s="533"/>
      <c r="P1" s="593"/>
    </row>
    <row r="2" spans="1:22" s="5" customFormat="1" x14ac:dyDescent="0.2">
      <c r="A2" s="103" t="s">
        <v>495</v>
      </c>
      <c r="B2" s="255"/>
      <c r="C2" s="255"/>
      <c r="D2" s="95"/>
      <c r="E2" s="473"/>
      <c r="F2" s="486"/>
      <c r="G2" s="95"/>
      <c r="H2" s="95"/>
      <c r="I2" s="95"/>
      <c r="J2" s="95"/>
      <c r="K2" s="486"/>
      <c r="L2" s="486"/>
      <c r="M2" s="473"/>
      <c r="N2" s="486"/>
      <c r="O2" s="486"/>
      <c r="P2" s="594"/>
      <c r="Q2" s="95"/>
      <c r="R2" s="95"/>
      <c r="S2" s="95"/>
      <c r="T2" s="95"/>
      <c r="U2" s="95"/>
      <c r="V2" s="95"/>
    </row>
    <row r="3" spans="1:22" s="79" customFormat="1" ht="12.75" thickBot="1" x14ac:dyDescent="0.25">
      <c r="A3" s="386"/>
      <c r="B3" s="259"/>
      <c r="C3" s="259"/>
      <c r="E3" s="295"/>
      <c r="F3" s="534"/>
      <c r="K3" s="549"/>
      <c r="L3" s="548"/>
      <c r="M3" s="295"/>
      <c r="N3" s="534"/>
      <c r="O3" s="534"/>
      <c r="P3" s="507"/>
    </row>
    <row r="4" spans="1:22" s="51" customFormat="1" ht="12.75" customHeight="1" thickBot="1" x14ac:dyDescent="0.25">
      <c r="A4" s="741" t="s">
        <v>157</v>
      </c>
      <c r="B4" s="742"/>
      <c r="C4" s="742"/>
      <c r="D4" s="742"/>
      <c r="E4" s="743"/>
      <c r="F4" s="744" t="s">
        <v>158</v>
      </c>
      <c r="G4" s="745"/>
      <c r="H4" s="746"/>
      <c r="I4" s="746"/>
      <c r="J4" s="747"/>
      <c r="K4" s="738" t="s">
        <v>492</v>
      </c>
      <c r="L4" s="739"/>
      <c r="M4" s="740"/>
      <c r="N4" s="738" t="s">
        <v>493</v>
      </c>
      <c r="O4" s="739"/>
      <c r="P4" s="740"/>
    </row>
    <row r="5" spans="1:22" s="52" customFormat="1" ht="80.099999999999994" customHeight="1" x14ac:dyDescent="0.2">
      <c r="A5" s="509" t="s">
        <v>117</v>
      </c>
      <c r="B5" s="510" t="s">
        <v>8</v>
      </c>
      <c r="C5" s="556" t="s">
        <v>112</v>
      </c>
      <c r="D5" s="511" t="s">
        <v>118</v>
      </c>
      <c r="E5" s="561" t="s">
        <v>138</v>
      </c>
      <c r="F5" s="509" t="s">
        <v>145</v>
      </c>
      <c r="G5" s="511" t="s">
        <v>146</v>
      </c>
      <c r="H5" s="511" t="s">
        <v>160</v>
      </c>
      <c r="I5" s="510" t="s">
        <v>161</v>
      </c>
      <c r="J5" s="512" t="s">
        <v>150</v>
      </c>
      <c r="K5" s="535" t="s">
        <v>147</v>
      </c>
      <c r="L5" s="513" t="s">
        <v>148</v>
      </c>
      <c r="M5" s="592" t="s">
        <v>149</v>
      </c>
      <c r="N5" s="535" t="s">
        <v>147</v>
      </c>
      <c r="O5" s="542" t="s">
        <v>148</v>
      </c>
      <c r="P5" s="595" t="s">
        <v>149</v>
      </c>
    </row>
    <row r="6" spans="1:22" s="54" customFormat="1" ht="11.25" x14ac:dyDescent="0.2">
      <c r="A6" s="554" t="s">
        <v>499</v>
      </c>
      <c r="B6" s="381" t="s">
        <v>762</v>
      </c>
      <c r="C6" s="381" t="s">
        <v>113</v>
      </c>
      <c r="D6" s="366" t="s">
        <v>763</v>
      </c>
      <c r="E6" s="560">
        <v>1200</v>
      </c>
      <c r="F6" s="589" t="s">
        <v>764</v>
      </c>
      <c r="G6" s="366" t="s">
        <v>765</v>
      </c>
      <c r="H6" s="366" t="s">
        <v>763</v>
      </c>
      <c r="I6" s="367"/>
      <c r="J6" s="367"/>
      <c r="K6" s="379" t="s">
        <v>766</v>
      </c>
      <c r="L6" s="531">
        <v>12</v>
      </c>
      <c r="M6" s="247">
        <f t="shared" ref="M6" si="0">E6*L6</f>
        <v>14400</v>
      </c>
      <c r="N6" s="522"/>
      <c r="O6" s="538">
        <v>6</v>
      </c>
      <c r="P6" s="247">
        <f t="shared" ref="P6:P9" si="1">E6*O6</f>
        <v>7200</v>
      </c>
    </row>
    <row r="7" spans="1:22" s="54" customFormat="1" ht="11.25" x14ac:dyDescent="0.2">
      <c r="A7" s="554" t="s">
        <v>499</v>
      </c>
      <c r="B7" s="381" t="s">
        <v>767</v>
      </c>
      <c r="C7" s="381" t="s">
        <v>113</v>
      </c>
      <c r="D7" s="366" t="s">
        <v>768</v>
      </c>
      <c r="E7" s="560">
        <v>2400</v>
      </c>
      <c r="F7" s="589"/>
      <c r="G7" s="366" t="s">
        <v>769</v>
      </c>
      <c r="H7" s="366" t="s">
        <v>770</v>
      </c>
      <c r="I7" s="367"/>
      <c r="J7" s="367" t="s">
        <v>771</v>
      </c>
      <c r="K7" s="379"/>
      <c r="L7" s="531"/>
      <c r="M7" s="247"/>
      <c r="N7" s="522"/>
      <c r="O7" s="538">
        <v>1</v>
      </c>
      <c r="P7" s="247">
        <f t="shared" si="1"/>
        <v>2400</v>
      </c>
    </row>
    <row r="8" spans="1:22" s="54" customFormat="1" ht="11.25" x14ac:dyDescent="0.2">
      <c r="A8" s="554" t="s">
        <v>499</v>
      </c>
      <c r="B8" s="381" t="s">
        <v>762</v>
      </c>
      <c r="C8" s="381" t="s">
        <v>113</v>
      </c>
      <c r="D8" s="422" t="s">
        <v>772</v>
      </c>
      <c r="E8" s="247">
        <v>1500</v>
      </c>
      <c r="F8" s="597" t="s">
        <v>773</v>
      </c>
      <c r="G8" s="382" t="s">
        <v>774</v>
      </c>
      <c r="H8" s="402" t="s">
        <v>775</v>
      </c>
      <c r="I8" s="402"/>
      <c r="J8" s="367" t="s">
        <v>771</v>
      </c>
      <c r="K8" s="379" t="s">
        <v>776</v>
      </c>
      <c r="L8" s="531">
        <v>12</v>
      </c>
      <c r="M8" s="247">
        <f t="shared" ref="M8:M103" si="2">E8*L8</f>
        <v>18000</v>
      </c>
      <c r="N8" s="522" t="s">
        <v>777</v>
      </c>
      <c r="O8" s="538">
        <v>6</v>
      </c>
      <c r="P8" s="247">
        <f t="shared" si="1"/>
        <v>9000</v>
      </c>
    </row>
    <row r="9" spans="1:22" s="54" customFormat="1" ht="11.25" x14ac:dyDescent="0.2">
      <c r="A9" s="554" t="s">
        <v>499</v>
      </c>
      <c r="B9" s="381" t="s">
        <v>762</v>
      </c>
      <c r="C9" s="381" t="s">
        <v>113</v>
      </c>
      <c r="D9" s="422" t="s">
        <v>778</v>
      </c>
      <c r="E9" s="247">
        <v>1200</v>
      </c>
      <c r="F9" s="597" t="s">
        <v>779</v>
      </c>
      <c r="G9" s="382" t="s">
        <v>780</v>
      </c>
      <c r="H9" s="402"/>
      <c r="I9" s="402"/>
      <c r="J9" s="367"/>
      <c r="K9" s="379" t="s">
        <v>781</v>
      </c>
      <c r="L9" s="531">
        <v>10</v>
      </c>
      <c r="M9" s="247">
        <f t="shared" si="2"/>
        <v>12000</v>
      </c>
      <c r="N9" s="522"/>
      <c r="O9" s="538">
        <v>6</v>
      </c>
      <c r="P9" s="247">
        <f t="shared" si="1"/>
        <v>7200</v>
      </c>
    </row>
    <row r="10" spans="1:22" s="54" customFormat="1" ht="11.25" x14ac:dyDescent="0.2">
      <c r="A10" s="554" t="s">
        <v>499</v>
      </c>
      <c r="B10" s="381" t="s">
        <v>762</v>
      </c>
      <c r="C10" s="381" t="s">
        <v>113</v>
      </c>
      <c r="D10" s="422" t="s">
        <v>772</v>
      </c>
      <c r="E10" s="247">
        <v>1200</v>
      </c>
      <c r="F10" s="597" t="s">
        <v>782</v>
      </c>
      <c r="G10" s="380" t="s">
        <v>783</v>
      </c>
      <c r="H10" s="402" t="s">
        <v>784</v>
      </c>
      <c r="I10" s="402"/>
      <c r="J10" s="367"/>
      <c r="K10" s="379" t="s">
        <v>785</v>
      </c>
      <c r="L10" s="531">
        <v>12</v>
      </c>
      <c r="M10" s="247">
        <f t="shared" si="2"/>
        <v>14400</v>
      </c>
      <c r="N10" s="522"/>
      <c r="O10" s="538">
        <v>6</v>
      </c>
      <c r="P10" s="247">
        <f>O10*E10</f>
        <v>7200</v>
      </c>
    </row>
    <row r="11" spans="1:22" s="54" customFormat="1" ht="12.75" customHeight="1" x14ac:dyDescent="0.2">
      <c r="A11" s="554" t="s">
        <v>499</v>
      </c>
      <c r="B11" s="381" t="s">
        <v>762</v>
      </c>
      <c r="C11" s="381" t="s">
        <v>113</v>
      </c>
      <c r="D11" s="422" t="s">
        <v>786</v>
      </c>
      <c r="E11" s="247">
        <v>1800</v>
      </c>
      <c r="F11" s="597"/>
      <c r="G11" s="380" t="s">
        <v>787</v>
      </c>
      <c r="H11" s="402" t="s">
        <v>788</v>
      </c>
      <c r="I11" s="402"/>
      <c r="J11" s="367"/>
      <c r="K11" s="379"/>
      <c r="L11" s="531">
        <v>5</v>
      </c>
      <c r="M11" s="247">
        <f t="shared" si="2"/>
        <v>9000</v>
      </c>
      <c r="N11" s="522"/>
      <c r="O11" s="538">
        <v>6</v>
      </c>
      <c r="P11" s="247">
        <f>O11*E11</f>
        <v>10800</v>
      </c>
    </row>
    <row r="12" spans="1:22" s="54" customFormat="1" ht="11.25" x14ac:dyDescent="0.2">
      <c r="A12" s="554" t="s">
        <v>499</v>
      </c>
      <c r="B12" s="381" t="s">
        <v>789</v>
      </c>
      <c r="C12" s="381" t="s">
        <v>113</v>
      </c>
      <c r="D12" s="422" t="s">
        <v>790</v>
      </c>
      <c r="E12" s="247">
        <v>1800</v>
      </c>
      <c r="F12" s="597"/>
      <c r="G12" s="380" t="s">
        <v>791</v>
      </c>
      <c r="H12" s="402" t="s">
        <v>792</v>
      </c>
      <c r="I12" s="402"/>
      <c r="J12" s="367"/>
      <c r="K12" s="379"/>
      <c r="L12" s="531"/>
      <c r="M12" s="247"/>
      <c r="N12" s="522"/>
      <c r="O12" s="538">
        <v>4</v>
      </c>
      <c r="P12" s="247">
        <f>O12*E12</f>
        <v>7200</v>
      </c>
    </row>
    <row r="13" spans="1:22" s="54" customFormat="1" ht="11.25" x14ac:dyDescent="0.2">
      <c r="A13" s="554" t="s">
        <v>499</v>
      </c>
      <c r="B13" s="381" t="s">
        <v>793</v>
      </c>
      <c r="C13" s="381" t="s">
        <v>113</v>
      </c>
      <c r="D13" s="422" t="s">
        <v>772</v>
      </c>
      <c r="E13" s="247">
        <v>1200</v>
      </c>
      <c r="F13" s="597" t="s">
        <v>794</v>
      </c>
      <c r="G13" s="380" t="s">
        <v>795</v>
      </c>
      <c r="H13" s="402" t="s">
        <v>784</v>
      </c>
      <c r="I13" s="402"/>
      <c r="J13" s="367"/>
      <c r="K13" s="379" t="s">
        <v>796</v>
      </c>
      <c r="L13" s="531">
        <v>12</v>
      </c>
      <c r="M13" s="247">
        <f t="shared" si="2"/>
        <v>14400</v>
      </c>
      <c r="N13" s="522"/>
      <c r="O13" s="538">
        <v>6</v>
      </c>
      <c r="P13" s="247">
        <f>O13*E13</f>
        <v>7200</v>
      </c>
    </row>
    <row r="14" spans="1:22" s="54" customFormat="1" ht="11.25" x14ac:dyDescent="0.2">
      <c r="A14" s="554" t="s">
        <v>499</v>
      </c>
      <c r="B14" s="381" t="s">
        <v>767</v>
      </c>
      <c r="C14" s="381" t="s">
        <v>113</v>
      </c>
      <c r="D14" s="366" t="s">
        <v>770</v>
      </c>
      <c r="E14" s="560">
        <v>2500</v>
      </c>
      <c r="F14" s="589" t="s">
        <v>797</v>
      </c>
      <c r="G14" s="366" t="s">
        <v>798</v>
      </c>
      <c r="H14" s="366" t="s">
        <v>770</v>
      </c>
      <c r="I14" s="367"/>
      <c r="J14" s="367"/>
      <c r="K14" s="379" t="s">
        <v>799</v>
      </c>
      <c r="L14" s="531">
        <v>8</v>
      </c>
      <c r="M14" s="247">
        <f t="shared" si="2"/>
        <v>20000</v>
      </c>
      <c r="N14" s="522"/>
      <c r="O14" s="538"/>
      <c r="P14" s="247"/>
    </row>
    <row r="15" spans="1:22" s="54" customFormat="1" ht="11.25" x14ac:dyDescent="0.2">
      <c r="A15" s="554" t="s">
        <v>499</v>
      </c>
      <c r="B15" s="381" t="s">
        <v>762</v>
      </c>
      <c r="C15" s="381" t="s">
        <v>113</v>
      </c>
      <c r="D15" s="422" t="s">
        <v>772</v>
      </c>
      <c r="E15" s="247">
        <v>1200</v>
      </c>
      <c r="F15" s="597" t="s">
        <v>800</v>
      </c>
      <c r="G15" s="380" t="s">
        <v>801</v>
      </c>
      <c r="H15" s="402"/>
      <c r="I15" s="402"/>
      <c r="J15" s="367"/>
      <c r="K15" s="379" t="s">
        <v>802</v>
      </c>
      <c r="L15" s="531">
        <v>3</v>
      </c>
      <c r="M15" s="247">
        <f t="shared" si="2"/>
        <v>3600</v>
      </c>
      <c r="N15" s="522"/>
      <c r="O15" s="538">
        <v>4</v>
      </c>
      <c r="P15" s="247">
        <f>O15*E15</f>
        <v>4800</v>
      </c>
    </row>
    <row r="16" spans="1:22" s="54" customFormat="1" ht="11.25" x14ac:dyDescent="0.2">
      <c r="A16" s="554" t="s">
        <v>499</v>
      </c>
      <c r="B16" s="381" t="s">
        <v>762</v>
      </c>
      <c r="C16" s="381" t="s">
        <v>113</v>
      </c>
      <c r="D16" s="422" t="s">
        <v>772</v>
      </c>
      <c r="E16" s="247">
        <v>1200</v>
      </c>
      <c r="F16" s="597"/>
      <c r="G16" s="380" t="s">
        <v>803</v>
      </c>
      <c r="H16" s="402"/>
      <c r="I16" s="402"/>
      <c r="J16" s="367"/>
      <c r="K16" s="379"/>
      <c r="L16" s="531">
        <v>5</v>
      </c>
      <c r="M16" s="247">
        <f t="shared" si="2"/>
        <v>6000</v>
      </c>
      <c r="N16" s="522"/>
      <c r="O16" s="538"/>
      <c r="P16" s="247"/>
    </row>
    <row r="17" spans="1:16" s="54" customFormat="1" ht="11.25" x14ac:dyDescent="0.2">
      <c r="A17" s="554" t="s">
        <v>499</v>
      </c>
      <c r="B17" s="381" t="s">
        <v>762</v>
      </c>
      <c r="C17" s="381" t="s">
        <v>113</v>
      </c>
      <c r="D17" s="422" t="s">
        <v>772</v>
      </c>
      <c r="E17" s="247">
        <v>1200</v>
      </c>
      <c r="F17" s="597" t="s">
        <v>804</v>
      </c>
      <c r="G17" s="382" t="s">
        <v>805</v>
      </c>
      <c r="H17" s="402" t="s">
        <v>784</v>
      </c>
      <c r="I17" s="402"/>
      <c r="J17" s="367"/>
      <c r="K17" s="379" t="s">
        <v>806</v>
      </c>
      <c r="L17" s="573">
        <v>8</v>
      </c>
      <c r="M17" s="247">
        <f t="shared" si="2"/>
        <v>9600</v>
      </c>
      <c r="N17" s="522"/>
      <c r="O17" s="538"/>
      <c r="P17" s="247"/>
    </row>
    <row r="18" spans="1:16" s="54" customFormat="1" ht="11.25" x14ac:dyDescent="0.2">
      <c r="A18" s="554" t="s">
        <v>499</v>
      </c>
      <c r="B18" s="381" t="s">
        <v>762</v>
      </c>
      <c r="C18" s="381" t="s">
        <v>113</v>
      </c>
      <c r="D18" s="422" t="s">
        <v>807</v>
      </c>
      <c r="E18" s="247">
        <v>1200</v>
      </c>
      <c r="F18" s="597" t="s">
        <v>808</v>
      </c>
      <c r="G18" s="380" t="s">
        <v>809</v>
      </c>
      <c r="H18" s="402"/>
      <c r="I18" s="402"/>
      <c r="J18" s="367"/>
      <c r="K18" s="379"/>
      <c r="L18" s="531">
        <v>5</v>
      </c>
      <c r="M18" s="247">
        <f t="shared" si="2"/>
        <v>6000</v>
      </c>
      <c r="N18" s="522"/>
      <c r="O18" s="538">
        <v>6</v>
      </c>
      <c r="P18" s="247">
        <f>O18*E18</f>
        <v>7200</v>
      </c>
    </row>
    <row r="19" spans="1:16" s="54" customFormat="1" ht="11.25" x14ac:dyDescent="0.2">
      <c r="A19" s="554" t="s">
        <v>499</v>
      </c>
      <c r="B19" s="381" t="s">
        <v>762</v>
      </c>
      <c r="C19" s="381" t="s">
        <v>113</v>
      </c>
      <c r="D19" s="422" t="s">
        <v>810</v>
      </c>
      <c r="E19" s="247">
        <v>1800</v>
      </c>
      <c r="F19" s="597"/>
      <c r="G19" s="380" t="s">
        <v>811</v>
      </c>
      <c r="H19" s="402"/>
      <c r="I19" s="402"/>
      <c r="J19" s="367"/>
      <c r="K19" s="379"/>
      <c r="L19" s="573">
        <v>6</v>
      </c>
      <c r="M19" s="247">
        <f t="shared" si="2"/>
        <v>10800</v>
      </c>
      <c r="N19" s="522"/>
      <c r="O19" s="538"/>
      <c r="P19" s="247"/>
    </row>
    <row r="20" spans="1:16" s="54" customFormat="1" ht="11.25" x14ac:dyDescent="0.2">
      <c r="A20" s="554" t="s">
        <v>499</v>
      </c>
      <c r="B20" s="381" t="s">
        <v>762</v>
      </c>
      <c r="C20" s="381" t="s">
        <v>113</v>
      </c>
      <c r="D20" s="422" t="s">
        <v>772</v>
      </c>
      <c r="E20" s="247">
        <v>1200</v>
      </c>
      <c r="F20" s="597" t="s">
        <v>812</v>
      </c>
      <c r="G20" s="380" t="s">
        <v>813</v>
      </c>
      <c r="H20" s="402" t="s">
        <v>784</v>
      </c>
      <c r="I20" s="402"/>
      <c r="J20" s="367"/>
      <c r="K20" s="572" t="s">
        <v>814</v>
      </c>
      <c r="L20" s="531">
        <v>12</v>
      </c>
      <c r="M20" s="247">
        <f t="shared" si="2"/>
        <v>14400</v>
      </c>
      <c r="N20" s="522"/>
      <c r="O20" s="538">
        <v>6</v>
      </c>
      <c r="P20" s="247">
        <f>O20*E20</f>
        <v>7200</v>
      </c>
    </row>
    <row r="21" spans="1:16" s="54" customFormat="1" ht="11.25" x14ac:dyDescent="0.2">
      <c r="A21" s="554" t="s">
        <v>499</v>
      </c>
      <c r="B21" s="381" t="s">
        <v>762</v>
      </c>
      <c r="C21" s="381" t="s">
        <v>113</v>
      </c>
      <c r="D21" s="422" t="s">
        <v>772</v>
      </c>
      <c r="E21" s="247">
        <v>1000</v>
      </c>
      <c r="F21" s="597" t="s">
        <v>815</v>
      </c>
      <c r="G21" s="598" t="s">
        <v>816</v>
      </c>
      <c r="H21" s="367" t="s">
        <v>817</v>
      </c>
      <c r="I21" s="367"/>
      <c r="J21" s="367"/>
      <c r="K21" s="379" t="s">
        <v>818</v>
      </c>
      <c r="L21" s="531">
        <v>12</v>
      </c>
      <c r="M21" s="247">
        <f t="shared" si="2"/>
        <v>12000</v>
      </c>
      <c r="N21" s="379" t="s">
        <v>818</v>
      </c>
      <c r="O21" s="538">
        <v>6</v>
      </c>
      <c r="P21" s="247">
        <v>6000</v>
      </c>
    </row>
    <row r="22" spans="1:16" s="54" customFormat="1" ht="11.25" x14ac:dyDescent="0.2">
      <c r="A22" s="554" t="s">
        <v>499</v>
      </c>
      <c r="B22" s="381" t="s">
        <v>762</v>
      </c>
      <c r="C22" s="381" t="s">
        <v>113</v>
      </c>
      <c r="D22" s="422"/>
      <c r="E22" s="247">
        <v>1200</v>
      </c>
      <c r="F22" s="597" t="s">
        <v>819</v>
      </c>
      <c r="G22" s="598" t="s">
        <v>820</v>
      </c>
      <c r="H22" s="367"/>
      <c r="I22" s="367"/>
      <c r="J22" s="367"/>
      <c r="K22" s="379" t="s">
        <v>821</v>
      </c>
      <c r="L22" s="573">
        <v>8</v>
      </c>
      <c r="M22" s="247">
        <f t="shared" si="2"/>
        <v>9600</v>
      </c>
      <c r="N22" s="379"/>
      <c r="O22" s="538"/>
      <c r="P22" s="247"/>
    </row>
    <row r="23" spans="1:16" s="54" customFormat="1" ht="11.25" x14ac:dyDescent="0.2">
      <c r="A23" s="554" t="s">
        <v>499</v>
      </c>
      <c r="B23" s="381" t="s">
        <v>762</v>
      </c>
      <c r="C23" s="381" t="s">
        <v>113</v>
      </c>
      <c r="D23" s="422" t="s">
        <v>822</v>
      </c>
      <c r="E23" s="247">
        <v>2500</v>
      </c>
      <c r="F23" s="597" t="s">
        <v>823</v>
      </c>
      <c r="G23" s="598" t="s">
        <v>824</v>
      </c>
      <c r="H23" s="367" t="s">
        <v>822</v>
      </c>
      <c r="I23" s="367"/>
      <c r="J23" s="367" t="s">
        <v>771</v>
      </c>
      <c r="K23" s="572" t="s">
        <v>825</v>
      </c>
      <c r="L23" s="573">
        <v>8</v>
      </c>
      <c r="M23" s="247">
        <f t="shared" si="2"/>
        <v>20000</v>
      </c>
      <c r="N23" s="379"/>
      <c r="O23" s="538"/>
      <c r="P23" s="247"/>
    </row>
    <row r="24" spans="1:16" s="54" customFormat="1" ht="11.25" x14ac:dyDescent="0.2">
      <c r="A24" s="554" t="s">
        <v>499</v>
      </c>
      <c r="B24" s="381" t="s">
        <v>789</v>
      </c>
      <c r="C24" s="381" t="s">
        <v>113</v>
      </c>
      <c r="D24" s="422" t="s">
        <v>826</v>
      </c>
      <c r="E24" s="247">
        <v>1500</v>
      </c>
      <c r="F24" s="597"/>
      <c r="G24" s="598" t="s">
        <v>827</v>
      </c>
      <c r="H24" s="367"/>
      <c r="I24" s="367"/>
      <c r="J24" s="367"/>
      <c r="K24" s="572"/>
      <c r="L24" s="573"/>
      <c r="M24" s="247"/>
      <c r="N24" s="379"/>
      <c r="O24" s="538">
        <v>4</v>
      </c>
      <c r="P24" s="247">
        <f t="shared" ref="P24:P25" si="3">E24*O24</f>
        <v>6000</v>
      </c>
    </row>
    <row r="25" spans="1:16" s="54" customFormat="1" ht="11.25" x14ac:dyDescent="0.2">
      <c r="A25" s="554" t="s">
        <v>499</v>
      </c>
      <c r="B25" s="381" t="s">
        <v>762</v>
      </c>
      <c r="C25" s="381" t="s">
        <v>113</v>
      </c>
      <c r="D25" s="366" t="s">
        <v>828</v>
      </c>
      <c r="E25" s="560">
        <v>1400</v>
      </c>
      <c r="F25" s="589" t="s">
        <v>829</v>
      </c>
      <c r="G25" s="366" t="s">
        <v>830</v>
      </c>
      <c r="H25" s="366" t="s">
        <v>828</v>
      </c>
      <c r="I25" s="367"/>
      <c r="J25" s="367"/>
      <c r="K25" s="379" t="s">
        <v>831</v>
      </c>
      <c r="L25" s="531">
        <v>12</v>
      </c>
      <c r="M25" s="247">
        <f t="shared" si="2"/>
        <v>16800</v>
      </c>
      <c r="N25" s="522"/>
      <c r="O25" s="538">
        <v>6</v>
      </c>
      <c r="P25" s="247">
        <f t="shared" si="3"/>
        <v>8400</v>
      </c>
    </row>
    <row r="26" spans="1:16" s="54" customFormat="1" ht="11.25" x14ac:dyDescent="0.2">
      <c r="A26" s="554" t="s">
        <v>499</v>
      </c>
      <c r="B26" s="381" t="s">
        <v>762</v>
      </c>
      <c r="C26" s="381" t="s">
        <v>113</v>
      </c>
      <c r="D26" s="422" t="s">
        <v>832</v>
      </c>
      <c r="E26" s="247">
        <v>1200</v>
      </c>
      <c r="F26" s="597" t="s">
        <v>833</v>
      </c>
      <c r="G26" s="598" t="s">
        <v>834</v>
      </c>
      <c r="H26" s="367"/>
      <c r="I26" s="367"/>
      <c r="J26" s="367"/>
      <c r="K26" s="379"/>
      <c r="L26" s="531">
        <v>8</v>
      </c>
      <c r="M26" s="247">
        <f t="shared" si="2"/>
        <v>9600</v>
      </c>
      <c r="N26" s="379"/>
      <c r="O26" s="538"/>
      <c r="P26" s="247"/>
    </row>
    <row r="27" spans="1:16" s="54" customFormat="1" ht="11.25" x14ac:dyDescent="0.2">
      <c r="A27" s="554" t="s">
        <v>499</v>
      </c>
      <c r="B27" s="381" t="s">
        <v>762</v>
      </c>
      <c r="C27" s="381" t="s">
        <v>113</v>
      </c>
      <c r="D27" s="422" t="s">
        <v>778</v>
      </c>
      <c r="E27" s="247">
        <v>1200</v>
      </c>
      <c r="F27" s="597" t="s">
        <v>835</v>
      </c>
      <c r="G27" s="598" t="s">
        <v>836</v>
      </c>
      <c r="H27" s="367"/>
      <c r="I27" s="367"/>
      <c r="J27" s="367"/>
      <c r="K27" s="379" t="s">
        <v>837</v>
      </c>
      <c r="L27" s="531">
        <v>3</v>
      </c>
      <c r="M27" s="247">
        <f t="shared" si="2"/>
        <v>3600</v>
      </c>
      <c r="N27" s="379"/>
      <c r="O27" s="538"/>
      <c r="P27" s="247"/>
    </row>
    <row r="28" spans="1:16" s="54" customFormat="1" ht="11.25" x14ac:dyDescent="0.2">
      <c r="A28" s="554" t="s">
        <v>499</v>
      </c>
      <c r="B28" s="381" t="s">
        <v>762</v>
      </c>
      <c r="C28" s="381" t="s">
        <v>113</v>
      </c>
      <c r="D28" s="422" t="s">
        <v>838</v>
      </c>
      <c r="E28" s="247">
        <v>2000</v>
      </c>
      <c r="F28" s="597" t="s">
        <v>839</v>
      </c>
      <c r="G28" s="598" t="s">
        <v>840</v>
      </c>
      <c r="H28" s="367" t="s">
        <v>838</v>
      </c>
      <c r="I28" s="367"/>
      <c r="J28" s="367"/>
      <c r="K28" s="379"/>
      <c r="L28" s="573">
        <v>2</v>
      </c>
      <c r="M28" s="247">
        <f t="shared" si="2"/>
        <v>4000</v>
      </c>
      <c r="N28" s="379"/>
      <c r="O28" s="538"/>
      <c r="P28" s="247"/>
    </row>
    <row r="29" spans="1:16" s="54" customFormat="1" ht="11.25" x14ac:dyDescent="0.2">
      <c r="A29" s="554" t="s">
        <v>499</v>
      </c>
      <c r="B29" s="381" t="s">
        <v>762</v>
      </c>
      <c r="C29" s="381" t="s">
        <v>113</v>
      </c>
      <c r="D29" s="422" t="s">
        <v>838</v>
      </c>
      <c r="E29" s="247">
        <v>1800</v>
      </c>
      <c r="F29" s="597"/>
      <c r="G29" s="598" t="s">
        <v>841</v>
      </c>
      <c r="H29" s="367"/>
      <c r="I29" s="367"/>
      <c r="J29" s="367"/>
      <c r="K29" s="379"/>
      <c r="L29" s="573" t="s">
        <v>111</v>
      </c>
      <c r="M29" s="247" t="s">
        <v>111</v>
      </c>
      <c r="N29" s="379"/>
      <c r="O29" s="538">
        <v>1</v>
      </c>
      <c r="P29" s="247">
        <f>O29*E29</f>
        <v>1800</v>
      </c>
    </row>
    <row r="30" spans="1:16" s="54" customFormat="1" ht="11.25" x14ac:dyDescent="0.2">
      <c r="A30" s="554" t="s">
        <v>499</v>
      </c>
      <c r="B30" s="381" t="s">
        <v>767</v>
      </c>
      <c r="C30" s="381" t="s">
        <v>113</v>
      </c>
      <c r="D30" s="422" t="s">
        <v>770</v>
      </c>
      <c r="E30" s="247">
        <v>2500</v>
      </c>
      <c r="F30" s="597" t="s">
        <v>842</v>
      </c>
      <c r="G30" s="599" t="s">
        <v>843</v>
      </c>
      <c r="H30" s="367" t="s">
        <v>770</v>
      </c>
      <c r="I30" s="367"/>
      <c r="J30" s="367"/>
      <c r="K30" s="379" t="s">
        <v>844</v>
      </c>
      <c r="L30" s="531">
        <v>9</v>
      </c>
      <c r="M30" s="247">
        <f t="shared" si="2"/>
        <v>22500</v>
      </c>
      <c r="N30" s="379"/>
      <c r="O30" s="538"/>
      <c r="P30" s="247"/>
    </row>
    <row r="31" spans="1:16" s="54" customFormat="1" ht="11.25" x14ac:dyDescent="0.2">
      <c r="A31" s="554" t="s">
        <v>499</v>
      </c>
      <c r="B31" s="381" t="s">
        <v>767</v>
      </c>
      <c r="C31" s="381" t="s">
        <v>113</v>
      </c>
      <c r="D31" s="422" t="s">
        <v>832</v>
      </c>
      <c r="E31" s="247">
        <v>1200</v>
      </c>
      <c r="F31" s="597" t="s">
        <v>845</v>
      </c>
      <c r="G31" s="599" t="s">
        <v>846</v>
      </c>
      <c r="H31" s="367"/>
      <c r="I31" s="367"/>
      <c r="J31" s="367"/>
      <c r="K31" s="379" t="s">
        <v>847</v>
      </c>
      <c r="L31" s="531">
        <v>1</v>
      </c>
      <c r="M31" s="247">
        <f t="shared" si="2"/>
        <v>1200</v>
      </c>
      <c r="N31" s="379"/>
      <c r="O31" s="538">
        <v>6</v>
      </c>
      <c r="P31" s="247">
        <f>O31*E31</f>
        <v>7200</v>
      </c>
    </row>
    <row r="32" spans="1:16" s="54" customFormat="1" ht="11.25" x14ac:dyDescent="0.2">
      <c r="A32" s="554" t="s">
        <v>499</v>
      </c>
      <c r="B32" s="381" t="s">
        <v>767</v>
      </c>
      <c r="C32" s="381" t="s">
        <v>113</v>
      </c>
      <c r="D32" s="422" t="s">
        <v>770</v>
      </c>
      <c r="E32" s="247">
        <v>2500</v>
      </c>
      <c r="F32" s="597" t="s">
        <v>848</v>
      </c>
      <c r="G32" s="599" t="s">
        <v>849</v>
      </c>
      <c r="H32" s="367"/>
      <c r="I32" s="367"/>
      <c r="J32" s="367"/>
      <c r="K32" s="379" t="s">
        <v>850</v>
      </c>
      <c r="L32" s="531">
        <v>3</v>
      </c>
      <c r="M32" s="247">
        <f t="shared" si="2"/>
        <v>7500</v>
      </c>
      <c r="N32" s="379"/>
      <c r="O32" s="538">
        <v>6</v>
      </c>
      <c r="P32" s="247">
        <f>O32*E32</f>
        <v>15000</v>
      </c>
    </row>
    <row r="33" spans="1:16" s="54" customFormat="1" ht="11.25" x14ac:dyDescent="0.2">
      <c r="A33" s="554" t="s">
        <v>499</v>
      </c>
      <c r="B33" s="381" t="s">
        <v>767</v>
      </c>
      <c r="C33" s="381" t="s">
        <v>113</v>
      </c>
      <c r="D33" s="422" t="s">
        <v>810</v>
      </c>
      <c r="E33" s="247">
        <v>1800</v>
      </c>
      <c r="F33" s="597" t="s">
        <v>851</v>
      </c>
      <c r="G33" s="599" t="s">
        <v>852</v>
      </c>
      <c r="H33" s="367"/>
      <c r="I33" s="367"/>
      <c r="J33" s="367"/>
      <c r="K33" s="379" t="s">
        <v>853</v>
      </c>
      <c r="L33" s="531">
        <v>4</v>
      </c>
      <c r="M33" s="247">
        <f t="shared" si="2"/>
        <v>7200</v>
      </c>
      <c r="N33" s="379"/>
      <c r="O33" s="538">
        <v>6</v>
      </c>
      <c r="P33" s="247">
        <f>O33*E33</f>
        <v>10800</v>
      </c>
    </row>
    <row r="34" spans="1:16" s="54" customFormat="1" ht="11.25" x14ac:dyDescent="0.2">
      <c r="A34" s="554" t="s">
        <v>499</v>
      </c>
      <c r="B34" s="381" t="s">
        <v>767</v>
      </c>
      <c r="C34" s="381" t="s">
        <v>113</v>
      </c>
      <c r="D34" s="422" t="s">
        <v>832</v>
      </c>
      <c r="E34" s="247">
        <v>1200</v>
      </c>
      <c r="F34" s="597" t="s">
        <v>854</v>
      </c>
      <c r="G34" s="599" t="s">
        <v>855</v>
      </c>
      <c r="H34" s="367"/>
      <c r="I34" s="367"/>
      <c r="J34" s="367"/>
      <c r="K34" s="379" t="s">
        <v>856</v>
      </c>
      <c r="L34" s="531">
        <v>2</v>
      </c>
      <c r="M34" s="247">
        <f t="shared" si="2"/>
        <v>2400</v>
      </c>
      <c r="N34" s="379"/>
      <c r="O34" s="538">
        <v>6</v>
      </c>
      <c r="P34" s="247">
        <f>O34*E34</f>
        <v>7200</v>
      </c>
    </row>
    <row r="35" spans="1:16" s="54" customFormat="1" ht="11.25" x14ac:dyDescent="0.2">
      <c r="A35" s="554" t="s">
        <v>499</v>
      </c>
      <c r="B35" s="381" t="s">
        <v>762</v>
      </c>
      <c r="C35" s="381" t="s">
        <v>113</v>
      </c>
      <c r="D35" s="366" t="s">
        <v>857</v>
      </c>
      <c r="E35" s="560">
        <v>1800</v>
      </c>
      <c r="F35" s="589" t="s">
        <v>858</v>
      </c>
      <c r="G35" s="366" t="s">
        <v>859</v>
      </c>
      <c r="H35" s="366" t="s">
        <v>857</v>
      </c>
      <c r="I35" s="367"/>
      <c r="J35" s="367"/>
      <c r="K35" s="379" t="s">
        <v>860</v>
      </c>
      <c r="L35" s="531">
        <v>12</v>
      </c>
      <c r="M35" s="247">
        <f t="shared" si="2"/>
        <v>21600</v>
      </c>
      <c r="N35" s="522"/>
      <c r="O35" s="538">
        <v>6</v>
      </c>
      <c r="P35" s="247">
        <f t="shared" ref="P35:P37" si="4">E35*O35</f>
        <v>10800</v>
      </c>
    </row>
    <row r="36" spans="1:16" s="54" customFormat="1" ht="11.25" x14ac:dyDescent="0.2">
      <c r="A36" s="554" t="s">
        <v>499</v>
      </c>
      <c r="B36" s="381" t="s">
        <v>762</v>
      </c>
      <c r="C36" s="381" t="s">
        <v>113</v>
      </c>
      <c r="D36" s="422" t="s">
        <v>778</v>
      </c>
      <c r="E36" s="247">
        <v>1200</v>
      </c>
      <c r="F36" s="597" t="s">
        <v>861</v>
      </c>
      <c r="G36" s="598" t="s">
        <v>862</v>
      </c>
      <c r="H36" s="367" t="s">
        <v>778</v>
      </c>
      <c r="I36" s="367"/>
      <c r="J36" s="367"/>
      <c r="K36" s="379" t="s">
        <v>863</v>
      </c>
      <c r="L36" s="531">
        <v>2</v>
      </c>
      <c r="M36" s="247">
        <f t="shared" si="2"/>
        <v>2400</v>
      </c>
      <c r="N36" s="379"/>
      <c r="O36" s="538"/>
      <c r="P36" s="247"/>
    </row>
    <row r="37" spans="1:16" s="54" customFormat="1" ht="11.25" x14ac:dyDescent="0.2">
      <c r="A37" s="554" t="s">
        <v>499</v>
      </c>
      <c r="B37" s="381" t="s">
        <v>789</v>
      </c>
      <c r="C37" s="381" t="s">
        <v>113</v>
      </c>
      <c r="D37" s="422" t="s">
        <v>864</v>
      </c>
      <c r="E37" s="247">
        <v>2600</v>
      </c>
      <c r="F37" s="597"/>
      <c r="G37" s="598" t="s">
        <v>865</v>
      </c>
      <c r="H37" s="367" t="s">
        <v>866</v>
      </c>
      <c r="I37" s="367"/>
      <c r="J37" s="367"/>
      <c r="K37" s="379"/>
      <c r="L37" s="531"/>
      <c r="M37" s="247"/>
      <c r="N37" s="379"/>
      <c r="O37" s="538">
        <v>4</v>
      </c>
      <c r="P37" s="247">
        <f t="shared" si="4"/>
        <v>10400</v>
      </c>
    </row>
    <row r="38" spans="1:16" s="54" customFormat="1" ht="11.25" x14ac:dyDescent="0.2">
      <c r="A38" s="554" t="s">
        <v>499</v>
      </c>
      <c r="B38" s="381" t="s">
        <v>762</v>
      </c>
      <c r="C38" s="381" t="s">
        <v>113</v>
      </c>
      <c r="D38" s="422" t="s">
        <v>867</v>
      </c>
      <c r="E38" s="247">
        <v>1400</v>
      </c>
      <c r="F38" s="597" t="s">
        <v>868</v>
      </c>
      <c r="G38" s="598" t="s">
        <v>869</v>
      </c>
      <c r="H38" s="367" t="s">
        <v>867</v>
      </c>
      <c r="I38" s="367"/>
      <c r="J38" s="367"/>
      <c r="K38" s="379"/>
      <c r="L38" s="531">
        <v>3</v>
      </c>
      <c r="M38" s="247">
        <f t="shared" si="2"/>
        <v>4200</v>
      </c>
      <c r="N38" s="379"/>
      <c r="O38" s="538"/>
      <c r="P38" s="247"/>
    </row>
    <row r="39" spans="1:16" s="54" customFormat="1" ht="11.25" x14ac:dyDescent="0.2">
      <c r="A39" s="554" t="s">
        <v>499</v>
      </c>
      <c r="B39" s="381" t="s">
        <v>762</v>
      </c>
      <c r="C39" s="381" t="s">
        <v>113</v>
      </c>
      <c r="D39" s="366" t="s">
        <v>784</v>
      </c>
      <c r="E39" s="560">
        <v>1200</v>
      </c>
      <c r="F39" s="589" t="s">
        <v>870</v>
      </c>
      <c r="G39" s="403" t="s">
        <v>871</v>
      </c>
      <c r="H39" s="366" t="s">
        <v>784</v>
      </c>
      <c r="I39" s="367"/>
      <c r="J39" s="367"/>
      <c r="K39" s="379"/>
      <c r="L39" s="531">
        <v>12</v>
      </c>
      <c r="M39" s="247">
        <f t="shared" si="2"/>
        <v>14400</v>
      </c>
      <c r="N39" s="522"/>
      <c r="O39" s="538">
        <v>6</v>
      </c>
      <c r="P39" s="247">
        <f t="shared" ref="P39:P41" si="5">E39*O39</f>
        <v>7200</v>
      </c>
    </row>
    <row r="40" spans="1:16" s="54" customFormat="1" ht="11.25" x14ac:dyDescent="0.2">
      <c r="A40" s="554" t="s">
        <v>499</v>
      </c>
      <c r="B40" s="381" t="s">
        <v>762</v>
      </c>
      <c r="C40" s="381" t="s">
        <v>113</v>
      </c>
      <c r="D40" s="366"/>
      <c r="E40" s="560">
        <v>2500</v>
      </c>
      <c r="F40" s="589" t="s">
        <v>872</v>
      </c>
      <c r="G40" s="366" t="s">
        <v>873</v>
      </c>
      <c r="H40" s="366"/>
      <c r="I40" s="367"/>
      <c r="J40" s="367"/>
      <c r="K40" s="379" t="s">
        <v>874</v>
      </c>
      <c r="L40" s="531">
        <v>1</v>
      </c>
      <c r="M40" s="247">
        <f t="shared" si="2"/>
        <v>2500</v>
      </c>
      <c r="N40" s="522"/>
      <c r="O40" s="538"/>
      <c r="P40" s="247"/>
    </row>
    <row r="41" spans="1:16" s="54" customFormat="1" ht="11.25" x14ac:dyDescent="0.2">
      <c r="A41" s="554" t="s">
        <v>499</v>
      </c>
      <c r="B41" s="381" t="s">
        <v>762</v>
      </c>
      <c r="C41" s="381" t="s">
        <v>113</v>
      </c>
      <c r="D41" s="366" t="s">
        <v>875</v>
      </c>
      <c r="E41" s="560">
        <v>1200</v>
      </c>
      <c r="F41" s="589" t="s">
        <v>876</v>
      </c>
      <c r="G41" s="366" t="s">
        <v>877</v>
      </c>
      <c r="H41" s="366"/>
      <c r="I41" s="367"/>
      <c r="J41" s="367"/>
      <c r="K41" s="379" t="s">
        <v>878</v>
      </c>
      <c r="L41" s="531">
        <v>3</v>
      </c>
      <c r="M41" s="247">
        <f t="shared" si="2"/>
        <v>3600</v>
      </c>
      <c r="N41" s="522"/>
      <c r="O41" s="538">
        <v>6</v>
      </c>
      <c r="P41" s="247">
        <f t="shared" si="5"/>
        <v>7200</v>
      </c>
    </row>
    <row r="42" spans="1:16" s="54" customFormat="1" ht="11.25" x14ac:dyDescent="0.2">
      <c r="A42" s="554" t="s">
        <v>499</v>
      </c>
      <c r="B42" s="381" t="s">
        <v>762</v>
      </c>
      <c r="C42" s="381" t="s">
        <v>113</v>
      </c>
      <c r="D42" s="422" t="s">
        <v>838</v>
      </c>
      <c r="E42" s="247">
        <v>2000</v>
      </c>
      <c r="F42" s="597" t="s">
        <v>879</v>
      </c>
      <c r="G42" s="598" t="s">
        <v>880</v>
      </c>
      <c r="H42" s="367" t="s">
        <v>838</v>
      </c>
      <c r="I42" s="367"/>
      <c r="J42" s="367"/>
      <c r="K42" s="379" t="s">
        <v>881</v>
      </c>
      <c r="L42" s="531">
        <v>12</v>
      </c>
      <c r="M42" s="247">
        <f t="shared" si="2"/>
        <v>24000</v>
      </c>
      <c r="N42" s="379"/>
      <c r="O42" s="538">
        <v>6</v>
      </c>
      <c r="P42" s="247">
        <f>O42*E42</f>
        <v>12000</v>
      </c>
    </row>
    <row r="43" spans="1:16" s="54" customFormat="1" ht="11.25" x14ac:dyDescent="0.2">
      <c r="A43" s="554" t="s">
        <v>499</v>
      </c>
      <c r="B43" s="381" t="s">
        <v>762</v>
      </c>
      <c r="C43" s="381" t="s">
        <v>113</v>
      </c>
      <c r="D43" s="422" t="s">
        <v>772</v>
      </c>
      <c r="E43" s="247">
        <v>1200</v>
      </c>
      <c r="F43" s="597" t="s">
        <v>882</v>
      </c>
      <c r="G43" s="598" t="s">
        <v>883</v>
      </c>
      <c r="H43" s="367" t="s">
        <v>784</v>
      </c>
      <c r="I43" s="367"/>
      <c r="J43" s="367"/>
      <c r="K43" s="379" t="s">
        <v>884</v>
      </c>
      <c r="L43" s="573">
        <v>10</v>
      </c>
      <c r="M43" s="247">
        <f t="shared" si="2"/>
        <v>12000</v>
      </c>
      <c r="N43" s="379"/>
      <c r="O43" s="538"/>
      <c r="P43" s="247"/>
    </row>
    <row r="44" spans="1:16" s="54" customFormat="1" ht="11.25" x14ac:dyDescent="0.2">
      <c r="A44" s="554" t="s">
        <v>499</v>
      </c>
      <c r="B44" s="381" t="s">
        <v>762</v>
      </c>
      <c r="C44" s="381" t="s">
        <v>113</v>
      </c>
      <c r="D44" s="422" t="s">
        <v>763</v>
      </c>
      <c r="E44" s="247">
        <v>1200</v>
      </c>
      <c r="F44" s="597" t="s">
        <v>885</v>
      </c>
      <c r="G44" s="598" t="s">
        <v>886</v>
      </c>
      <c r="H44" s="367"/>
      <c r="I44" s="367"/>
      <c r="J44" s="367"/>
      <c r="K44" s="379" t="s">
        <v>887</v>
      </c>
      <c r="L44" s="573">
        <v>4</v>
      </c>
      <c r="M44" s="247">
        <f t="shared" si="2"/>
        <v>4800</v>
      </c>
      <c r="N44" s="379"/>
      <c r="O44" s="538">
        <v>6</v>
      </c>
      <c r="P44" s="247">
        <f>O44*E44</f>
        <v>7200</v>
      </c>
    </row>
    <row r="45" spans="1:16" s="54" customFormat="1" ht="11.25" x14ac:dyDescent="0.2">
      <c r="A45" s="554" t="s">
        <v>499</v>
      </c>
      <c r="B45" s="381" t="s">
        <v>762</v>
      </c>
      <c r="C45" s="381" t="s">
        <v>113</v>
      </c>
      <c r="D45" s="422" t="s">
        <v>772</v>
      </c>
      <c r="E45" s="506">
        <v>1200</v>
      </c>
      <c r="F45" s="597" t="s">
        <v>888</v>
      </c>
      <c r="G45" s="598" t="s">
        <v>889</v>
      </c>
      <c r="H45" s="367" t="s">
        <v>784</v>
      </c>
      <c r="I45" s="367"/>
      <c r="J45" s="367"/>
      <c r="K45" s="379" t="s">
        <v>890</v>
      </c>
      <c r="L45" s="531">
        <v>12</v>
      </c>
      <c r="M45" s="247">
        <f t="shared" si="2"/>
        <v>14400</v>
      </c>
      <c r="N45" s="379"/>
      <c r="O45" s="538">
        <v>6</v>
      </c>
      <c r="P45" s="247">
        <f>O45*E45</f>
        <v>7200</v>
      </c>
    </row>
    <row r="46" spans="1:16" s="54" customFormat="1" ht="11.25" x14ac:dyDescent="0.2">
      <c r="A46" s="554" t="s">
        <v>499</v>
      </c>
      <c r="B46" s="381" t="s">
        <v>762</v>
      </c>
      <c r="C46" s="381" t="s">
        <v>113</v>
      </c>
      <c r="D46" s="422"/>
      <c r="E46" s="506">
        <v>1200</v>
      </c>
      <c r="F46" s="597" t="s">
        <v>891</v>
      </c>
      <c r="G46" s="598" t="s">
        <v>892</v>
      </c>
      <c r="H46" s="367"/>
      <c r="I46" s="367"/>
      <c r="J46" s="367"/>
      <c r="K46" s="379"/>
      <c r="L46" s="573">
        <v>10</v>
      </c>
      <c r="M46" s="247">
        <f t="shared" si="2"/>
        <v>12000</v>
      </c>
      <c r="N46" s="379"/>
      <c r="O46" s="538">
        <v>6</v>
      </c>
      <c r="P46" s="247">
        <f>O46*E46</f>
        <v>7200</v>
      </c>
    </row>
    <row r="47" spans="1:16" s="54" customFormat="1" ht="11.25" x14ac:dyDescent="0.2">
      <c r="A47" s="554" t="s">
        <v>499</v>
      </c>
      <c r="B47" s="381" t="s">
        <v>762</v>
      </c>
      <c r="C47" s="381" t="s">
        <v>113</v>
      </c>
      <c r="D47" s="422" t="s">
        <v>772</v>
      </c>
      <c r="E47" s="506">
        <v>1200</v>
      </c>
      <c r="F47" s="597" t="s">
        <v>893</v>
      </c>
      <c r="G47" s="598" t="s">
        <v>894</v>
      </c>
      <c r="H47" s="367"/>
      <c r="I47" s="367"/>
      <c r="J47" s="367"/>
      <c r="K47" s="379" t="s">
        <v>895</v>
      </c>
      <c r="L47" s="573">
        <v>4</v>
      </c>
      <c r="M47" s="247">
        <f t="shared" si="2"/>
        <v>4800</v>
      </c>
      <c r="N47" s="379"/>
      <c r="O47" s="538">
        <v>6</v>
      </c>
      <c r="P47" s="247">
        <f>O47*E47</f>
        <v>7200</v>
      </c>
    </row>
    <row r="48" spans="1:16" s="54" customFormat="1" ht="11.25" x14ac:dyDescent="0.2">
      <c r="A48" s="554" t="s">
        <v>499</v>
      </c>
      <c r="B48" s="381" t="s">
        <v>762</v>
      </c>
      <c r="C48" s="381" t="s">
        <v>113</v>
      </c>
      <c r="D48" s="422" t="s">
        <v>763</v>
      </c>
      <c r="E48" s="506">
        <v>1200</v>
      </c>
      <c r="F48" s="597" t="s">
        <v>896</v>
      </c>
      <c r="G48" s="598" t="s">
        <v>897</v>
      </c>
      <c r="H48" s="367"/>
      <c r="I48" s="367"/>
      <c r="J48" s="367"/>
      <c r="K48" s="379" t="s">
        <v>898</v>
      </c>
      <c r="L48" s="531">
        <v>12</v>
      </c>
      <c r="M48" s="247">
        <f t="shared" si="2"/>
        <v>14400</v>
      </c>
      <c r="N48" s="379" t="s">
        <v>899</v>
      </c>
      <c r="O48" s="538">
        <v>6</v>
      </c>
      <c r="P48" s="247">
        <f t="shared" ref="P48:P63" si="6">E48*O48</f>
        <v>7200</v>
      </c>
    </row>
    <row r="49" spans="1:16" s="54" customFormat="1" ht="11.25" x14ac:dyDescent="0.2">
      <c r="A49" s="554" t="s">
        <v>499</v>
      </c>
      <c r="B49" s="381" t="s">
        <v>762</v>
      </c>
      <c r="C49" s="381" t="s">
        <v>113</v>
      </c>
      <c r="D49" s="422" t="s">
        <v>822</v>
      </c>
      <c r="E49" s="506">
        <v>2500</v>
      </c>
      <c r="F49" s="597" t="s">
        <v>900</v>
      </c>
      <c r="G49" s="598" t="s">
        <v>901</v>
      </c>
      <c r="H49" s="367"/>
      <c r="I49" s="367"/>
      <c r="J49" s="367"/>
      <c r="K49" s="379" t="s">
        <v>902</v>
      </c>
      <c r="L49" s="531">
        <v>4</v>
      </c>
      <c r="M49" s="247">
        <f t="shared" si="2"/>
        <v>10000</v>
      </c>
      <c r="N49" s="379"/>
      <c r="O49" s="538">
        <v>6</v>
      </c>
      <c r="P49" s="247">
        <f t="shared" si="6"/>
        <v>15000</v>
      </c>
    </row>
    <row r="50" spans="1:16" s="54" customFormat="1" ht="11.25" x14ac:dyDescent="0.2">
      <c r="A50" s="554" t="s">
        <v>499</v>
      </c>
      <c r="B50" s="381" t="s">
        <v>793</v>
      </c>
      <c r="C50" s="381" t="s">
        <v>113</v>
      </c>
      <c r="D50" s="422"/>
      <c r="E50" s="506">
        <v>1600</v>
      </c>
      <c r="F50" s="597" t="s">
        <v>903</v>
      </c>
      <c r="G50" s="599" t="s">
        <v>904</v>
      </c>
      <c r="H50" s="367"/>
      <c r="I50" s="367"/>
      <c r="J50" s="367"/>
      <c r="K50" s="379" t="s">
        <v>905</v>
      </c>
      <c r="L50" s="531">
        <v>12</v>
      </c>
      <c r="M50" s="247">
        <f t="shared" si="2"/>
        <v>19200</v>
      </c>
      <c r="N50" s="379"/>
      <c r="O50" s="538">
        <v>6</v>
      </c>
      <c r="P50" s="247">
        <f t="shared" si="6"/>
        <v>9600</v>
      </c>
    </row>
    <row r="51" spans="1:16" s="54" customFormat="1" ht="11.25" x14ac:dyDescent="0.2">
      <c r="A51" s="554" t="s">
        <v>499</v>
      </c>
      <c r="B51" s="381" t="s">
        <v>762</v>
      </c>
      <c r="C51" s="381" t="s">
        <v>113</v>
      </c>
      <c r="D51" s="366" t="s">
        <v>778</v>
      </c>
      <c r="E51" s="560">
        <v>1200</v>
      </c>
      <c r="F51" s="589" t="s">
        <v>906</v>
      </c>
      <c r="G51" s="366" t="s">
        <v>907</v>
      </c>
      <c r="H51" s="366" t="s">
        <v>778</v>
      </c>
      <c r="I51" s="367"/>
      <c r="J51" s="367"/>
      <c r="K51" s="379" t="s">
        <v>908</v>
      </c>
      <c r="L51" s="531">
        <v>12</v>
      </c>
      <c r="M51" s="247">
        <f t="shared" si="2"/>
        <v>14400</v>
      </c>
      <c r="N51" s="522"/>
      <c r="O51" s="538">
        <v>6</v>
      </c>
      <c r="P51" s="247">
        <f t="shared" si="6"/>
        <v>7200</v>
      </c>
    </row>
    <row r="52" spans="1:16" s="54" customFormat="1" ht="11.25" x14ac:dyDescent="0.2">
      <c r="A52" s="554" t="s">
        <v>499</v>
      </c>
      <c r="B52" s="381" t="s">
        <v>762</v>
      </c>
      <c r="C52" s="381" t="s">
        <v>113</v>
      </c>
      <c r="D52" s="366" t="s">
        <v>909</v>
      </c>
      <c r="E52" s="560">
        <v>1500</v>
      </c>
      <c r="F52" s="589" t="s">
        <v>910</v>
      </c>
      <c r="G52" s="366" t="s">
        <v>911</v>
      </c>
      <c r="H52" s="366"/>
      <c r="I52" s="367"/>
      <c r="J52" s="367"/>
      <c r="K52" s="379" t="s">
        <v>912</v>
      </c>
      <c r="L52" s="531">
        <v>4</v>
      </c>
      <c r="M52" s="247">
        <f t="shared" si="2"/>
        <v>6000</v>
      </c>
      <c r="N52" s="522"/>
      <c r="O52" s="538">
        <v>6</v>
      </c>
      <c r="P52" s="247">
        <f t="shared" si="6"/>
        <v>9000</v>
      </c>
    </row>
    <row r="53" spans="1:16" s="54" customFormat="1" ht="11.25" x14ac:dyDescent="0.2">
      <c r="A53" s="554" t="s">
        <v>499</v>
      </c>
      <c r="B53" s="381" t="s">
        <v>793</v>
      </c>
      <c r="C53" s="381" t="s">
        <v>113</v>
      </c>
      <c r="D53" s="422"/>
      <c r="E53" s="506">
        <v>2400</v>
      </c>
      <c r="F53" s="597" t="s">
        <v>913</v>
      </c>
      <c r="G53" s="598" t="s">
        <v>914</v>
      </c>
      <c r="H53" s="367"/>
      <c r="I53" s="367"/>
      <c r="J53" s="367"/>
      <c r="K53" s="379" t="s">
        <v>915</v>
      </c>
      <c r="L53" s="531">
        <v>12</v>
      </c>
      <c r="M53" s="247">
        <f t="shared" si="2"/>
        <v>28800</v>
      </c>
      <c r="N53" s="379"/>
      <c r="O53" s="538" t="s">
        <v>111</v>
      </c>
      <c r="P53" s="247" t="s">
        <v>111</v>
      </c>
    </row>
    <row r="54" spans="1:16" s="54" customFormat="1" ht="11.25" x14ac:dyDescent="0.2">
      <c r="A54" s="554" t="s">
        <v>499</v>
      </c>
      <c r="B54" s="381" t="s">
        <v>793</v>
      </c>
      <c r="C54" s="381" t="s">
        <v>113</v>
      </c>
      <c r="D54" s="422"/>
      <c r="E54" s="247">
        <v>1800</v>
      </c>
      <c r="F54" s="597" t="s">
        <v>916</v>
      </c>
      <c r="G54" s="599" t="s">
        <v>917</v>
      </c>
      <c r="H54" s="367"/>
      <c r="I54" s="367"/>
      <c r="J54" s="367"/>
      <c r="K54" s="379" t="s">
        <v>918</v>
      </c>
      <c r="L54" s="531">
        <v>12</v>
      </c>
      <c r="M54" s="247">
        <f t="shared" si="2"/>
        <v>21600</v>
      </c>
      <c r="N54" s="379"/>
      <c r="O54" s="538"/>
      <c r="P54" s="247"/>
    </row>
    <row r="55" spans="1:16" s="54" customFormat="1" ht="11.25" x14ac:dyDescent="0.2">
      <c r="A55" s="554" t="s">
        <v>499</v>
      </c>
      <c r="B55" s="381" t="s">
        <v>762</v>
      </c>
      <c r="C55" s="381" t="s">
        <v>113</v>
      </c>
      <c r="D55" s="366" t="s">
        <v>784</v>
      </c>
      <c r="E55" s="560">
        <v>1200</v>
      </c>
      <c r="F55" s="589"/>
      <c r="G55" s="366" t="s">
        <v>919</v>
      </c>
      <c r="H55" s="366" t="s">
        <v>784</v>
      </c>
      <c r="I55" s="367"/>
      <c r="J55" s="367"/>
      <c r="K55" s="379" t="s">
        <v>920</v>
      </c>
      <c r="L55" s="531">
        <v>12</v>
      </c>
      <c r="M55" s="247">
        <f t="shared" si="2"/>
        <v>14400</v>
      </c>
      <c r="N55" s="522"/>
      <c r="O55" s="538">
        <v>6</v>
      </c>
      <c r="P55" s="247">
        <f t="shared" si="6"/>
        <v>7200</v>
      </c>
    </row>
    <row r="56" spans="1:16" s="54" customFormat="1" ht="11.25" x14ac:dyDescent="0.2">
      <c r="A56" s="554" t="s">
        <v>499</v>
      </c>
      <c r="B56" s="381" t="s">
        <v>762</v>
      </c>
      <c r="C56" s="381" t="s">
        <v>113</v>
      </c>
      <c r="D56" s="366" t="s">
        <v>784</v>
      </c>
      <c r="E56" s="560">
        <v>1200</v>
      </c>
      <c r="F56" s="589" t="s">
        <v>921</v>
      </c>
      <c r="G56" s="366" t="s">
        <v>922</v>
      </c>
      <c r="H56" s="366" t="s">
        <v>784</v>
      </c>
      <c r="I56" s="367"/>
      <c r="J56" s="367"/>
      <c r="K56" s="379" t="s">
        <v>923</v>
      </c>
      <c r="L56" s="573">
        <v>8</v>
      </c>
      <c r="M56" s="247">
        <f t="shared" si="2"/>
        <v>9600</v>
      </c>
      <c r="N56" s="522"/>
      <c r="O56" s="538"/>
      <c r="P56" s="247"/>
    </row>
    <row r="57" spans="1:16" s="54" customFormat="1" ht="11.25" x14ac:dyDescent="0.2">
      <c r="A57" s="554" t="s">
        <v>499</v>
      </c>
      <c r="B57" s="381" t="s">
        <v>762</v>
      </c>
      <c r="C57" s="381" t="s">
        <v>113</v>
      </c>
      <c r="D57" s="366" t="s">
        <v>772</v>
      </c>
      <c r="E57" s="560">
        <v>1200</v>
      </c>
      <c r="F57" s="589"/>
      <c r="G57" s="366" t="s">
        <v>924</v>
      </c>
      <c r="H57" s="366"/>
      <c r="I57" s="367"/>
      <c r="J57" s="367"/>
      <c r="K57" s="379"/>
      <c r="L57" s="573">
        <v>5</v>
      </c>
      <c r="M57" s="247">
        <f t="shared" si="2"/>
        <v>6000</v>
      </c>
      <c r="N57" s="522"/>
      <c r="O57" s="538">
        <v>6</v>
      </c>
      <c r="P57" s="247">
        <f t="shared" si="6"/>
        <v>7200</v>
      </c>
    </row>
    <row r="58" spans="1:16" s="54" customFormat="1" ht="11.25" x14ac:dyDescent="0.2">
      <c r="A58" s="554" t="s">
        <v>499</v>
      </c>
      <c r="B58" s="381" t="s">
        <v>762</v>
      </c>
      <c r="C58" s="381" t="s">
        <v>113</v>
      </c>
      <c r="D58" s="366" t="s">
        <v>772</v>
      </c>
      <c r="E58" s="560">
        <v>1200</v>
      </c>
      <c r="F58" s="589" t="s">
        <v>925</v>
      </c>
      <c r="G58" s="366" t="s">
        <v>926</v>
      </c>
      <c r="H58" s="366"/>
      <c r="I58" s="367"/>
      <c r="J58" s="367"/>
      <c r="K58" s="379" t="s">
        <v>927</v>
      </c>
      <c r="L58" s="573">
        <v>3</v>
      </c>
      <c r="M58" s="247">
        <f t="shared" si="2"/>
        <v>3600</v>
      </c>
      <c r="N58" s="522"/>
      <c r="O58" s="538">
        <v>6</v>
      </c>
      <c r="P58" s="247">
        <f t="shared" si="6"/>
        <v>7200</v>
      </c>
    </row>
    <row r="59" spans="1:16" s="54" customFormat="1" ht="11.25" x14ac:dyDescent="0.2">
      <c r="A59" s="554" t="s">
        <v>499</v>
      </c>
      <c r="B59" s="381" t="s">
        <v>789</v>
      </c>
      <c r="C59" s="381" t="s">
        <v>113</v>
      </c>
      <c r="D59" s="422"/>
      <c r="E59" s="506">
        <v>2300</v>
      </c>
      <c r="F59" s="597" t="s">
        <v>928</v>
      </c>
      <c r="G59" s="599" t="s">
        <v>929</v>
      </c>
      <c r="H59" s="367"/>
      <c r="I59" s="367"/>
      <c r="J59" s="367"/>
      <c r="K59" s="379" t="s">
        <v>930</v>
      </c>
      <c r="L59" s="531">
        <v>9</v>
      </c>
      <c r="M59" s="247">
        <f t="shared" si="2"/>
        <v>20700</v>
      </c>
      <c r="N59" s="379"/>
      <c r="O59" s="538">
        <v>6</v>
      </c>
      <c r="P59" s="247">
        <f t="shared" si="6"/>
        <v>13800</v>
      </c>
    </row>
    <row r="60" spans="1:16" s="54" customFormat="1" ht="11.25" x14ac:dyDescent="0.2">
      <c r="A60" s="554" t="s">
        <v>499</v>
      </c>
      <c r="B60" s="381" t="s">
        <v>762</v>
      </c>
      <c r="C60" s="381" t="s">
        <v>113</v>
      </c>
      <c r="D60" s="422" t="s">
        <v>931</v>
      </c>
      <c r="E60" s="247">
        <v>2500</v>
      </c>
      <c r="F60" s="597" t="s">
        <v>932</v>
      </c>
      <c r="G60" s="598" t="s">
        <v>933</v>
      </c>
      <c r="H60" s="367" t="s">
        <v>934</v>
      </c>
      <c r="I60" s="367" t="s">
        <v>935</v>
      </c>
      <c r="J60" s="367" t="s">
        <v>771</v>
      </c>
      <c r="K60" s="379" t="s">
        <v>936</v>
      </c>
      <c r="L60" s="531">
        <v>12</v>
      </c>
      <c r="M60" s="247">
        <f t="shared" si="2"/>
        <v>30000</v>
      </c>
      <c r="N60" s="379" t="s">
        <v>936</v>
      </c>
      <c r="O60" s="538">
        <v>6</v>
      </c>
      <c r="P60" s="247">
        <f t="shared" si="6"/>
        <v>15000</v>
      </c>
    </row>
    <row r="61" spans="1:16" s="54" customFormat="1" ht="11.25" x14ac:dyDescent="0.2">
      <c r="A61" s="554" t="s">
        <v>499</v>
      </c>
      <c r="B61" s="381" t="s">
        <v>767</v>
      </c>
      <c r="C61" s="381" t="s">
        <v>113</v>
      </c>
      <c r="D61" s="366" t="s">
        <v>770</v>
      </c>
      <c r="E61" s="560">
        <v>2500</v>
      </c>
      <c r="F61" s="589" t="s">
        <v>937</v>
      </c>
      <c r="G61" s="403" t="s">
        <v>938</v>
      </c>
      <c r="H61" s="366" t="s">
        <v>770</v>
      </c>
      <c r="I61" s="367"/>
      <c r="J61" s="367"/>
      <c r="K61" s="379" t="s">
        <v>939</v>
      </c>
      <c r="L61" s="531">
        <v>8</v>
      </c>
      <c r="M61" s="247">
        <f t="shared" si="2"/>
        <v>20000</v>
      </c>
      <c r="N61" s="522"/>
      <c r="O61" s="538" t="s">
        <v>111</v>
      </c>
      <c r="P61" s="247" t="s">
        <v>111</v>
      </c>
    </row>
    <row r="62" spans="1:16" s="54" customFormat="1" ht="11.25" x14ac:dyDescent="0.2">
      <c r="A62" s="554" t="s">
        <v>499</v>
      </c>
      <c r="B62" s="381" t="s">
        <v>762</v>
      </c>
      <c r="C62" s="381" t="s">
        <v>113</v>
      </c>
      <c r="D62" s="422"/>
      <c r="E62" s="506">
        <v>2300</v>
      </c>
      <c r="F62" s="597" t="s">
        <v>940</v>
      </c>
      <c r="G62" s="598" t="s">
        <v>941</v>
      </c>
      <c r="H62" s="367" t="s">
        <v>934</v>
      </c>
      <c r="I62" s="367" t="s">
        <v>935</v>
      </c>
      <c r="J62" s="367" t="s">
        <v>771</v>
      </c>
      <c r="K62" s="379" t="s">
        <v>942</v>
      </c>
      <c r="L62" s="531">
        <v>12</v>
      </c>
      <c r="M62" s="247">
        <f t="shared" si="2"/>
        <v>27600</v>
      </c>
      <c r="N62" s="379"/>
      <c r="O62" s="538">
        <v>6</v>
      </c>
      <c r="P62" s="247">
        <f t="shared" si="6"/>
        <v>13800</v>
      </c>
    </row>
    <row r="63" spans="1:16" s="54" customFormat="1" ht="11.25" x14ac:dyDescent="0.2">
      <c r="A63" s="554" t="s">
        <v>499</v>
      </c>
      <c r="B63" s="381" t="s">
        <v>767</v>
      </c>
      <c r="C63" s="381" t="s">
        <v>113</v>
      </c>
      <c r="D63" s="422" t="s">
        <v>943</v>
      </c>
      <c r="E63" s="247">
        <v>2500</v>
      </c>
      <c r="F63" s="597" t="s">
        <v>944</v>
      </c>
      <c r="G63" s="599" t="s">
        <v>945</v>
      </c>
      <c r="H63" s="367" t="s">
        <v>946</v>
      </c>
      <c r="I63" s="367" t="s">
        <v>935</v>
      </c>
      <c r="J63" s="367" t="s">
        <v>771</v>
      </c>
      <c r="K63" s="379" t="s">
        <v>947</v>
      </c>
      <c r="L63" s="531">
        <v>12</v>
      </c>
      <c r="M63" s="247">
        <f t="shared" si="2"/>
        <v>30000</v>
      </c>
      <c r="N63" s="379" t="s">
        <v>947</v>
      </c>
      <c r="O63" s="538">
        <v>6</v>
      </c>
      <c r="P63" s="247">
        <f t="shared" si="6"/>
        <v>15000</v>
      </c>
    </row>
    <row r="64" spans="1:16" s="54" customFormat="1" ht="11.25" x14ac:dyDescent="0.2">
      <c r="A64" s="554" t="s">
        <v>499</v>
      </c>
      <c r="B64" s="381" t="s">
        <v>762</v>
      </c>
      <c r="C64" s="381" t="s">
        <v>113</v>
      </c>
      <c r="D64" s="366" t="s">
        <v>948</v>
      </c>
      <c r="E64" s="560">
        <v>1200</v>
      </c>
      <c r="F64" s="589" t="s">
        <v>949</v>
      </c>
      <c r="G64" s="366" t="s">
        <v>950</v>
      </c>
      <c r="H64" s="366" t="s">
        <v>948</v>
      </c>
      <c r="I64" s="367"/>
      <c r="J64" s="367"/>
      <c r="K64" s="379" t="s">
        <v>951</v>
      </c>
      <c r="L64" s="573">
        <v>8</v>
      </c>
      <c r="M64" s="247">
        <f t="shared" si="2"/>
        <v>9600</v>
      </c>
      <c r="N64" s="522"/>
      <c r="O64" s="538"/>
      <c r="P64" s="247"/>
    </row>
    <row r="65" spans="1:16" s="54" customFormat="1" ht="11.25" x14ac:dyDescent="0.2">
      <c r="A65" s="554" t="s">
        <v>499</v>
      </c>
      <c r="B65" s="381" t="s">
        <v>762</v>
      </c>
      <c r="C65" s="381" t="s">
        <v>113</v>
      </c>
      <c r="D65" s="422"/>
      <c r="E65" s="506">
        <v>2300</v>
      </c>
      <c r="F65" s="597" t="s">
        <v>952</v>
      </c>
      <c r="G65" s="598" t="s">
        <v>953</v>
      </c>
      <c r="H65" s="367"/>
      <c r="I65" s="367"/>
      <c r="J65" s="367"/>
      <c r="K65" s="379" t="s">
        <v>954</v>
      </c>
      <c r="L65" s="531">
        <v>12</v>
      </c>
      <c r="M65" s="247">
        <f t="shared" si="2"/>
        <v>27600</v>
      </c>
      <c r="N65" s="379" t="s">
        <v>954</v>
      </c>
      <c r="O65" s="538">
        <v>6</v>
      </c>
      <c r="P65" s="247">
        <f t="shared" ref="P65:P103" si="7">E65*O65</f>
        <v>13800</v>
      </c>
    </row>
    <row r="66" spans="1:16" s="54" customFormat="1" ht="11.25" x14ac:dyDescent="0.2">
      <c r="A66" s="554" t="s">
        <v>499</v>
      </c>
      <c r="B66" s="381" t="s">
        <v>762</v>
      </c>
      <c r="C66" s="381" t="s">
        <v>113</v>
      </c>
      <c r="D66" s="422"/>
      <c r="E66" s="506">
        <v>2300</v>
      </c>
      <c r="F66" s="597" t="s">
        <v>955</v>
      </c>
      <c r="G66" s="598" t="s">
        <v>956</v>
      </c>
      <c r="H66" s="367"/>
      <c r="I66" s="367"/>
      <c r="J66" s="367"/>
      <c r="K66" s="379"/>
      <c r="L66" s="531">
        <v>2</v>
      </c>
      <c r="M66" s="247">
        <f t="shared" si="2"/>
        <v>4600</v>
      </c>
      <c r="N66" s="379"/>
      <c r="O66" s="538">
        <v>6</v>
      </c>
      <c r="P66" s="247">
        <f t="shared" si="7"/>
        <v>13800</v>
      </c>
    </row>
    <row r="67" spans="1:16" s="54" customFormat="1" ht="11.25" x14ac:dyDescent="0.2">
      <c r="A67" s="554" t="s">
        <v>499</v>
      </c>
      <c r="B67" s="381" t="s">
        <v>762</v>
      </c>
      <c r="C67" s="381" t="s">
        <v>113</v>
      </c>
      <c r="D67" s="422"/>
      <c r="E67" s="506">
        <v>1200</v>
      </c>
      <c r="F67" s="597" t="s">
        <v>957</v>
      </c>
      <c r="G67" s="599" t="s">
        <v>958</v>
      </c>
      <c r="H67" s="367"/>
      <c r="I67" s="367"/>
      <c r="J67" s="367"/>
      <c r="K67" s="379" t="s">
        <v>959</v>
      </c>
      <c r="L67" s="531">
        <v>12</v>
      </c>
      <c r="M67" s="247">
        <f t="shared" si="2"/>
        <v>14400</v>
      </c>
      <c r="N67" s="379" t="s">
        <v>959</v>
      </c>
      <c r="O67" s="538">
        <v>6</v>
      </c>
      <c r="P67" s="247">
        <f t="shared" si="7"/>
        <v>7200</v>
      </c>
    </row>
    <row r="68" spans="1:16" s="54" customFormat="1" ht="11.25" x14ac:dyDescent="0.2">
      <c r="A68" s="554" t="s">
        <v>499</v>
      </c>
      <c r="B68" s="381" t="s">
        <v>762</v>
      </c>
      <c r="C68" s="381" t="s">
        <v>113</v>
      </c>
      <c r="D68" s="366" t="s">
        <v>960</v>
      </c>
      <c r="E68" s="560">
        <v>2500</v>
      </c>
      <c r="F68" s="589" t="s">
        <v>961</v>
      </c>
      <c r="G68" s="366" t="s">
        <v>962</v>
      </c>
      <c r="H68" s="366" t="s">
        <v>960</v>
      </c>
      <c r="I68" s="367"/>
      <c r="J68" s="367"/>
      <c r="K68" s="379" t="s">
        <v>963</v>
      </c>
      <c r="L68" s="531">
        <v>12</v>
      </c>
      <c r="M68" s="247">
        <f t="shared" si="2"/>
        <v>30000</v>
      </c>
      <c r="N68" s="522"/>
      <c r="O68" s="538">
        <v>6</v>
      </c>
      <c r="P68" s="247">
        <f t="shared" si="7"/>
        <v>15000</v>
      </c>
    </row>
    <row r="69" spans="1:16" s="54" customFormat="1" ht="11.25" x14ac:dyDescent="0.2">
      <c r="A69" s="554" t="s">
        <v>499</v>
      </c>
      <c r="B69" s="381" t="s">
        <v>762</v>
      </c>
      <c r="C69" s="381" t="s">
        <v>113</v>
      </c>
      <c r="D69" s="366" t="s">
        <v>784</v>
      </c>
      <c r="E69" s="560">
        <v>2000</v>
      </c>
      <c r="F69" s="589" t="s">
        <v>964</v>
      </c>
      <c r="G69" s="366" t="s">
        <v>965</v>
      </c>
      <c r="H69" s="366" t="s">
        <v>784</v>
      </c>
      <c r="I69" s="367"/>
      <c r="J69" s="367"/>
      <c r="K69" s="379" t="s">
        <v>966</v>
      </c>
      <c r="L69" s="531">
        <v>12</v>
      </c>
      <c r="M69" s="247">
        <f t="shared" si="2"/>
        <v>24000</v>
      </c>
      <c r="N69" s="522" t="s">
        <v>967</v>
      </c>
      <c r="O69" s="538">
        <v>6</v>
      </c>
      <c r="P69" s="247">
        <v>12000</v>
      </c>
    </row>
    <row r="70" spans="1:16" s="54" customFormat="1" ht="11.25" x14ac:dyDescent="0.2">
      <c r="A70" s="554" t="s">
        <v>499</v>
      </c>
      <c r="B70" s="381" t="s">
        <v>762</v>
      </c>
      <c r="C70" s="381" t="s">
        <v>113</v>
      </c>
      <c r="D70" s="366" t="s">
        <v>778</v>
      </c>
      <c r="E70" s="560">
        <v>1200</v>
      </c>
      <c r="F70" s="589"/>
      <c r="G70" s="366" t="s">
        <v>968</v>
      </c>
      <c r="H70" s="366" t="s">
        <v>778</v>
      </c>
      <c r="I70" s="367"/>
      <c r="J70" s="367"/>
      <c r="K70" s="379"/>
      <c r="L70" s="531">
        <v>10</v>
      </c>
      <c r="M70" s="247">
        <f t="shared" si="2"/>
        <v>12000</v>
      </c>
      <c r="N70" s="522"/>
      <c r="O70" s="538">
        <v>6</v>
      </c>
      <c r="P70" s="247">
        <f t="shared" si="7"/>
        <v>7200</v>
      </c>
    </row>
    <row r="71" spans="1:16" s="54" customFormat="1" ht="11.25" x14ac:dyDescent="0.2">
      <c r="A71" s="554" t="s">
        <v>499</v>
      </c>
      <c r="B71" s="381" t="s">
        <v>762</v>
      </c>
      <c r="C71" s="381" t="s">
        <v>113</v>
      </c>
      <c r="D71" s="366" t="s">
        <v>969</v>
      </c>
      <c r="E71" s="560">
        <v>2000</v>
      </c>
      <c r="F71" s="589"/>
      <c r="G71" s="366" t="s">
        <v>970</v>
      </c>
      <c r="H71" s="366"/>
      <c r="I71" s="367"/>
      <c r="J71" s="367"/>
      <c r="K71" s="379"/>
      <c r="L71" s="531"/>
      <c r="M71" s="247"/>
      <c r="N71" s="522"/>
      <c r="O71" s="538">
        <v>4</v>
      </c>
      <c r="P71" s="247">
        <f t="shared" si="7"/>
        <v>8000</v>
      </c>
    </row>
    <row r="72" spans="1:16" s="54" customFormat="1" ht="11.25" x14ac:dyDescent="0.2">
      <c r="A72" s="554" t="s">
        <v>499</v>
      </c>
      <c r="B72" s="381" t="s">
        <v>762</v>
      </c>
      <c r="C72" s="381" t="s">
        <v>113</v>
      </c>
      <c r="D72" s="366" t="s">
        <v>971</v>
      </c>
      <c r="E72" s="560">
        <v>1500</v>
      </c>
      <c r="F72" s="589"/>
      <c r="G72" s="366" t="s">
        <v>972</v>
      </c>
      <c r="H72" s="366" t="s">
        <v>960</v>
      </c>
      <c r="I72" s="367" t="s">
        <v>935</v>
      </c>
      <c r="J72" s="367"/>
      <c r="K72" s="379"/>
      <c r="L72" s="531">
        <v>3</v>
      </c>
      <c r="M72" s="247">
        <f t="shared" si="2"/>
        <v>4500</v>
      </c>
      <c r="N72" s="522"/>
      <c r="O72" s="538">
        <v>2</v>
      </c>
      <c r="P72" s="247">
        <f t="shared" si="7"/>
        <v>3000</v>
      </c>
    </row>
    <row r="73" spans="1:16" s="54" customFormat="1" ht="11.25" x14ac:dyDescent="0.2">
      <c r="A73" s="554" t="s">
        <v>499</v>
      </c>
      <c r="B73" s="381" t="s">
        <v>762</v>
      </c>
      <c r="C73" s="381" t="s">
        <v>113</v>
      </c>
      <c r="D73" s="366" t="s">
        <v>973</v>
      </c>
      <c r="E73" s="560">
        <v>1400</v>
      </c>
      <c r="F73" s="589" t="s">
        <v>974</v>
      </c>
      <c r="G73" s="366" t="s">
        <v>975</v>
      </c>
      <c r="H73" s="366" t="s">
        <v>976</v>
      </c>
      <c r="I73" s="367"/>
      <c r="J73" s="367"/>
      <c r="K73" s="379" t="s">
        <v>977</v>
      </c>
      <c r="L73" s="531">
        <v>4</v>
      </c>
      <c r="M73" s="247">
        <f t="shared" si="2"/>
        <v>5600</v>
      </c>
      <c r="N73" s="522"/>
      <c r="O73" s="538">
        <v>6</v>
      </c>
      <c r="P73" s="247">
        <f t="shared" si="7"/>
        <v>8400</v>
      </c>
    </row>
    <row r="74" spans="1:16" s="54" customFormat="1" ht="11.25" x14ac:dyDescent="0.2">
      <c r="A74" s="554" t="s">
        <v>499</v>
      </c>
      <c r="B74" s="381" t="s">
        <v>762</v>
      </c>
      <c r="C74" s="381" t="s">
        <v>113</v>
      </c>
      <c r="D74" s="422"/>
      <c r="E74" s="506">
        <v>1200</v>
      </c>
      <c r="F74" s="597" t="s">
        <v>978</v>
      </c>
      <c r="G74" s="598" t="s">
        <v>979</v>
      </c>
      <c r="H74" s="367" t="s">
        <v>778</v>
      </c>
      <c r="I74" s="367"/>
      <c r="J74" s="367"/>
      <c r="K74" s="379" t="s">
        <v>980</v>
      </c>
      <c r="L74" s="531">
        <v>1</v>
      </c>
      <c r="M74" s="247">
        <f t="shared" si="2"/>
        <v>1200</v>
      </c>
      <c r="N74" s="379"/>
      <c r="O74" s="538">
        <v>6</v>
      </c>
      <c r="P74" s="247">
        <f t="shared" si="7"/>
        <v>7200</v>
      </c>
    </row>
    <row r="75" spans="1:16" s="54" customFormat="1" ht="11.25" x14ac:dyDescent="0.2">
      <c r="A75" s="554" t="s">
        <v>499</v>
      </c>
      <c r="B75" s="381" t="s">
        <v>762</v>
      </c>
      <c r="C75" s="381" t="s">
        <v>113</v>
      </c>
      <c r="D75" s="366" t="s">
        <v>981</v>
      </c>
      <c r="E75" s="560">
        <v>2500</v>
      </c>
      <c r="F75" s="589" t="s">
        <v>982</v>
      </c>
      <c r="G75" s="366" t="s">
        <v>983</v>
      </c>
      <c r="H75" s="366" t="s">
        <v>981</v>
      </c>
      <c r="I75" s="367"/>
      <c r="J75" s="367"/>
      <c r="K75" s="379"/>
      <c r="L75" s="573">
        <v>12</v>
      </c>
      <c r="M75" s="247">
        <f t="shared" si="2"/>
        <v>30000</v>
      </c>
      <c r="N75" s="522"/>
      <c r="O75" s="538"/>
      <c r="P75" s="247"/>
    </row>
    <row r="76" spans="1:16" s="54" customFormat="1" ht="11.25" x14ac:dyDescent="0.2">
      <c r="A76" s="554" t="s">
        <v>499</v>
      </c>
      <c r="B76" s="381" t="s">
        <v>762</v>
      </c>
      <c r="C76" s="381" t="s">
        <v>113</v>
      </c>
      <c r="D76" s="366" t="s">
        <v>772</v>
      </c>
      <c r="E76" s="560">
        <v>1200</v>
      </c>
      <c r="F76" s="589" t="s">
        <v>984</v>
      </c>
      <c r="G76" s="366" t="s">
        <v>985</v>
      </c>
      <c r="H76" s="366"/>
      <c r="I76" s="367"/>
      <c r="J76" s="367"/>
      <c r="K76" s="379" t="s">
        <v>986</v>
      </c>
      <c r="L76" s="531">
        <v>7</v>
      </c>
      <c r="M76" s="247">
        <f t="shared" si="2"/>
        <v>8400</v>
      </c>
      <c r="N76" s="522"/>
      <c r="O76" s="538">
        <v>4</v>
      </c>
      <c r="P76" s="247">
        <f t="shared" si="7"/>
        <v>4800</v>
      </c>
    </row>
    <row r="77" spans="1:16" s="54" customFormat="1" ht="11.25" x14ac:dyDescent="0.2">
      <c r="A77" s="554" t="s">
        <v>499</v>
      </c>
      <c r="B77" s="381" t="s">
        <v>762</v>
      </c>
      <c r="C77" s="381" t="s">
        <v>113</v>
      </c>
      <c r="D77" s="422" t="s">
        <v>772</v>
      </c>
      <c r="E77" s="506">
        <v>1200</v>
      </c>
      <c r="F77" s="597" t="s">
        <v>987</v>
      </c>
      <c r="G77" s="598" t="s">
        <v>988</v>
      </c>
      <c r="H77" s="367"/>
      <c r="I77" s="367"/>
      <c r="J77" s="367"/>
      <c r="K77" s="572">
        <v>43617</v>
      </c>
      <c r="L77" s="531">
        <v>12</v>
      </c>
      <c r="M77" s="247">
        <f t="shared" si="2"/>
        <v>14400</v>
      </c>
      <c r="N77" s="379"/>
      <c r="O77" s="538">
        <v>6</v>
      </c>
      <c r="P77" s="247">
        <f t="shared" si="7"/>
        <v>7200</v>
      </c>
    </row>
    <row r="78" spans="1:16" s="54" customFormat="1" ht="11.25" x14ac:dyDescent="0.2">
      <c r="A78" s="554" t="s">
        <v>499</v>
      </c>
      <c r="B78" s="381" t="s">
        <v>762</v>
      </c>
      <c r="C78" s="381" t="s">
        <v>113</v>
      </c>
      <c r="D78" s="422" t="s">
        <v>772</v>
      </c>
      <c r="E78" s="506">
        <v>1200</v>
      </c>
      <c r="F78" s="597" t="s">
        <v>989</v>
      </c>
      <c r="G78" s="598" t="s">
        <v>990</v>
      </c>
      <c r="H78" s="367"/>
      <c r="I78" s="367"/>
      <c r="J78" s="367"/>
      <c r="K78" s="379" t="s">
        <v>991</v>
      </c>
      <c r="L78" s="531">
        <v>3</v>
      </c>
      <c r="M78" s="247">
        <f t="shared" si="2"/>
        <v>3600</v>
      </c>
      <c r="N78" s="379"/>
      <c r="O78" s="538">
        <v>6</v>
      </c>
      <c r="P78" s="247">
        <f t="shared" si="7"/>
        <v>7200</v>
      </c>
    </row>
    <row r="79" spans="1:16" s="54" customFormat="1" ht="11.25" x14ac:dyDescent="0.2">
      <c r="A79" s="554" t="s">
        <v>499</v>
      </c>
      <c r="B79" s="381" t="s">
        <v>762</v>
      </c>
      <c r="C79" s="381" t="s">
        <v>113</v>
      </c>
      <c r="D79" s="422" t="s">
        <v>763</v>
      </c>
      <c r="E79" s="506">
        <v>1200</v>
      </c>
      <c r="F79" s="597"/>
      <c r="G79" s="598" t="s">
        <v>992</v>
      </c>
      <c r="H79" s="367"/>
      <c r="I79" s="367"/>
      <c r="J79" s="367"/>
      <c r="K79" s="379"/>
      <c r="L79" s="531">
        <v>5</v>
      </c>
      <c r="M79" s="247">
        <f t="shared" si="2"/>
        <v>6000</v>
      </c>
      <c r="N79" s="379"/>
      <c r="O79" s="538">
        <v>6</v>
      </c>
      <c r="P79" s="247">
        <f t="shared" si="7"/>
        <v>7200</v>
      </c>
    </row>
    <row r="80" spans="1:16" s="54" customFormat="1" ht="11.25" x14ac:dyDescent="0.2">
      <c r="A80" s="554" t="s">
        <v>499</v>
      </c>
      <c r="B80" s="381" t="s">
        <v>789</v>
      </c>
      <c r="C80" s="381" t="s">
        <v>113</v>
      </c>
      <c r="D80" s="422" t="s">
        <v>993</v>
      </c>
      <c r="E80" s="506">
        <v>1500</v>
      </c>
      <c r="F80" s="597"/>
      <c r="G80" s="598" t="s">
        <v>994</v>
      </c>
      <c r="H80" s="367"/>
      <c r="I80" s="367"/>
      <c r="J80" s="367"/>
      <c r="K80" s="379"/>
      <c r="L80" s="531"/>
      <c r="M80" s="247"/>
      <c r="N80" s="379"/>
      <c r="O80" s="538">
        <v>4</v>
      </c>
      <c r="P80" s="247">
        <f t="shared" si="7"/>
        <v>6000</v>
      </c>
    </row>
    <row r="81" spans="1:16" s="54" customFormat="1" ht="11.25" x14ac:dyDescent="0.2">
      <c r="A81" s="554" t="s">
        <v>499</v>
      </c>
      <c r="B81" s="381" t="s">
        <v>762</v>
      </c>
      <c r="C81" s="381" t="s">
        <v>113</v>
      </c>
      <c r="D81" s="366"/>
      <c r="E81" s="560">
        <v>1800</v>
      </c>
      <c r="F81" s="589"/>
      <c r="G81" s="366" t="s">
        <v>995</v>
      </c>
      <c r="H81" s="366"/>
      <c r="I81" s="367"/>
      <c r="J81" s="367"/>
      <c r="K81" s="379" t="s">
        <v>996</v>
      </c>
      <c r="L81" s="531">
        <v>12</v>
      </c>
      <c r="M81" s="247">
        <f t="shared" si="2"/>
        <v>21600</v>
      </c>
      <c r="N81" s="522"/>
      <c r="O81" s="538">
        <v>6</v>
      </c>
      <c r="P81" s="247">
        <f t="shared" si="7"/>
        <v>10800</v>
      </c>
    </row>
    <row r="82" spans="1:16" s="54" customFormat="1" ht="11.25" x14ac:dyDescent="0.2">
      <c r="A82" s="554" t="s">
        <v>499</v>
      </c>
      <c r="B82" s="381" t="s">
        <v>762</v>
      </c>
      <c r="C82" s="381" t="s">
        <v>113</v>
      </c>
      <c r="D82" s="366" t="s">
        <v>778</v>
      </c>
      <c r="E82" s="560">
        <v>1500</v>
      </c>
      <c r="F82" s="589"/>
      <c r="G82" s="366" t="s">
        <v>997</v>
      </c>
      <c r="H82" s="366" t="s">
        <v>778</v>
      </c>
      <c r="I82" s="367"/>
      <c r="J82" s="367"/>
      <c r="K82" s="379"/>
      <c r="L82" s="531">
        <v>12</v>
      </c>
      <c r="M82" s="247">
        <f t="shared" si="2"/>
        <v>18000</v>
      </c>
      <c r="N82" s="522"/>
      <c r="O82" s="538">
        <v>6</v>
      </c>
      <c r="P82" s="247">
        <f t="shared" si="7"/>
        <v>9000</v>
      </c>
    </row>
    <row r="83" spans="1:16" s="54" customFormat="1" ht="11.25" x14ac:dyDescent="0.2">
      <c r="A83" s="554" t="s">
        <v>499</v>
      </c>
      <c r="B83" s="381" t="s">
        <v>762</v>
      </c>
      <c r="C83" s="381" t="s">
        <v>113</v>
      </c>
      <c r="D83" s="366" t="s">
        <v>778</v>
      </c>
      <c r="E83" s="560">
        <v>1200</v>
      </c>
      <c r="F83" s="589" t="s">
        <v>998</v>
      </c>
      <c r="G83" s="366" t="s">
        <v>999</v>
      </c>
      <c r="H83" s="366" t="s">
        <v>778</v>
      </c>
      <c r="I83" s="367"/>
      <c r="J83" s="367"/>
      <c r="K83" s="379" t="s">
        <v>1000</v>
      </c>
      <c r="L83" s="573">
        <v>12</v>
      </c>
      <c r="M83" s="247">
        <f t="shared" si="2"/>
        <v>14400</v>
      </c>
      <c r="N83" s="522"/>
      <c r="O83" s="538">
        <v>6</v>
      </c>
      <c r="P83" s="247">
        <f t="shared" si="7"/>
        <v>7200</v>
      </c>
    </row>
    <row r="84" spans="1:16" s="54" customFormat="1" ht="11.25" x14ac:dyDescent="0.2">
      <c r="A84" s="554" t="s">
        <v>499</v>
      </c>
      <c r="B84" s="381" t="s">
        <v>762</v>
      </c>
      <c r="C84" s="381" t="s">
        <v>113</v>
      </c>
      <c r="D84" s="366" t="s">
        <v>1001</v>
      </c>
      <c r="E84" s="560">
        <v>1200</v>
      </c>
      <c r="F84" s="589" t="s">
        <v>1002</v>
      </c>
      <c r="G84" s="366" t="s">
        <v>1003</v>
      </c>
      <c r="H84" s="366" t="s">
        <v>1001</v>
      </c>
      <c r="I84" s="367"/>
      <c r="J84" s="367"/>
      <c r="K84" s="379" t="s">
        <v>1004</v>
      </c>
      <c r="L84" s="531">
        <v>12</v>
      </c>
      <c r="M84" s="247">
        <f t="shared" si="2"/>
        <v>14400</v>
      </c>
      <c r="N84" s="522"/>
      <c r="O84" s="538">
        <v>6</v>
      </c>
      <c r="P84" s="247">
        <f t="shared" si="7"/>
        <v>7200</v>
      </c>
    </row>
    <row r="85" spans="1:16" s="54" customFormat="1" ht="11.25" x14ac:dyDescent="0.2">
      <c r="A85" s="554" t="s">
        <v>499</v>
      </c>
      <c r="B85" s="381" t="s">
        <v>762</v>
      </c>
      <c r="C85" s="381" t="s">
        <v>113</v>
      </c>
      <c r="D85" s="366" t="s">
        <v>1005</v>
      </c>
      <c r="E85" s="560">
        <v>1500</v>
      </c>
      <c r="F85" s="589"/>
      <c r="G85" s="366" t="s">
        <v>1006</v>
      </c>
      <c r="H85" s="366" t="s">
        <v>1005</v>
      </c>
      <c r="I85" s="367"/>
      <c r="J85" s="367"/>
      <c r="K85" s="379" t="s">
        <v>1007</v>
      </c>
      <c r="L85" s="531">
        <v>12</v>
      </c>
      <c r="M85" s="247">
        <f t="shared" si="2"/>
        <v>18000</v>
      </c>
      <c r="N85" s="522"/>
      <c r="O85" s="574">
        <v>6</v>
      </c>
      <c r="P85" s="247">
        <f t="shared" si="7"/>
        <v>9000</v>
      </c>
    </row>
    <row r="86" spans="1:16" s="54" customFormat="1" ht="11.25" x14ac:dyDescent="0.2">
      <c r="A86" s="554" t="s">
        <v>499</v>
      </c>
      <c r="B86" s="381" t="s">
        <v>789</v>
      </c>
      <c r="C86" s="381" t="s">
        <v>113</v>
      </c>
      <c r="D86" s="366" t="s">
        <v>1008</v>
      </c>
      <c r="E86" s="560">
        <v>2500</v>
      </c>
      <c r="F86" s="589" t="s">
        <v>1009</v>
      </c>
      <c r="G86" s="366" t="s">
        <v>1010</v>
      </c>
      <c r="H86" s="366"/>
      <c r="I86" s="367"/>
      <c r="J86" s="367"/>
      <c r="K86" s="379" t="s">
        <v>1011</v>
      </c>
      <c r="L86" s="531">
        <v>3</v>
      </c>
      <c r="M86" s="247">
        <f t="shared" si="2"/>
        <v>7500</v>
      </c>
      <c r="N86" s="522"/>
      <c r="O86" s="574">
        <v>6</v>
      </c>
      <c r="P86" s="247">
        <f t="shared" si="7"/>
        <v>15000</v>
      </c>
    </row>
    <row r="87" spans="1:16" s="54" customFormat="1" ht="11.25" x14ac:dyDescent="0.2">
      <c r="A87" s="554" t="s">
        <v>499</v>
      </c>
      <c r="B87" s="381" t="s">
        <v>762</v>
      </c>
      <c r="C87" s="381" t="s">
        <v>113</v>
      </c>
      <c r="D87" s="366"/>
      <c r="E87" s="560">
        <v>1200</v>
      </c>
      <c r="F87" s="589"/>
      <c r="G87" s="366" t="s">
        <v>1012</v>
      </c>
      <c r="H87" s="366"/>
      <c r="I87" s="367"/>
      <c r="J87" s="367"/>
      <c r="K87" s="379"/>
      <c r="L87" s="573">
        <v>12</v>
      </c>
      <c r="M87" s="247">
        <f t="shared" si="2"/>
        <v>14400</v>
      </c>
      <c r="N87" s="522"/>
      <c r="O87" s="574">
        <v>6</v>
      </c>
      <c r="P87" s="247">
        <f t="shared" si="7"/>
        <v>7200</v>
      </c>
    </row>
    <row r="88" spans="1:16" s="54" customFormat="1" ht="11.25" x14ac:dyDescent="0.2">
      <c r="A88" s="554" t="s">
        <v>499</v>
      </c>
      <c r="B88" s="381" t="s">
        <v>762</v>
      </c>
      <c r="C88" s="381" t="s">
        <v>113</v>
      </c>
      <c r="D88" s="366" t="s">
        <v>784</v>
      </c>
      <c r="E88" s="560">
        <v>1200</v>
      </c>
      <c r="F88" s="589" t="s">
        <v>1013</v>
      </c>
      <c r="G88" s="366" t="s">
        <v>1014</v>
      </c>
      <c r="H88" s="366" t="s">
        <v>784</v>
      </c>
      <c r="I88" s="367"/>
      <c r="J88" s="367"/>
      <c r="K88" s="379" t="s">
        <v>1015</v>
      </c>
      <c r="L88" s="573">
        <v>12</v>
      </c>
      <c r="M88" s="247">
        <f t="shared" si="2"/>
        <v>14400</v>
      </c>
      <c r="N88" s="522"/>
      <c r="O88" s="538">
        <v>2</v>
      </c>
      <c r="P88" s="247">
        <f t="shared" si="7"/>
        <v>2400</v>
      </c>
    </row>
    <row r="89" spans="1:16" s="54" customFormat="1" ht="11.25" x14ac:dyDescent="0.2">
      <c r="A89" s="554" t="s">
        <v>499</v>
      </c>
      <c r="B89" s="381" t="s">
        <v>762</v>
      </c>
      <c r="C89" s="381" t="s">
        <v>113</v>
      </c>
      <c r="D89" s="366" t="s">
        <v>790</v>
      </c>
      <c r="E89" s="560">
        <v>1200</v>
      </c>
      <c r="F89" s="589" t="s">
        <v>1016</v>
      </c>
      <c r="G89" s="366" t="s">
        <v>1017</v>
      </c>
      <c r="H89" s="366" t="s">
        <v>817</v>
      </c>
      <c r="I89" s="367"/>
      <c r="J89" s="367"/>
      <c r="K89" s="379" t="s">
        <v>1018</v>
      </c>
      <c r="L89" s="531">
        <v>6</v>
      </c>
      <c r="M89" s="247">
        <f t="shared" si="2"/>
        <v>7200</v>
      </c>
      <c r="N89" s="522"/>
      <c r="O89" s="538">
        <v>6</v>
      </c>
      <c r="P89" s="247">
        <f t="shared" si="7"/>
        <v>7200</v>
      </c>
    </row>
    <row r="90" spans="1:16" s="54" customFormat="1" ht="11.25" x14ac:dyDescent="0.2">
      <c r="A90" s="554" t="s">
        <v>499</v>
      </c>
      <c r="B90" s="381" t="s">
        <v>762</v>
      </c>
      <c r="C90" s="381" t="s">
        <v>113</v>
      </c>
      <c r="D90" s="366" t="s">
        <v>969</v>
      </c>
      <c r="E90" s="560">
        <v>2000</v>
      </c>
      <c r="F90" s="589" t="s">
        <v>1019</v>
      </c>
      <c r="G90" s="366" t="s">
        <v>1020</v>
      </c>
      <c r="H90" s="366" t="s">
        <v>969</v>
      </c>
      <c r="I90" s="367"/>
      <c r="J90" s="367"/>
      <c r="K90" s="379" t="s">
        <v>1021</v>
      </c>
      <c r="L90" s="531">
        <v>12</v>
      </c>
      <c r="M90" s="247">
        <f t="shared" si="2"/>
        <v>24000</v>
      </c>
      <c r="N90" s="522"/>
      <c r="O90" s="538"/>
      <c r="P90" s="247"/>
    </row>
    <row r="91" spans="1:16" s="54" customFormat="1" ht="11.25" x14ac:dyDescent="0.2">
      <c r="A91" s="554" t="s">
        <v>499</v>
      </c>
      <c r="B91" s="381" t="s">
        <v>762</v>
      </c>
      <c r="C91" s="381" t="s">
        <v>113</v>
      </c>
      <c r="D91" s="422" t="s">
        <v>772</v>
      </c>
      <c r="E91" s="247">
        <v>1200</v>
      </c>
      <c r="F91" s="597" t="s">
        <v>1022</v>
      </c>
      <c r="G91" s="385" t="s">
        <v>1023</v>
      </c>
      <c r="H91" s="367" t="s">
        <v>817</v>
      </c>
      <c r="I91" s="367"/>
      <c r="J91" s="367"/>
      <c r="K91" s="379" t="s">
        <v>1024</v>
      </c>
      <c r="L91" s="531">
        <v>12</v>
      </c>
      <c r="M91" s="247">
        <f t="shared" si="2"/>
        <v>14400</v>
      </c>
      <c r="N91" s="522"/>
      <c r="O91" s="538">
        <v>6</v>
      </c>
      <c r="P91" s="247">
        <f t="shared" si="7"/>
        <v>7200</v>
      </c>
    </row>
    <row r="92" spans="1:16" s="54" customFormat="1" ht="11.25" x14ac:dyDescent="0.2">
      <c r="A92" s="554" t="s">
        <v>499</v>
      </c>
      <c r="B92" s="381" t="s">
        <v>762</v>
      </c>
      <c r="C92" s="381" t="s">
        <v>113</v>
      </c>
      <c r="D92" s="366" t="s">
        <v>772</v>
      </c>
      <c r="E92" s="560">
        <v>1400</v>
      </c>
      <c r="F92" s="589" t="s">
        <v>1025</v>
      </c>
      <c r="G92" s="366" t="s">
        <v>1026</v>
      </c>
      <c r="H92" s="366"/>
      <c r="I92" s="367"/>
      <c r="J92" s="367"/>
      <c r="K92" s="379" t="s">
        <v>1027</v>
      </c>
      <c r="L92" s="531">
        <v>1</v>
      </c>
      <c r="M92" s="247">
        <f t="shared" si="2"/>
        <v>1400</v>
      </c>
      <c r="N92" s="522"/>
      <c r="O92" s="538"/>
      <c r="P92" s="247"/>
    </row>
    <row r="93" spans="1:16" s="54" customFormat="1" ht="11.25" x14ac:dyDescent="0.2">
      <c r="A93" s="554" t="s">
        <v>499</v>
      </c>
      <c r="B93" s="381" t="s">
        <v>762</v>
      </c>
      <c r="C93" s="381" t="s">
        <v>113</v>
      </c>
      <c r="D93" s="366" t="s">
        <v>1001</v>
      </c>
      <c r="E93" s="560">
        <v>1200</v>
      </c>
      <c r="F93" s="589" t="s">
        <v>1028</v>
      </c>
      <c r="G93" s="366" t="s">
        <v>1029</v>
      </c>
      <c r="H93" s="366" t="s">
        <v>1001</v>
      </c>
      <c r="I93" s="367"/>
      <c r="J93" s="367"/>
      <c r="K93" s="379" t="s">
        <v>1030</v>
      </c>
      <c r="L93" s="531">
        <v>6</v>
      </c>
      <c r="M93" s="247">
        <f t="shared" si="2"/>
        <v>7200</v>
      </c>
      <c r="N93" s="522"/>
      <c r="O93" s="538"/>
      <c r="P93" s="247"/>
    </row>
    <row r="94" spans="1:16" s="54" customFormat="1" ht="11.25" x14ac:dyDescent="0.2">
      <c r="A94" s="554" t="s">
        <v>499</v>
      </c>
      <c r="B94" s="381" t="s">
        <v>767</v>
      </c>
      <c r="C94" s="381" t="s">
        <v>113</v>
      </c>
      <c r="D94" s="366" t="s">
        <v>784</v>
      </c>
      <c r="E94" s="560">
        <v>1200</v>
      </c>
      <c r="F94" s="589" t="s">
        <v>1031</v>
      </c>
      <c r="G94" s="403" t="s">
        <v>1032</v>
      </c>
      <c r="H94" s="366" t="s">
        <v>784</v>
      </c>
      <c r="I94" s="367"/>
      <c r="J94" s="367"/>
      <c r="K94" s="379" t="s">
        <v>1033</v>
      </c>
      <c r="L94" s="531">
        <v>12</v>
      </c>
      <c r="M94" s="247">
        <f t="shared" si="2"/>
        <v>14400</v>
      </c>
      <c r="N94" s="522"/>
      <c r="O94" s="538">
        <v>6</v>
      </c>
      <c r="P94" s="247">
        <f t="shared" si="7"/>
        <v>7200</v>
      </c>
    </row>
    <row r="95" spans="1:16" s="54" customFormat="1" ht="11.25" x14ac:dyDescent="0.2">
      <c r="A95" s="554" t="s">
        <v>499</v>
      </c>
      <c r="B95" s="381" t="s">
        <v>767</v>
      </c>
      <c r="C95" s="381" t="s">
        <v>113</v>
      </c>
      <c r="D95" s="366" t="s">
        <v>1034</v>
      </c>
      <c r="E95" s="560">
        <v>2500</v>
      </c>
      <c r="F95" s="589" t="s">
        <v>1035</v>
      </c>
      <c r="G95" s="403" t="s">
        <v>1036</v>
      </c>
      <c r="H95" s="366"/>
      <c r="I95" s="367"/>
      <c r="J95" s="367"/>
      <c r="K95" s="379" t="s">
        <v>1037</v>
      </c>
      <c r="L95" s="531">
        <v>4</v>
      </c>
      <c r="M95" s="247">
        <f t="shared" si="2"/>
        <v>10000</v>
      </c>
      <c r="N95" s="522"/>
      <c r="O95" s="538">
        <v>6</v>
      </c>
      <c r="P95" s="247">
        <f t="shared" si="7"/>
        <v>15000</v>
      </c>
    </row>
    <row r="96" spans="1:16" s="54" customFormat="1" ht="11.25" x14ac:dyDescent="0.2">
      <c r="A96" s="554" t="s">
        <v>499</v>
      </c>
      <c r="B96" s="381" t="s">
        <v>762</v>
      </c>
      <c r="C96" s="381" t="s">
        <v>113</v>
      </c>
      <c r="D96" s="366" t="s">
        <v>867</v>
      </c>
      <c r="E96" s="560">
        <v>1400</v>
      </c>
      <c r="F96" s="589" t="s">
        <v>1038</v>
      </c>
      <c r="G96" s="366" t="s">
        <v>1039</v>
      </c>
      <c r="H96" s="366" t="s">
        <v>867</v>
      </c>
      <c r="I96" s="367"/>
      <c r="J96" s="367"/>
      <c r="K96" s="379" t="s">
        <v>1040</v>
      </c>
      <c r="L96" s="531">
        <v>9</v>
      </c>
      <c r="M96" s="247">
        <f t="shared" si="2"/>
        <v>12600</v>
      </c>
      <c r="N96" s="522"/>
      <c r="O96" s="538">
        <v>6</v>
      </c>
      <c r="P96" s="247">
        <f t="shared" si="7"/>
        <v>8400</v>
      </c>
    </row>
    <row r="97" spans="1:16" s="54" customFormat="1" ht="11.25" x14ac:dyDescent="0.2">
      <c r="A97" s="554" t="s">
        <v>499</v>
      </c>
      <c r="B97" s="381" t="s">
        <v>767</v>
      </c>
      <c r="C97" s="381" t="s">
        <v>113</v>
      </c>
      <c r="D97" s="366" t="s">
        <v>1041</v>
      </c>
      <c r="E97" s="560">
        <v>2500</v>
      </c>
      <c r="F97" s="589" t="s">
        <v>1042</v>
      </c>
      <c r="G97" s="366" t="s">
        <v>1043</v>
      </c>
      <c r="H97" s="366" t="s">
        <v>770</v>
      </c>
      <c r="I97" s="367"/>
      <c r="J97" s="367"/>
      <c r="K97" s="379" t="s">
        <v>1044</v>
      </c>
      <c r="L97" s="531">
        <v>2</v>
      </c>
      <c r="M97" s="247">
        <f t="shared" si="2"/>
        <v>5000</v>
      </c>
      <c r="N97" s="522"/>
      <c r="O97" s="538"/>
      <c r="P97" s="247"/>
    </row>
    <row r="98" spans="1:16" s="54" customFormat="1" ht="11.25" x14ac:dyDescent="0.2">
      <c r="A98" s="554" t="s">
        <v>499</v>
      </c>
      <c r="B98" s="381" t="s">
        <v>762</v>
      </c>
      <c r="C98" s="381" t="s">
        <v>113</v>
      </c>
      <c r="D98" s="366"/>
      <c r="E98" s="560">
        <v>2300</v>
      </c>
      <c r="F98" s="589"/>
      <c r="G98" s="366" t="s">
        <v>1045</v>
      </c>
      <c r="H98" s="366"/>
      <c r="I98" s="367"/>
      <c r="J98" s="367"/>
      <c r="K98" s="379"/>
      <c r="L98" s="573">
        <v>10</v>
      </c>
      <c r="M98" s="247">
        <f t="shared" si="2"/>
        <v>23000</v>
      </c>
      <c r="N98" s="522"/>
      <c r="O98" s="538"/>
      <c r="P98" s="247"/>
    </row>
    <row r="99" spans="1:16" s="54" customFormat="1" ht="11.25" x14ac:dyDescent="0.2">
      <c r="A99" s="554" t="s">
        <v>499</v>
      </c>
      <c r="B99" s="381" t="s">
        <v>762</v>
      </c>
      <c r="C99" s="381" t="s">
        <v>113</v>
      </c>
      <c r="D99" s="366" t="s">
        <v>960</v>
      </c>
      <c r="E99" s="560">
        <v>2500</v>
      </c>
      <c r="F99" s="589" t="s">
        <v>1046</v>
      </c>
      <c r="G99" s="366" t="s">
        <v>1047</v>
      </c>
      <c r="H99" s="366" t="s">
        <v>960</v>
      </c>
      <c r="I99" s="367"/>
      <c r="J99" s="367"/>
      <c r="K99" s="379" t="s">
        <v>1048</v>
      </c>
      <c r="L99" s="531">
        <v>12</v>
      </c>
      <c r="M99" s="247">
        <f t="shared" si="2"/>
        <v>30000</v>
      </c>
      <c r="N99" s="522"/>
      <c r="O99" s="538">
        <v>6</v>
      </c>
      <c r="P99" s="247">
        <f t="shared" si="7"/>
        <v>15000</v>
      </c>
    </row>
    <row r="100" spans="1:16" s="54" customFormat="1" ht="11.25" x14ac:dyDescent="0.2">
      <c r="A100" s="554" t="s">
        <v>499</v>
      </c>
      <c r="B100" s="381" t="s">
        <v>762</v>
      </c>
      <c r="C100" s="381" t="s">
        <v>113</v>
      </c>
      <c r="D100" s="366" t="s">
        <v>778</v>
      </c>
      <c r="E100" s="560">
        <v>1200</v>
      </c>
      <c r="F100" s="589" t="s">
        <v>1049</v>
      </c>
      <c r="G100" s="366" t="s">
        <v>1050</v>
      </c>
      <c r="H100" s="366" t="s">
        <v>778</v>
      </c>
      <c r="I100" s="367"/>
      <c r="J100" s="367"/>
      <c r="K100" s="379" t="s">
        <v>1051</v>
      </c>
      <c r="L100" s="531">
        <v>9</v>
      </c>
      <c r="M100" s="247">
        <f t="shared" si="2"/>
        <v>10800</v>
      </c>
      <c r="N100" s="522"/>
      <c r="O100" s="538"/>
      <c r="P100" s="247"/>
    </row>
    <row r="101" spans="1:16" s="54" customFormat="1" ht="11.25" x14ac:dyDescent="0.2">
      <c r="A101" s="554" t="s">
        <v>499</v>
      </c>
      <c r="B101" s="381" t="s">
        <v>789</v>
      </c>
      <c r="C101" s="381" t="s">
        <v>113</v>
      </c>
      <c r="D101" s="366"/>
      <c r="E101" s="560">
        <v>2300</v>
      </c>
      <c r="F101" s="589"/>
      <c r="G101" s="366" t="s">
        <v>1052</v>
      </c>
      <c r="H101" s="366" t="s">
        <v>1053</v>
      </c>
      <c r="I101" s="367"/>
      <c r="J101" s="367"/>
      <c r="K101" s="379"/>
      <c r="L101" s="531"/>
      <c r="M101" s="247"/>
      <c r="N101" s="522"/>
      <c r="O101" s="538">
        <v>4</v>
      </c>
      <c r="P101" s="247">
        <f t="shared" si="7"/>
        <v>9200</v>
      </c>
    </row>
    <row r="102" spans="1:16" s="54" customFormat="1" ht="11.25" x14ac:dyDescent="0.2">
      <c r="A102" s="554" t="s">
        <v>499</v>
      </c>
      <c r="B102" s="381" t="s">
        <v>762</v>
      </c>
      <c r="C102" s="381" t="s">
        <v>113</v>
      </c>
      <c r="D102" s="366" t="s">
        <v>784</v>
      </c>
      <c r="E102" s="560">
        <v>1200</v>
      </c>
      <c r="F102" s="589" t="s">
        <v>1054</v>
      </c>
      <c r="G102" s="366" t="s">
        <v>1055</v>
      </c>
      <c r="H102" s="366" t="s">
        <v>784</v>
      </c>
      <c r="I102" s="367"/>
      <c r="J102" s="367"/>
      <c r="K102" s="379" t="s">
        <v>1056</v>
      </c>
      <c r="L102" s="531">
        <v>12</v>
      </c>
      <c r="M102" s="247">
        <f t="shared" si="2"/>
        <v>14400</v>
      </c>
      <c r="N102" s="522"/>
      <c r="O102" s="538">
        <v>6</v>
      </c>
      <c r="P102" s="247">
        <f t="shared" si="7"/>
        <v>7200</v>
      </c>
    </row>
    <row r="103" spans="1:16" s="54" customFormat="1" ht="11.25" x14ac:dyDescent="0.2">
      <c r="A103" s="554" t="s">
        <v>499</v>
      </c>
      <c r="B103" s="381" t="s">
        <v>762</v>
      </c>
      <c r="C103" s="381" t="s">
        <v>113</v>
      </c>
      <c r="D103" s="403" t="s">
        <v>1057</v>
      </c>
      <c r="E103" s="247">
        <v>1200</v>
      </c>
      <c r="F103" s="597" t="s">
        <v>1058</v>
      </c>
      <c r="G103" s="403" t="s">
        <v>1059</v>
      </c>
      <c r="H103" s="403" t="s">
        <v>1057</v>
      </c>
      <c r="I103" s="367"/>
      <c r="J103" s="367"/>
      <c r="K103" s="379" t="s">
        <v>1060</v>
      </c>
      <c r="L103" s="573">
        <v>12</v>
      </c>
      <c r="M103" s="247">
        <f t="shared" si="2"/>
        <v>14400</v>
      </c>
      <c r="N103" s="522"/>
      <c r="O103" s="538">
        <v>6</v>
      </c>
      <c r="P103" s="247">
        <f t="shared" si="7"/>
        <v>7200</v>
      </c>
    </row>
    <row r="104" spans="1:16" s="54" customFormat="1" ht="11.25" x14ac:dyDescent="0.2">
      <c r="A104" s="554" t="s">
        <v>499</v>
      </c>
      <c r="B104" s="381"/>
      <c r="C104" s="381" t="s">
        <v>114</v>
      </c>
      <c r="D104" s="367"/>
      <c r="E104" s="247"/>
      <c r="F104" s="379"/>
      <c r="G104" s="367"/>
      <c r="H104" s="367"/>
      <c r="I104" s="367"/>
      <c r="J104" s="367"/>
      <c r="K104" s="522"/>
      <c r="L104" s="528"/>
      <c r="M104" s="247"/>
      <c r="N104" s="522"/>
      <c r="O104" s="522"/>
      <c r="P104" s="247"/>
    </row>
    <row r="105" spans="1:16" s="54" customFormat="1" ht="11.25" x14ac:dyDescent="0.2">
      <c r="A105" s="554" t="s">
        <v>499</v>
      </c>
      <c r="B105" s="381" t="s">
        <v>762</v>
      </c>
      <c r="C105" s="381" t="s">
        <v>114</v>
      </c>
      <c r="D105" s="365" t="s">
        <v>1061</v>
      </c>
      <c r="E105" s="560">
        <v>32000</v>
      </c>
      <c r="F105" s="589" t="s">
        <v>674</v>
      </c>
      <c r="G105" s="366" t="s">
        <v>1062</v>
      </c>
      <c r="H105" s="366" t="s">
        <v>822</v>
      </c>
      <c r="I105" s="367"/>
      <c r="J105" s="367"/>
      <c r="K105" s="379" t="s">
        <v>1063</v>
      </c>
      <c r="L105" s="531">
        <v>12</v>
      </c>
      <c r="M105" s="247">
        <v>49400</v>
      </c>
      <c r="N105" s="379" t="s">
        <v>1063</v>
      </c>
      <c r="O105" s="538">
        <v>8</v>
      </c>
      <c r="P105" s="247">
        <v>32000</v>
      </c>
    </row>
    <row r="106" spans="1:16" s="54" customFormat="1" ht="11.25" x14ac:dyDescent="0.2">
      <c r="A106" s="554" t="s">
        <v>499</v>
      </c>
      <c r="B106" s="381" t="s">
        <v>762</v>
      </c>
      <c r="C106" s="381" t="s">
        <v>114</v>
      </c>
      <c r="D106" s="404" t="s">
        <v>1064</v>
      </c>
      <c r="E106" s="247">
        <v>2000</v>
      </c>
      <c r="F106" s="597" t="s">
        <v>1065</v>
      </c>
      <c r="G106" s="382" t="s">
        <v>1066</v>
      </c>
      <c r="H106" s="402"/>
      <c r="I106" s="402"/>
      <c r="J106" s="367"/>
      <c r="K106" s="379" t="s">
        <v>1063</v>
      </c>
      <c r="L106" s="531">
        <v>6</v>
      </c>
      <c r="M106" s="247">
        <v>12000</v>
      </c>
      <c r="N106" s="379" t="s">
        <v>1063</v>
      </c>
      <c r="O106" s="538">
        <v>5</v>
      </c>
      <c r="P106" s="247">
        <v>10000</v>
      </c>
    </row>
    <row r="107" spans="1:16" s="54" customFormat="1" ht="11.25" x14ac:dyDescent="0.2">
      <c r="A107" s="554" t="s">
        <v>499</v>
      </c>
      <c r="B107" s="381" t="s">
        <v>762</v>
      </c>
      <c r="C107" s="381" t="s">
        <v>114</v>
      </c>
      <c r="D107" s="404" t="s">
        <v>1067</v>
      </c>
      <c r="E107" s="247">
        <v>2000</v>
      </c>
      <c r="F107" s="597" t="s">
        <v>1068</v>
      </c>
      <c r="G107" s="382" t="s">
        <v>970</v>
      </c>
      <c r="H107" s="402"/>
      <c r="I107" s="402"/>
      <c r="J107" s="367"/>
      <c r="K107" s="379" t="s">
        <v>1063</v>
      </c>
      <c r="L107" s="531"/>
      <c r="M107" s="247"/>
      <c r="N107" s="522" t="s">
        <v>1063</v>
      </c>
      <c r="O107" s="538">
        <v>2</v>
      </c>
      <c r="P107" s="247">
        <v>4000</v>
      </c>
    </row>
    <row r="108" spans="1:16" s="54" customFormat="1" ht="11.25" x14ac:dyDescent="0.2">
      <c r="A108" s="554" t="s">
        <v>499</v>
      </c>
      <c r="B108" s="381" t="s">
        <v>762</v>
      </c>
      <c r="C108" s="381" t="s">
        <v>114</v>
      </c>
      <c r="D108" s="404" t="s">
        <v>1069</v>
      </c>
      <c r="E108" s="247">
        <v>1600</v>
      </c>
      <c r="F108" s="597" t="s">
        <v>1070</v>
      </c>
      <c r="G108" s="380" t="s">
        <v>1071</v>
      </c>
      <c r="H108" s="402"/>
      <c r="I108" s="402"/>
      <c r="J108" s="367"/>
      <c r="K108" s="379" t="s">
        <v>1063</v>
      </c>
      <c r="L108" s="531"/>
      <c r="M108" s="247"/>
      <c r="N108" s="522" t="s">
        <v>1063</v>
      </c>
      <c r="O108" s="538">
        <v>6</v>
      </c>
      <c r="P108" s="247">
        <v>9600</v>
      </c>
    </row>
    <row r="109" spans="1:16" s="54" customFormat="1" ht="67.5" x14ac:dyDescent="0.2">
      <c r="A109" s="554" t="s">
        <v>499</v>
      </c>
      <c r="B109" s="381" t="s">
        <v>762</v>
      </c>
      <c r="C109" s="381" t="s">
        <v>114</v>
      </c>
      <c r="D109" s="405" t="s">
        <v>1072</v>
      </c>
      <c r="E109" s="247">
        <v>10000</v>
      </c>
      <c r="F109" s="597" t="s">
        <v>1073</v>
      </c>
      <c r="G109" s="380" t="s">
        <v>1074</v>
      </c>
      <c r="H109" s="402"/>
      <c r="I109" s="402"/>
      <c r="J109" s="367"/>
      <c r="K109" s="379" t="s">
        <v>1063</v>
      </c>
      <c r="L109" s="531"/>
      <c r="M109" s="247"/>
      <c r="N109" s="522" t="s">
        <v>1063</v>
      </c>
      <c r="O109" s="538">
        <v>1</v>
      </c>
      <c r="P109" s="247">
        <v>10000</v>
      </c>
    </row>
    <row r="110" spans="1:16" s="54" customFormat="1" ht="45" x14ac:dyDescent="0.2">
      <c r="A110" s="554" t="s">
        <v>499</v>
      </c>
      <c r="B110" s="381" t="s">
        <v>762</v>
      </c>
      <c r="C110" s="381" t="s">
        <v>114</v>
      </c>
      <c r="D110" s="405" t="s">
        <v>1075</v>
      </c>
      <c r="E110" s="247">
        <v>9000</v>
      </c>
      <c r="F110" s="597" t="s">
        <v>1076</v>
      </c>
      <c r="G110" s="380" t="s">
        <v>1077</v>
      </c>
      <c r="H110" s="402"/>
      <c r="I110" s="402"/>
      <c r="J110" s="367"/>
      <c r="K110" s="379" t="s">
        <v>1063</v>
      </c>
      <c r="L110" s="531"/>
      <c r="M110" s="247"/>
      <c r="N110" s="522" t="s">
        <v>1063</v>
      </c>
      <c r="O110" s="538">
        <v>1</v>
      </c>
      <c r="P110" s="247">
        <v>9000</v>
      </c>
    </row>
    <row r="111" spans="1:16" s="54" customFormat="1" ht="11.25" x14ac:dyDescent="0.2">
      <c r="A111" s="554" t="s">
        <v>499</v>
      </c>
      <c r="B111" s="381" t="s">
        <v>762</v>
      </c>
      <c r="C111" s="381" t="s">
        <v>114</v>
      </c>
      <c r="D111" s="404" t="s">
        <v>1078</v>
      </c>
      <c r="E111" s="247">
        <v>2300</v>
      </c>
      <c r="F111" s="597" t="s">
        <v>1079</v>
      </c>
      <c r="G111" s="380" t="s">
        <v>1080</v>
      </c>
      <c r="H111" s="402"/>
      <c r="I111" s="402"/>
      <c r="J111" s="367"/>
      <c r="K111" s="379" t="s">
        <v>1063</v>
      </c>
      <c r="L111" s="531"/>
      <c r="M111" s="247"/>
      <c r="N111" s="522" t="s">
        <v>1063</v>
      </c>
      <c r="O111" s="538">
        <v>1</v>
      </c>
      <c r="P111" s="247">
        <v>2300</v>
      </c>
    </row>
    <row r="112" spans="1:16" s="54" customFormat="1" ht="67.5" x14ac:dyDescent="0.2">
      <c r="A112" s="554" t="s">
        <v>499</v>
      </c>
      <c r="B112" s="381" t="s">
        <v>762</v>
      </c>
      <c r="C112" s="381" t="s">
        <v>114</v>
      </c>
      <c r="D112" s="405" t="s">
        <v>684</v>
      </c>
      <c r="E112" s="247">
        <v>23000</v>
      </c>
      <c r="F112" s="597" t="s">
        <v>683</v>
      </c>
      <c r="G112" s="380" t="s">
        <v>1081</v>
      </c>
      <c r="H112" s="402"/>
      <c r="I112" s="402"/>
      <c r="J112" s="367"/>
      <c r="K112" s="379" t="s">
        <v>1063</v>
      </c>
      <c r="L112" s="531"/>
      <c r="M112" s="247"/>
      <c r="N112" s="522" t="s">
        <v>1063</v>
      </c>
      <c r="O112" s="538">
        <v>1</v>
      </c>
      <c r="P112" s="247">
        <v>23000</v>
      </c>
    </row>
    <row r="113" spans="1:16" s="54" customFormat="1" ht="56.25" x14ac:dyDescent="0.2">
      <c r="A113" s="554" t="s">
        <v>499</v>
      </c>
      <c r="B113" s="381" t="s">
        <v>762</v>
      </c>
      <c r="C113" s="381" t="s">
        <v>114</v>
      </c>
      <c r="D113" s="405" t="s">
        <v>1082</v>
      </c>
      <c r="E113" s="247">
        <v>4200</v>
      </c>
      <c r="F113" s="597" t="s">
        <v>1083</v>
      </c>
      <c r="G113" s="598" t="s">
        <v>1084</v>
      </c>
      <c r="H113" s="367"/>
      <c r="I113" s="367"/>
      <c r="J113" s="367"/>
      <c r="K113" s="379" t="s">
        <v>1063</v>
      </c>
      <c r="L113" s="531"/>
      <c r="M113" s="247"/>
      <c r="N113" s="522" t="s">
        <v>1063</v>
      </c>
      <c r="O113" s="538">
        <v>8</v>
      </c>
      <c r="P113" s="247">
        <v>96000</v>
      </c>
    </row>
    <row r="114" spans="1:16" s="54" customFormat="1" ht="11.25" x14ac:dyDescent="0.2">
      <c r="A114" s="554" t="s">
        <v>499</v>
      </c>
      <c r="B114" s="381" t="s">
        <v>762</v>
      </c>
      <c r="C114" s="381" t="s">
        <v>114</v>
      </c>
      <c r="D114" s="404" t="s">
        <v>1085</v>
      </c>
      <c r="E114" s="247">
        <v>3600</v>
      </c>
      <c r="F114" s="597" t="s">
        <v>1086</v>
      </c>
      <c r="G114" s="598" t="s">
        <v>1087</v>
      </c>
      <c r="H114" s="367"/>
      <c r="I114" s="367"/>
      <c r="J114" s="367"/>
      <c r="K114" s="379" t="s">
        <v>1063</v>
      </c>
      <c r="L114" s="573"/>
      <c r="M114" s="247"/>
      <c r="N114" s="522" t="s">
        <v>1063</v>
      </c>
      <c r="O114" s="538">
        <v>1</v>
      </c>
      <c r="P114" s="247">
        <v>3600</v>
      </c>
    </row>
    <row r="115" spans="1:16" s="54" customFormat="1" ht="11.25" x14ac:dyDescent="0.2">
      <c r="A115" s="554" t="s">
        <v>499</v>
      </c>
      <c r="B115" s="381" t="s">
        <v>762</v>
      </c>
      <c r="C115" s="381" t="s">
        <v>114</v>
      </c>
      <c r="D115" s="404" t="s">
        <v>1088</v>
      </c>
      <c r="E115" s="247">
        <v>6000</v>
      </c>
      <c r="F115" s="597" t="s">
        <v>1089</v>
      </c>
      <c r="G115" s="598" t="s">
        <v>1090</v>
      </c>
      <c r="H115" s="367"/>
      <c r="I115" s="367"/>
      <c r="J115" s="367"/>
      <c r="K115" s="379" t="s">
        <v>1063</v>
      </c>
      <c r="L115" s="573"/>
      <c r="M115" s="247"/>
      <c r="N115" s="522" t="s">
        <v>1063</v>
      </c>
      <c r="O115" s="538">
        <v>1</v>
      </c>
      <c r="P115" s="247">
        <v>6000</v>
      </c>
    </row>
    <row r="116" spans="1:16" s="54" customFormat="1" ht="11.25" x14ac:dyDescent="0.2">
      <c r="A116" s="554" t="s">
        <v>499</v>
      </c>
      <c r="B116" s="381" t="s">
        <v>762</v>
      </c>
      <c r="C116" s="381" t="s">
        <v>114</v>
      </c>
      <c r="D116" s="404" t="s">
        <v>1091</v>
      </c>
      <c r="E116" s="560">
        <v>3600</v>
      </c>
      <c r="F116" s="589" t="s">
        <v>1092</v>
      </c>
      <c r="G116" s="366" t="s">
        <v>1093</v>
      </c>
      <c r="H116" s="366"/>
      <c r="I116" s="367"/>
      <c r="J116" s="367"/>
      <c r="K116" s="379" t="s">
        <v>1063</v>
      </c>
      <c r="L116" s="531"/>
      <c r="M116" s="247"/>
      <c r="N116" s="522" t="s">
        <v>1063</v>
      </c>
      <c r="O116" s="538">
        <v>1</v>
      </c>
      <c r="P116" s="247">
        <v>3600</v>
      </c>
    </row>
    <row r="117" spans="1:16" s="54" customFormat="1" ht="78.75" x14ac:dyDescent="0.2">
      <c r="A117" s="554" t="s">
        <v>499</v>
      </c>
      <c r="B117" s="381" t="s">
        <v>762</v>
      </c>
      <c r="C117" s="381" t="s">
        <v>114</v>
      </c>
      <c r="D117" s="422" t="s">
        <v>1094</v>
      </c>
      <c r="E117" s="247">
        <v>2000</v>
      </c>
      <c r="F117" s="597" t="s">
        <v>1095</v>
      </c>
      <c r="G117" s="598" t="s">
        <v>1096</v>
      </c>
      <c r="H117" s="367"/>
      <c r="I117" s="367"/>
      <c r="J117" s="367"/>
      <c r="K117" s="379" t="s">
        <v>1063</v>
      </c>
      <c r="L117" s="531">
        <v>3</v>
      </c>
      <c r="M117" s="247">
        <v>6000</v>
      </c>
      <c r="N117" s="522" t="s">
        <v>1063</v>
      </c>
      <c r="O117" s="538">
        <v>5</v>
      </c>
      <c r="P117" s="247">
        <v>10000</v>
      </c>
    </row>
    <row r="118" spans="1:16" s="54" customFormat="1" ht="67.5" x14ac:dyDescent="0.2">
      <c r="A118" s="554" t="s">
        <v>499</v>
      </c>
      <c r="B118" s="381" t="s">
        <v>762</v>
      </c>
      <c r="C118" s="381" t="s">
        <v>114</v>
      </c>
      <c r="D118" s="422" t="s">
        <v>1097</v>
      </c>
      <c r="E118" s="247">
        <v>1200</v>
      </c>
      <c r="F118" s="597" t="s">
        <v>1098</v>
      </c>
      <c r="G118" s="598" t="s">
        <v>1099</v>
      </c>
      <c r="H118" s="367"/>
      <c r="I118" s="367"/>
      <c r="J118" s="367"/>
      <c r="K118" s="379" t="s">
        <v>1063</v>
      </c>
      <c r="L118" s="573"/>
      <c r="M118" s="247"/>
      <c r="N118" s="522" t="s">
        <v>1063</v>
      </c>
      <c r="O118" s="538">
        <v>1</v>
      </c>
      <c r="P118" s="247">
        <v>1200</v>
      </c>
    </row>
    <row r="119" spans="1:16" s="54" customFormat="1" ht="11.25" x14ac:dyDescent="0.2">
      <c r="A119" s="554" t="s">
        <v>499</v>
      </c>
      <c r="B119" s="381" t="s">
        <v>762</v>
      </c>
      <c r="C119" s="381" t="s">
        <v>114</v>
      </c>
      <c r="D119" s="366" t="s">
        <v>1100</v>
      </c>
      <c r="E119" s="560">
        <v>1950</v>
      </c>
      <c r="F119" s="589" t="s">
        <v>1101</v>
      </c>
      <c r="G119" s="366" t="s">
        <v>1102</v>
      </c>
      <c r="H119" s="366"/>
      <c r="I119" s="367"/>
      <c r="J119" s="367"/>
      <c r="K119" s="379" t="s">
        <v>1063</v>
      </c>
      <c r="L119" s="531"/>
      <c r="M119" s="247"/>
      <c r="N119" s="522" t="s">
        <v>1063</v>
      </c>
      <c r="O119" s="538">
        <v>1</v>
      </c>
      <c r="P119" s="247">
        <v>1950</v>
      </c>
    </row>
    <row r="120" spans="1:16" s="54" customFormat="1" ht="67.5" x14ac:dyDescent="0.2">
      <c r="A120" s="554" t="s">
        <v>499</v>
      </c>
      <c r="B120" s="381" t="s">
        <v>762</v>
      </c>
      <c r="C120" s="381" t="s">
        <v>114</v>
      </c>
      <c r="D120" s="422" t="s">
        <v>1097</v>
      </c>
      <c r="E120" s="247">
        <v>1600</v>
      </c>
      <c r="F120" s="597" t="s">
        <v>1103</v>
      </c>
      <c r="G120" s="598" t="s">
        <v>1104</v>
      </c>
      <c r="H120" s="367"/>
      <c r="I120" s="367"/>
      <c r="J120" s="367"/>
      <c r="K120" s="379" t="s">
        <v>1063</v>
      </c>
      <c r="L120" s="578"/>
      <c r="M120" s="247"/>
      <c r="N120" s="522" t="s">
        <v>1063</v>
      </c>
      <c r="O120" s="538">
        <v>1</v>
      </c>
      <c r="P120" s="247">
        <v>1600</v>
      </c>
    </row>
    <row r="121" spans="1:16" s="54" customFormat="1" ht="33.75" x14ac:dyDescent="0.2">
      <c r="A121" s="554" t="s">
        <v>499</v>
      </c>
      <c r="B121" s="381" t="s">
        <v>762</v>
      </c>
      <c r="C121" s="381" t="s">
        <v>114</v>
      </c>
      <c r="D121" s="422" t="s">
        <v>1105</v>
      </c>
      <c r="E121" s="506">
        <v>4000</v>
      </c>
      <c r="F121" s="597" t="s">
        <v>1106</v>
      </c>
      <c r="G121" s="598" t="s">
        <v>1107</v>
      </c>
      <c r="H121" s="367"/>
      <c r="I121" s="367"/>
      <c r="J121" s="367"/>
      <c r="K121" s="379" t="s">
        <v>1063</v>
      </c>
      <c r="L121" s="531"/>
      <c r="M121" s="247"/>
      <c r="N121" s="522" t="s">
        <v>1063</v>
      </c>
      <c r="O121" s="538">
        <v>6</v>
      </c>
      <c r="P121" s="247">
        <v>120000</v>
      </c>
    </row>
    <row r="122" spans="1:16" s="54" customFormat="1" ht="67.5" x14ac:dyDescent="0.2">
      <c r="A122" s="554" t="s">
        <v>499</v>
      </c>
      <c r="B122" s="381" t="s">
        <v>762</v>
      </c>
      <c r="C122" s="381" t="s">
        <v>114</v>
      </c>
      <c r="D122" s="422" t="s">
        <v>1108</v>
      </c>
      <c r="E122" s="506">
        <v>6000</v>
      </c>
      <c r="F122" s="589" t="s">
        <v>1109</v>
      </c>
      <c r="G122" s="599" t="s">
        <v>1110</v>
      </c>
      <c r="H122" s="366"/>
      <c r="I122" s="367"/>
      <c r="J122" s="367"/>
      <c r="K122" s="379" t="s">
        <v>1063</v>
      </c>
      <c r="L122" s="531"/>
      <c r="M122" s="247"/>
      <c r="N122" s="522" t="s">
        <v>1063</v>
      </c>
      <c r="O122" s="538">
        <v>1</v>
      </c>
      <c r="P122" s="247">
        <v>6000</v>
      </c>
    </row>
    <row r="123" spans="1:16" s="54" customFormat="1" ht="67.5" x14ac:dyDescent="0.2">
      <c r="A123" s="554" t="s">
        <v>499</v>
      </c>
      <c r="B123" s="381" t="s">
        <v>762</v>
      </c>
      <c r="C123" s="381" t="s">
        <v>114</v>
      </c>
      <c r="D123" s="422" t="s">
        <v>1111</v>
      </c>
      <c r="E123" s="506">
        <v>4000</v>
      </c>
      <c r="F123" s="589" t="s">
        <v>1089</v>
      </c>
      <c r="G123" s="599" t="s">
        <v>1090</v>
      </c>
      <c r="H123" s="366"/>
      <c r="I123" s="367"/>
      <c r="J123" s="367"/>
      <c r="K123" s="379" t="s">
        <v>1063</v>
      </c>
      <c r="L123" s="531"/>
      <c r="M123" s="247"/>
      <c r="N123" s="522" t="s">
        <v>1063</v>
      </c>
      <c r="O123" s="538">
        <v>1</v>
      </c>
      <c r="P123" s="247">
        <v>4000</v>
      </c>
    </row>
    <row r="124" spans="1:16" s="54" customFormat="1" ht="135" x14ac:dyDescent="0.2">
      <c r="A124" s="554" t="s">
        <v>499</v>
      </c>
      <c r="B124" s="381" t="s">
        <v>762</v>
      </c>
      <c r="C124" s="381" t="s">
        <v>114</v>
      </c>
      <c r="D124" s="422" t="s">
        <v>1112</v>
      </c>
      <c r="E124" s="247">
        <v>4500</v>
      </c>
      <c r="F124" s="589" t="s">
        <v>1113</v>
      </c>
      <c r="G124" s="598" t="s">
        <v>1114</v>
      </c>
      <c r="H124" s="366"/>
      <c r="I124" s="367"/>
      <c r="J124" s="367"/>
      <c r="K124" s="379" t="s">
        <v>1063</v>
      </c>
      <c r="L124" s="531"/>
      <c r="M124" s="247"/>
      <c r="N124" s="522" t="s">
        <v>1063</v>
      </c>
      <c r="O124" s="538">
        <v>1</v>
      </c>
      <c r="P124" s="247">
        <v>4500</v>
      </c>
    </row>
    <row r="125" spans="1:16" s="54" customFormat="1" ht="67.5" x14ac:dyDescent="0.2">
      <c r="A125" s="554" t="s">
        <v>499</v>
      </c>
      <c r="B125" s="381" t="s">
        <v>762</v>
      </c>
      <c r="C125" s="381" t="s">
        <v>114</v>
      </c>
      <c r="D125" s="422" t="s">
        <v>1115</v>
      </c>
      <c r="E125" s="247">
        <v>6000</v>
      </c>
      <c r="F125" s="589" t="s">
        <v>1116</v>
      </c>
      <c r="G125" s="598" t="s">
        <v>1117</v>
      </c>
      <c r="H125" s="366"/>
      <c r="I125" s="367"/>
      <c r="J125" s="367"/>
      <c r="K125" s="379" t="s">
        <v>1063</v>
      </c>
      <c r="L125" s="573"/>
      <c r="M125" s="247"/>
      <c r="N125" s="522" t="s">
        <v>1063</v>
      </c>
      <c r="O125" s="538">
        <v>1</v>
      </c>
      <c r="P125" s="247">
        <v>6000</v>
      </c>
    </row>
    <row r="126" spans="1:16" s="54" customFormat="1" ht="56.25" x14ac:dyDescent="0.2">
      <c r="A126" s="554" t="s">
        <v>499</v>
      </c>
      <c r="B126" s="381" t="s">
        <v>793</v>
      </c>
      <c r="C126" s="381" t="s">
        <v>114</v>
      </c>
      <c r="D126" s="422" t="s">
        <v>1118</v>
      </c>
      <c r="E126" s="506">
        <v>5900</v>
      </c>
      <c r="F126" s="597" t="s">
        <v>1119</v>
      </c>
      <c r="G126" s="599" t="s">
        <v>1120</v>
      </c>
      <c r="H126" s="367"/>
      <c r="I126" s="367"/>
      <c r="J126" s="367"/>
      <c r="K126" s="379" t="s">
        <v>1063</v>
      </c>
      <c r="L126" s="531"/>
      <c r="M126" s="247"/>
      <c r="N126" s="522" t="s">
        <v>1063</v>
      </c>
      <c r="O126" s="538">
        <v>1</v>
      </c>
      <c r="P126" s="247">
        <v>5900</v>
      </c>
    </row>
    <row r="127" spans="1:16" s="54" customFormat="1" ht="101.25" x14ac:dyDescent="0.2">
      <c r="A127" s="554" t="s">
        <v>499</v>
      </c>
      <c r="B127" s="381" t="s">
        <v>762</v>
      </c>
      <c r="C127" s="381" t="s">
        <v>114</v>
      </c>
      <c r="D127" s="422" t="s">
        <v>1121</v>
      </c>
      <c r="E127" s="247">
        <v>4350</v>
      </c>
      <c r="F127" s="597" t="s">
        <v>1122</v>
      </c>
      <c r="G127" s="598" t="s">
        <v>1123</v>
      </c>
      <c r="H127" s="367"/>
      <c r="I127" s="367"/>
      <c r="J127" s="367"/>
      <c r="K127" s="379" t="s">
        <v>1063</v>
      </c>
      <c r="L127" s="531"/>
      <c r="M127" s="247"/>
      <c r="N127" s="522" t="s">
        <v>1063</v>
      </c>
      <c r="O127" s="538">
        <v>1</v>
      </c>
      <c r="P127" s="247">
        <v>4350</v>
      </c>
    </row>
    <row r="128" spans="1:16" s="54" customFormat="1" ht="11.25" x14ac:dyDescent="0.2">
      <c r="A128" s="554" t="s">
        <v>499</v>
      </c>
      <c r="B128" s="381" t="s">
        <v>793</v>
      </c>
      <c r="C128" s="381" t="s">
        <v>114</v>
      </c>
      <c r="D128" s="366" t="s">
        <v>1118</v>
      </c>
      <c r="E128" s="247">
        <v>9200</v>
      </c>
      <c r="F128" s="589" t="s">
        <v>1119</v>
      </c>
      <c r="G128" s="598" t="s">
        <v>1120</v>
      </c>
      <c r="H128" s="366"/>
      <c r="I128" s="367"/>
      <c r="J128" s="367"/>
      <c r="K128" s="379" t="s">
        <v>1063</v>
      </c>
      <c r="L128" s="531"/>
      <c r="M128" s="247"/>
      <c r="N128" s="522" t="s">
        <v>1063</v>
      </c>
      <c r="O128" s="538">
        <v>1</v>
      </c>
      <c r="P128" s="247">
        <v>9200</v>
      </c>
    </row>
    <row r="129" spans="1:16" s="54" customFormat="1" ht="56.25" x14ac:dyDescent="0.2">
      <c r="A129" s="554" t="s">
        <v>499</v>
      </c>
      <c r="B129" s="381" t="s">
        <v>762</v>
      </c>
      <c r="C129" s="381" t="s">
        <v>114</v>
      </c>
      <c r="D129" s="422" t="s">
        <v>1118</v>
      </c>
      <c r="E129" s="506">
        <v>10000</v>
      </c>
      <c r="F129" s="597" t="s">
        <v>1119</v>
      </c>
      <c r="G129" s="598" t="s">
        <v>1120</v>
      </c>
      <c r="H129" s="367"/>
      <c r="I129" s="367"/>
      <c r="J129" s="367"/>
      <c r="K129" s="379" t="s">
        <v>1063</v>
      </c>
      <c r="L129" s="531"/>
      <c r="M129" s="247"/>
      <c r="N129" s="522" t="s">
        <v>1063</v>
      </c>
      <c r="O129" s="538">
        <v>1</v>
      </c>
      <c r="P129" s="247">
        <v>10000</v>
      </c>
    </row>
    <row r="130" spans="1:16" s="54" customFormat="1" ht="78.75" x14ac:dyDescent="0.2">
      <c r="A130" s="554" t="s">
        <v>499</v>
      </c>
      <c r="B130" s="381" t="s">
        <v>793</v>
      </c>
      <c r="C130" s="381" t="s">
        <v>114</v>
      </c>
      <c r="D130" s="422" t="s">
        <v>1124</v>
      </c>
      <c r="E130" s="247">
        <v>7150</v>
      </c>
      <c r="F130" s="597" t="s">
        <v>1125</v>
      </c>
      <c r="G130" s="598" t="s">
        <v>1126</v>
      </c>
      <c r="H130" s="598"/>
      <c r="I130" s="367"/>
      <c r="J130" s="367"/>
      <c r="K130" s="379" t="s">
        <v>1063</v>
      </c>
      <c r="L130" s="531"/>
      <c r="M130" s="247"/>
      <c r="N130" s="522" t="s">
        <v>1063</v>
      </c>
      <c r="O130" s="538">
        <v>1</v>
      </c>
      <c r="P130" s="247">
        <v>7150</v>
      </c>
    </row>
    <row r="131" spans="1:16" s="54" customFormat="1" ht="78.75" x14ac:dyDescent="0.2">
      <c r="A131" s="554" t="s">
        <v>499</v>
      </c>
      <c r="B131" s="381" t="s">
        <v>762</v>
      </c>
      <c r="C131" s="381" t="s">
        <v>114</v>
      </c>
      <c r="D131" s="422" t="s">
        <v>1124</v>
      </c>
      <c r="E131" s="247">
        <v>7150</v>
      </c>
      <c r="F131" s="589" t="s">
        <v>1125</v>
      </c>
      <c r="G131" s="598" t="s">
        <v>1126</v>
      </c>
      <c r="H131" s="598"/>
      <c r="I131" s="367"/>
      <c r="J131" s="367"/>
      <c r="K131" s="379" t="s">
        <v>1063</v>
      </c>
      <c r="L131" s="578"/>
      <c r="M131" s="247"/>
      <c r="N131" s="522" t="s">
        <v>1063</v>
      </c>
      <c r="O131" s="538">
        <v>1</v>
      </c>
      <c r="P131" s="247">
        <v>7150</v>
      </c>
    </row>
    <row r="132" spans="1:16" s="54" customFormat="1" ht="78.75" x14ac:dyDescent="0.2">
      <c r="A132" s="554" t="s">
        <v>499</v>
      </c>
      <c r="B132" s="381" t="s">
        <v>762</v>
      </c>
      <c r="C132" s="381" t="s">
        <v>114</v>
      </c>
      <c r="D132" s="422" t="s">
        <v>1127</v>
      </c>
      <c r="E132" s="506">
        <v>32000</v>
      </c>
      <c r="F132" s="597" t="s">
        <v>1128</v>
      </c>
      <c r="G132" s="598" t="s">
        <v>1129</v>
      </c>
      <c r="H132" s="367"/>
      <c r="I132" s="367"/>
      <c r="J132" s="367"/>
      <c r="K132" s="379" t="s">
        <v>1063</v>
      </c>
      <c r="L132" s="531"/>
      <c r="M132" s="247"/>
      <c r="N132" s="522" t="s">
        <v>1063</v>
      </c>
      <c r="O132" s="538">
        <v>1</v>
      </c>
      <c r="P132" s="247">
        <v>32000</v>
      </c>
    </row>
    <row r="133" spans="1:16" s="54" customFormat="1" ht="56.25" x14ac:dyDescent="0.2">
      <c r="A133" s="554" t="s">
        <v>499</v>
      </c>
      <c r="B133" s="381" t="s">
        <v>762</v>
      </c>
      <c r="C133" s="381" t="s">
        <v>114</v>
      </c>
      <c r="D133" s="422" t="s">
        <v>1130</v>
      </c>
      <c r="E133" s="506">
        <v>32000</v>
      </c>
      <c r="F133" s="597" t="s">
        <v>1131</v>
      </c>
      <c r="G133" s="598" t="s">
        <v>1132</v>
      </c>
      <c r="H133" s="367"/>
      <c r="I133" s="367"/>
      <c r="J133" s="367"/>
      <c r="K133" s="379" t="s">
        <v>1063</v>
      </c>
      <c r="L133" s="531"/>
      <c r="M133" s="247"/>
      <c r="N133" s="522" t="s">
        <v>1063</v>
      </c>
      <c r="O133" s="538">
        <v>1</v>
      </c>
      <c r="P133" s="247">
        <v>32000</v>
      </c>
    </row>
    <row r="134" spans="1:16" s="54" customFormat="1" ht="56.25" x14ac:dyDescent="0.2">
      <c r="A134" s="554" t="s">
        <v>499</v>
      </c>
      <c r="B134" s="557" t="s">
        <v>1133</v>
      </c>
      <c r="C134" s="381" t="s">
        <v>114</v>
      </c>
      <c r="D134" s="422" t="s">
        <v>1134</v>
      </c>
      <c r="E134" s="506">
        <v>10000</v>
      </c>
      <c r="F134" s="597" t="s">
        <v>681</v>
      </c>
      <c r="G134" s="599" t="s">
        <v>1135</v>
      </c>
      <c r="H134" s="367"/>
      <c r="I134" s="367"/>
      <c r="J134" s="367"/>
      <c r="K134" s="379" t="s">
        <v>1063</v>
      </c>
      <c r="L134" s="531"/>
      <c r="M134" s="247"/>
      <c r="N134" s="522" t="s">
        <v>1063</v>
      </c>
      <c r="O134" s="538">
        <v>1</v>
      </c>
      <c r="P134" s="247">
        <v>10000</v>
      </c>
    </row>
    <row r="135" spans="1:16" s="54" customFormat="1" ht="56.25" x14ac:dyDescent="0.2">
      <c r="A135" s="554" t="s">
        <v>499</v>
      </c>
      <c r="B135" s="557" t="s">
        <v>1136</v>
      </c>
      <c r="C135" s="381" t="s">
        <v>114</v>
      </c>
      <c r="D135" s="422" t="s">
        <v>1134</v>
      </c>
      <c r="E135" s="247">
        <v>10000</v>
      </c>
      <c r="F135" s="589" t="s">
        <v>681</v>
      </c>
      <c r="G135" s="598" t="s">
        <v>1135</v>
      </c>
      <c r="H135" s="366"/>
      <c r="I135" s="367"/>
      <c r="J135" s="367"/>
      <c r="K135" s="379" t="s">
        <v>1063</v>
      </c>
      <c r="L135" s="531"/>
      <c r="M135" s="247"/>
      <c r="N135" s="522" t="s">
        <v>1063</v>
      </c>
      <c r="O135" s="538">
        <v>1</v>
      </c>
      <c r="P135" s="247">
        <v>10000</v>
      </c>
    </row>
    <row r="136" spans="1:16" s="54" customFormat="1" ht="56.25" x14ac:dyDescent="0.2">
      <c r="A136" s="554" t="s">
        <v>499</v>
      </c>
      <c r="B136" s="557" t="s">
        <v>1136</v>
      </c>
      <c r="C136" s="381" t="s">
        <v>114</v>
      </c>
      <c r="D136" s="422" t="s">
        <v>1137</v>
      </c>
      <c r="E136" s="247">
        <v>14000</v>
      </c>
      <c r="F136" s="589" t="s">
        <v>1125</v>
      </c>
      <c r="G136" s="598" t="s">
        <v>1126</v>
      </c>
      <c r="H136" s="366"/>
      <c r="I136" s="367"/>
      <c r="J136" s="367"/>
      <c r="K136" s="379" t="s">
        <v>1063</v>
      </c>
      <c r="L136" s="531"/>
      <c r="M136" s="247"/>
      <c r="N136" s="522" t="s">
        <v>1063</v>
      </c>
      <c r="O136" s="538">
        <v>1</v>
      </c>
      <c r="P136" s="247">
        <v>14000</v>
      </c>
    </row>
    <row r="137" spans="1:16" s="54" customFormat="1" ht="67.5" x14ac:dyDescent="0.2">
      <c r="A137" s="554" t="s">
        <v>499</v>
      </c>
      <c r="B137" s="381" t="s">
        <v>762</v>
      </c>
      <c r="C137" s="381" t="s">
        <v>114</v>
      </c>
      <c r="D137" s="422" t="s">
        <v>1138</v>
      </c>
      <c r="E137" s="506">
        <v>9000</v>
      </c>
      <c r="F137" s="589" t="s">
        <v>1139</v>
      </c>
      <c r="G137" s="598" t="s">
        <v>1140</v>
      </c>
      <c r="H137" s="366"/>
      <c r="I137" s="367"/>
      <c r="J137" s="367"/>
      <c r="K137" s="379" t="s">
        <v>1063</v>
      </c>
      <c r="L137" s="531"/>
      <c r="M137" s="247"/>
      <c r="N137" s="522" t="s">
        <v>1063</v>
      </c>
      <c r="O137" s="538">
        <v>1</v>
      </c>
      <c r="P137" s="247">
        <v>9000</v>
      </c>
    </row>
    <row r="138" spans="1:16" s="54" customFormat="1" ht="56.25" x14ac:dyDescent="0.2">
      <c r="A138" s="554" t="s">
        <v>499</v>
      </c>
      <c r="B138" s="381" t="s">
        <v>762</v>
      </c>
      <c r="C138" s="381" t="s">
        <v>114</v>
      </c>
      <c r="D138" s="422" t="s">
        <v>1141</v>
      </c>
      <c r="E138" s="247">
        <v>4200</v>
      </c>
      <c r="F138" s="589" t="s">
        <v>1142</v>
      </c>
      <c r="G138" s="598" t="s">
        <v>1143</v>
      </c>
      <c r="H138" s="366"/>
      <c r="I138" s="367"/>
      <c r="J138" s="367"/>
      <c r="K138" s="379" t="s">
        <v>1063</v>
      </c>
      <c r="L138" s="531"/>
      <c r="M138" s="247"/>
      <c r="N138" s="522" t="s">
        <v>1063</v>
      </c>
      <c r="O138" s="538">
        <v>5</v>
      </c>
      <c r="P138" s="247">
        <v>7200</v>
      </c>
    </row>
    <row r="139" spans="1:16" s="54" customFormat="1" ht="67.5" x14ac:dyDescent="0.2">
      <c r="A139" s="554" t="s">
        <v>499</v>
      </c>
      <c r="B139" s="381" t="s">
        <v>762</v>
      </c>
      <c r="C139" s="381" t="s">
        <v>114</v>
      </c>
      <c r="D139" s="422" t="s">
        <v>1144</v>
      </c>
      <c r="E139" s="247">
        <v>3000</v>
      </c>
      <c r="F139" s="589" t="s">
        <v>1145</v>
      </c>
      <c r="G139" s="598" t="s">
        <v>1146</v>
      </c>
      <c r="H139" s="366"/>
      <c r="I139" s="367"/>
      <c r="J139" s="367"/>
      <c r="K139" s="379" t="s">
        <v>1063</v>
      </c>
      <c r="L139" s="531"/>
      <c r="M139" s="247"/>
      <c r="N139" s="522" t="s">
        <v>1063</v>
      </c>
      <c r="O139" s="538">
        <v>1</v>
      </c>
      <c r="P139" s="247">
        <v>3000</v>
      </c>
    </row>
    <row r="140" spans="1:16" s="54" customFormat="1" ht="56.25" x14ac:dyDescent="0.2">
      <c r="A140" s="554" t="s">
        <v>499</v>
      </c>
      <c r="B140" s="381" t="s">
        <v>762</v>
      </c>
      <c r="C140" s="381" t="s">
        <v>114</v>
      </c>
      <c r="D140" s="422" t="s">
        <v>1147</v>
      </c>
      <c r="E140" s="506">
        <v>4500</v>
      </c>
      <c r="F140" s="597" t="s">
        <v>679</v>
      </c>
      <c r="G140" s="598" t="s">
        <v>1148</v>
      </c>
      <c r="H140" s="367"/>
      <c r="I140" s="367"/>
      <c r="J140" s="367"/>
      <c r="K140" s="379" t="s">
        <v>1063</v>
      </c>
      <c r="L140" s="531"/>
      <c r="M140" s="247"/>
      <c r="N140" s="522" t="s">
        <v>1063</v>
      </c>
      <c r="O140" s="538">
        <v>1</v>
      </c>
      <c r="P140" s="247">
        <v>4500</v>
      </c>
    </row>
    <row r="141" spans="1:16" s="54" customFormat="1" ht="56.25" x14ac:dyDescent="0.2">
      <c r="A141" s="554" t="s">
        <v>499</v>
      </c>
      <c r="B141" s="381" t="s">
        <v>1136</v>
      </c>
      <c r="C141" s="381" t="s">
        <v>114</v>
      </c>
      <c r="D141" s="422" t="s">
        <v>1137</v>
      </c>
      <c r="E141" s="506">
        <v>7100</v>
      </c>
      <c r="F141" s="589" t="s">
        <v>1125</v>
      </c>
      <c r="G141" s="598" t="s">
        <v>1126</v>
      </c>
      <c r="H141" s="366"/>
      <c r="I141" s="367"/>
      <c r="J141" s="367"/>
      <c r="K141" s="379" t="s">
        <v>1063</v>
      </c>
      <c r="L141" s="573"/>
      <c r="M141" s="247"/>
      <c r="N141" s="522" t="s">
        <v>1063</v>
      </c>
      <c r="O141" s="538">
        <v>1</v>
      </c>
      <c r="P141" s="247">
        <v>7100</v>
      </c>
    </row>
    <row r="142" spans="1:16" s="54" customFormat="1" ht="56.25" x14ac:dyDescent="0.2">
      <c r="A142" s="554" t="s">
        <v>499</v>
      </c>
      <c r="B142" s="381" t="s">
        <v>1136</v>
      </c>
      <c r="C142" s="381" t="s">
        <v>114</v>
      </c>
      <c r="D142" s="422" t="s">
        <v>1137</v>
      </c>
      <c r="E142" s="506">
        <v>8800</v>
      </c>
      <c r="F142" s="589" t="s">
        <v>1149</v>
      </c>
      <c r="G142" s="599" t="s">
        <v>1150</v>
      </c>
      <c r="H142" s="366"/>
      <c r="I142" s="367"/>
      <c r="J142" s="367"/>
      <c r="K142" s="379" t="s">
        <v>1063</v>
      </c>
      <c r="L142" s="531"/>
      <c r="M142" s="247"/>
      <c r="N142" s="522" t="s">
        <v>1063</v>
      </c>
      <c r="O142" s="538">
        <v>1</v>
      </c>
      <c r="P142" s="247">
        <v>8800</v>
      </c>
    </row>
    <row r="143" spans="1:16" s="54" customFormat="1" ht="146.25" x14ac:dyDescent="0.2">
      <c r="A143" s="554" t="s">
        <v>499</v>
      </c>
      <c r="B143" s="381" t="s">
        <v>762</v>
      </c>
      <c r="C143" s="381" t="s">
        <v>114</v>
      </c>
      <c r="D143" s="422" t="s">
        <v>1151</v>
      </c>
      <c r="E143" s="247">
        <v>9000</v>
      </c>
      <c r="F143" s="597" t="s">
        <v>1152</v>
      </c>
      <c r="G143" s="598" t="s">
        <v>1153</v>
      </c>
      <c r="H143" s="367"/>
      <c r="I143" s="367"/>
      <c r="J143" s="367"/>
      <c r="K143" s="379" t="s">
        <v>1063</v>
      </c>
      <c r="L143" s="531"/>
      <c r="M143" s="247"/>
      <c r="N143" s="522" t="s">
        <v>1063</v>
      </c>
      <c r="O143" s="538">
        <v>1</v>
      </c>
      <c r="P143" s="247">
        <v>9000</v>
      </c>
    </row>
    <row r="144" spans="1:16" s="54" customFormat="1" ht="56.25" x14ac:dyDescent="0.2">
      <c r="A144" s="554" t="s">
        <v>499</v>
      </c>
      <c r="B144" s="381" t="s">
        <v>762</v>
      </c>
      <c r="C144" s="381" t="s">
        <v>114</v>
      </c>
      <c r="D144" s="422" t="s">
        <v>1154</v>
      </c>
      <c r="E144" s="506">
        <v>5400</v>
      </c>
      <c r="F144" s="597" t="s">
        <v>1155</v>
      </c>
      <c r="G144" s="598" t="s">
        <v>1156</v>
      </c>
      <c r="H144" s="367"/>
      <c r="I144" s="367"/>
      <c r="J144" s="367"/>
      <c r="K144" s="379" t="s">
        <v>1063</v>
      </c>
      <c r="L144" s="531"/>
      <c r="M144" s="247"/>
      <c r="N144" s="522" t="s">
        <v>1063</v>
      </c>
      <c r="O144" s="538">
        <v>1</v>
      </c>
      <c r="P144" s="247">
        <v>5400</v>
      </c>
    </row>
    <row r="145" spans="1:16" s="54" customFormat="1" ht="45" x14ac:dyDescent="0.2">
      <c r="A145" s="554" t="s">
        <v>499</v>
      </c>
      <c r="B145" s="381" t="s">
        <v>762</v>
      </c>
      <c r="C145" s="381" t="s">
        <v>114</v>
      </c>
      <c r="D145" s="422" t="s">
        <v>1157</v>
      </c>
      <c r="E145" s="247">
        <v>9000</v>
      </c>
      <c r="F145" s="589" t="s">
        <v>1145</v>
      </c>
      <c r="G145" s="598" t="s">
        <v>1146</v>
      </c>
      <c r="H145" s="366"/>
      <c r="I145" s="367"/>
      <c r="J145" s="367"/>
      <c r="K145" s="379" t="s">
        <v>1063</v>
      </c>
      <c r="L145" s="531"/>
      <c r="M145" s="247"/>
      <c r="N145" s="522" t="s">
        <v>1063</v>
      </c>
      <c r="O145" s="538">
        <v>1</v>
      </c>
      <c r="P145" s="247">
        <v>9000</v>
      </c>
    </row>
    <row r="146" spans="1:16" s="54" customFormat="1" ht="56.25" x14ac:dyDescent="0.2">
      <c r="A146" s="554" t="s">
        <v>499</v>
      </c>
      <c r="B146" s="381" t="s">
        <v>762</v>
      </c>
      <c r="C146" s="381" t="s">
        <v>114</v>
      </c>
      <c r="D146" s="422" t="s">
        <v>1130</v>
      </c>
      <c r="E146" s="247">
        <v>32000</v>
      </c>
      <c r="F146" s="589" t="s">
        <v>1158</v>
      </c>
      <c r="G146" s="598" t="s">
        <v>1159</v>
      </c>
      <c r="H146" s="366"/>
      <c r="I146" s="367"/>
      <c r="J146" s="367"/>
      <c r="K146" s="379" t="s">
        <v>1063</v>
      </c>
      <c r="L146" s="531"/>
      <c r="M146" s="247"/>
      <c r="N146" s="522" t="s">
        <v>1063</v>
      </c>
      <c r="O146" s="538">
        <v>1</v>
      </c>
      <c r="P146" s="247">
        <v>32000</v>
      </c>
    </row>
    <row r="147" spans="1:16" s="54" customFormat="1" ht="56.25" x14ac:dyDescent="0.2">
      <c r="A147" s="554" t="s">
        <v>499</v>
      </c>
      <c r="B147" s="381" t="s">
        <v>762</v>
      </c>
      <c r="C147" s="381" t="s">
        <v>114</v>
      </c>
      <c r="D147" s="422" t="s">
        <v>1160</v>
      </c>
      <c r="E147" s="506">
        <v>5200</v>
      </c>
      <c r="F147" s="589" t="s">
        <v>1161</v>
      </c>
      <c r="G147" s="598" t="s">
        <v>1162</v>
      </c>
      <c r="H147" s="366"/>
      <c r="I147" s="367"/>
      <c r="J147" s="367"/>
      <c r="K147" s="379" t="s">
        <v>1063</v>
      </c>
      <c r="L147" s="578"/>
      <c r="M147" s="247"/>
      <c r="N147" s="522" t="s">
        <v>1063</v>
      </c>
      <c r="O147" s="538">
        <v>1</v>
      </c>
      <c r="P147" s="247">
        <v>5200</v>
      </c>
    </row>
    <row r="148" spans="1:16" s="54" customFormat="1" ht="78.75" x14ac:dyDescent="0.2">
      <c r="A148" s="554" t="s">
        <v>499</v>
      </c>
      <c r="B148" s="381" t="s">
        <v>1136</v>
      </c>
      <c r="C148" s="381" t="s">
        <v>114</v>
      </c>
      <c r="D148" s="422" t="s">
        <v>1163</v>
      </c>
      <c r="E148" s="506">
        <v>5750</v>
      </c>
      <c r="F148" s="589" t="s">
        <v>1119</v>
      </c>
      <c r="G148" s="598" t="s">
        <v>1120</v>
      </c>
      <c r="H148" s="366"/>
      <c r="I148" s="367"/>
      <c r="J148" s="367"/>
      <c r="K148" s="379" t="s">
        <v>1063</v>
      </c>
      <c r="L148" s="531"/>
      <c r="M148" s="247"/>
      <c r="N148" s="522" t="s">
        <v>1063</v>
      </c>
      <c r="O148" s="538">
        <v>1</v>
      </c>
      <c r="P148" s="247">
        <v>5750</v>
      </c>
    </row>
    <row r="149" spans="1:16" s="54" customFormat="1" ht="56.25" x14ac:dyDescent="0.2">
      <c r="A149" s="554" t="s">
        <v>499</v>
      </c>
      <c r="B149" s="381" t="s">
        <v>762</v>
      </c>
      <c r="C149" s="381" t="s">
        <v>114</v>
      </c>
      <c r="D149" s="422" t="s">
        <v>1164</v>
      </c>
      <c r="E149" s="506">
        <v>8000</v>
      </c>
      <c r="F149" s="589" t="s">
        <v>1152</v>
      </c>
      <c r="G149" s="599" t="s">
        <v>1153</v>
      </c>
      <c r="H149" s="366"/>
      <c r="I149" s="367"/>
      <c r="J149" s="367"/>
      <c r="K149" s="379" t="s">
        <v>1063</v>
      </c>
      <c r="L149" s="531"/>
      <c r="M149" s="247"/>
      <c r="N149" s="522" t="s">
        <v>1063</v>
      </c>
      <c r="O149" s="538">
        <v>1</v>
      </c>
      <c r="P149" s="247">
        <v>8000</v>
      </c>
    </row>
    <row r="150" spans="1:16" s="54" customFormat="1" ht="56.25" x14ac:dyDescent="0.2">
      <c r="A150" s="554" t="s">
        <v>499</v>
      </c>
      <c r="B150" s="381" t="s">
        <v>762</v>
      </c>
      <c r="C150" s="381" t="s">
        <v>114</v>
      </c>
      <c r="D150" s="422" t="s">
        <v>1130</v>
      </c>
      <c r="E150" s="247">
        <v>8000</v>
      </c>
      <c r="F150" s="589" t="s">
        <v>1165</v>
      </c>
      <c r="G150" s="598" t="s">
        <v>1166</v>
      </c>
      <c r="H150" s="366"/>
      <c r="I150" s="367"/>
      <c r="J150" s="367"/>
      <c r="K150" s="379" t="s">
        <v>1063</v>
      </c>
      <c r="L150" s="531"/>
      <c r="M150" s="247"/>
      <c r="N150" s="522" t="s">
        <v>1063</v>
      </c>
      <c r="O150" s="538">
        <v>1</v>
      </c>
      <c r="P150" s="247">
        <v>8000</v>
      </c>
    </row>
    <row r="151" spans="1:16" s="54" customFormat="1" ht="56.25" x14ac:dyDescent="0.2">
      <c r="A151" s="554" t="s">
        <v>499</v>
      </c>
      <c r="B151" s="381" t="s">
        <v>762</v>
      </c>
      <c r="C151" s="381" t="s">
        <v>114</v>
      </c>
      <c r="D151" s="422" t="s">
        <v>1167</v>
      </c>
      <c r="E151" s="247">
        <v>4500</v>
      </c>
      <c r="F151" s="589" t="s">
        <v>1168</v>
      </c>
      <c r="G151" s="598" t="s">
        <v>1169</v>
      </c>
      <c r="H151" s="366"/>
      <c r="I151" s="367"/>
      <c r="J151" s="367"/>
      <c r="K151" s="379" t="s">
        <v>1063</v>
      </c>
      <c r="L151" s="578"/>
      <c r="M151" s="247"/>
      <c r="N151" s="522" t="s">
        <v>1063</v>
      </c>
      <c r="O151" s="538">
        <v>1</v>
      </c>
      <c r="P151" s="247">
        <v>4500</v>
      </c>
    </row>
    <row r="152" spans="1:16" s="54" customFormat="1" ht="45" x14ac:dyDescent="0.2">
      <c r="A152" s="554" t="s">
        <v>499</v>
      </c>
      <c r="B152" s="381" t="s">
        <v>762</v>
      </c>
      <c r="C152" s="381" t="s">
        <v>114</v>
      </c>
      <c r="D152" s="422" t="s">
        <v>1170</v>
      </c>
      <c r="E152" s="506">
        <v>34000</v>
      </c>
      <c r="F152" s="589" t="s">
        <v>1171</v>
      </c>
      <c r="G152" s="598" t="s">
        <v>1172</v>
      </c>
      <c r="H152" s="366"/>
      <c r="I152" s="367"/>
      <c r="J152" s="367"/>
      <c r="K152" s="379" t="s">
        <v>1063</v>
      </c>
      <c r="L152" s="578"/>
      <c r="M152" s="247"/>
      <c r="N152" s="522" t="s">
        <v>1063</v>
      </c>
      <c r="O152" s="538">
        <v>1</v>
      </c>
      <c r="P152" s="247">
        <v>34000</v>
      </c>
    </row>
    <row r="153" spans="1:16" s="54" customFormat="1" ht="56.25" x14ac:dyDescent="0.2">
      <c r="A153" s="554" t="s">
        <v>499</v>
      </c>
      <c r="B153" s="381" t="s">
        <v>1136</v>
      </c>
      <c r="C153" s="381" t="s">
        <v>114</v>
      </c>
      <c r="D153" s="422" t="s">
        <v>1173</v>
      </c>
      <c r="E153" s="247">
        <v>19500</v>
      </c>
      <c r="F153" s="589" t="s">
        <v>1128</v>
      </c>
      <c r="G153" s="598" t="s">
        <v>1129</v>
      </c>
      <c r="H153" s="366"/>
      <c r="I153" s="367"/>
      <c r="J153" s="367"/>
      <c r="K153" s="379" t="s">
        <v>1063</v>
      </c>
      <c r="L153" s="531"/>
      <c r="M153" s="247"/>
      <c r="N153" s="522" t="s">
        <v>1063</v>
      </c>
      <c r="O153" s="538">
        <v>1</v>
      </c>
      <c r="P153" s="247">
        <v>19500</v>
      </c>
    </row>
    <row r="154" spans="1:16" s="54" customFormat="1" ht="56.25" x14ac:dyDescent="0.2">
      <c r="A154" s="554" t="s">
        <v>499</v>
      </c>
      <c r="B154" s="381" t="s">
        <v>1136</v>
      </c>
      <c r="C154" s="381" t="s">
        <v>114</v>
      </c>
      <c r="D154" s="422" t="s">
        <v>1174</v>
      </c>
      <c r="E154" s="247">
        <v>19500</v>
      </c>
      <c r="F154" s="589" t="s">
        <v>1175</v>
      </c>
      <c r="G154" s="598" t="s">
        <v>1176</v>
      </c>
      <c r="H154" s="366"/>
      <c r="I154" s="367"/>
      <c r="J154" s="367"/>
      <c r="K154" s="379" t="s">
        <v>1063</v>
      </c>
      <c r="L154" s="531"/>
      <c r="M154" s="247"/>
      <c r="N154" s="522" t="s">
        <v>1063</v>
      </c>
      <c r="O154" s="538">
        <v>1</v>
      </c>
      <c r="P154" s="247">
        <v>19500</v>
      </c>
    </row>
    <row r="155" spans="1:16" s="54" customFormat="1" ht="67.5" x14ac:dyDescent="0.2">
      <c r="A155" s="554" t="s">
        <v>499</v>
      </c>
      <c r="B155" s="381" t="s">
        <v>762</v>
      </c>
      <c r="C155" s="381" t="s">
        <v>114</v>
      </c>
      <c r="D155" s="422" t="s">
        <v>1177</v>
      </c>
      <c r="E155" s="506">
        <v>2000</v>
      </c>
      <c r="F155" s="597" t="s">
        <v>1073</v>
      </c>
      <c r="G155" s="598" t="s">
        <v>1074</v>
      </c>
      <c r="H155" s="367"/>
      <c r="I155" s="367"/>
      <c r="J155" s="367"/>
      <c r="K155" s="379" t="s">
        <v>1063</v>
      </c>
      <c r="L155" s="531"/>
      <c r="M155" s="247"/>
      <c r="N155" s="522" t="s">
        <v>1063</v>
      </c>
      <c r="O155" s="538">
        <v>1</v>
      </c>
      <c r="P155" s="247">
        <v>2000</v>
      </c>
    </row>
    <row r="156" spans="1:16" s="54" customFormat="1" ht="67.5" x14ac:dyDescent="0.2">
      <c r="A156" s="554" t="s">
        <v>499</v>
      </c>
      <c r="B156" s="381" t="s">
        <v>762</v>
      </c>
      <c r="C156" s="381" t="s">
        <v>114</v>
      </c>
      <c r="D156" s="422" t="s">
        <v>1178</v>
      </c>
      <c r="E156" s="506">
        <v>1500</v>
      </c>
      <c r="F156" s="589" t="s">
        <v>1179</v>
      </c>
      <c r="G156" s="598" t="s">
        <v>1180</v>
      </c>
      <c r="H156" s="366"/>
      <c r="I156" s="367"/>
      <c r="J156" s="367"/>
      <c r="K156" s="379" t="s">
        <v>1063</v>
      </c>
      <c r="L156" s="531"/>
      <c r="M156" s="247"/>
      <c r="N156" s="522" t="s">
        <v>1063</v>
      </c>
      <c r="O156" s="538">
        <v>1</v>
      </c>
      <c r="P156" s="247">
        <v>1500</v>
      </c>
    </row>
    <row r="157" spans="1:16" s="54" customFormat="1" ht="78.75" x14ac:dyDescent="0.2">
      <c r="A157" s="554" t="s">
        <v>499</v>
      </c>
      <c r="B157" s="381" t="s">
        <v>762</v>
      </c>
      <c r="C157" s="381" t="s">
        <v>114</v>
      </c>
      <c r="D157" s="422" t="s">
        <v>1181</v>
      </c>
      <c r="E157" s="506">
        <v>2000</v>
      </c>
      <c r="F157" s="589" t="s">
        <v>1182</v>
      </c>
      <c r="G157" s="599" t="s">
        <v>1183</v>
      </c>
      <c r="H157" s="366"/>
      <c r="I157" s="367"/>
      <c r="J157" s="367"/>
      <c r="K157" s="379" t="s">
        <v>1063</v>
      </c>
      <c r="L157" s="531"/>
      <c r="M157" s="247"/>
      <c r="N157" s="522" t="s">
        <v>1063</v>
      </c>
      <c r="O157" s="538">
        <v>1</v>
      </c>
      <c r="P157" s="247">
        <v>2000</v>
      </c>
    </row>
    <row r="158" spans="1:16" s="54" customFormat="1" ht="67.5" x14ac:dyDescent="0.2">
      <c r="A158" s="554" t="s">
        <v>499</v>
      </c>
      <c r="B158" s="381" t="s">
        <v>762</v>
      </c>
      <c r="C158" s="381" t="s">
        <v>114</v>
      </c>
      <c r="D158" s="422" t="s">
        <v>1184</v>
      </c>
      <c r="E158" s="506">
        <v>10000</v>
      </c>
      <c r="F158" s="589" t="s">
        <v>1185</v>
      </c>
      <c r="G158" s="598" t="s">
        <v>1186</v>
      </c>
      <c r="H158" s="366"/>
      <c r="I158" s="367"/>
      <c r="J158" s="367"/>
      <c r="K158" s="379" t="s">
        <v>1063</v>
      </c>
      <c r="L158" s="531"/>
      <c r="M158" s="247"/>
      <c r="N158" s="522" t="s">
        <v>1063</v>
      </c>
      <c r="O158" s="538">
        <v>1</v>
      </c>
      <c r="P158" s="247">
        <v>10000</v>
      </c>
    </row>
    <row r="159" spans="1:16" s="54" customFormat="1" ht="67.5" x14ac:dyDescent="0.2">
      <c r="A159" s="554" t="s">
        <v>499</v>
      </c>
      <c r="B159" s="381" t="s">
        <v>762</v>
      </c>
      <c r="C159" s="381" t="s">
        <v>114</v>
      </c>
      <c r="D159" s="422" t="s">
        <v>1187</v>
      </c>
      <c r="E159" s="247">
        <v>7500</v>
      </c>
      <c r="F159" s="589" t="s">
        <v>1179</v>
      </c>
      <c r="G159" s="598" t="s">
        <v>1180</v>
      </c>
      <c r="H159" s="366"/>
      <c r="I159" s="367"/>
      <c r="J159" s="367"/>
      <c r="K159" s="379" t="s">
        <v>1063</v>
      </c>
      <c r="L159" s="531"/>
      <c r="M159" s="247"/>
      <c r="N159" s="522" t="s">
        <v>1063</v>
      </c>
      <c r="O159" s="538">
        <v>1</v>
      </c>
      <c r="P159" s="247">
        <v>7500</v>
      </c>
    </row>
    <row r="160" spans="1:16" s="54" customFormat="1" ht="56.25" x14ac:dyDescent="0.2">
      <c r="A160" s="554" t="s">
        <v>499</v>
      </c>
      <c r="B160" s="381" t="s">
        <v>793</v>
      </c>
      <c r="C160" s="381" t="s">
        <v>114</v>
      </c>
      <c r="D160" s="422" t="s">
        <v>1188</v>
      </c>
      <c r="E160" s="247">
        <v>1800</v>
      </c>
      <c r="F160" s="589" t="s">
        <v>1189</v>
      </c>
      <c r="G160" s="598" t="s">
        <v>1190</v>
      </c>
      <c r="H160" s="366"/>
      <c r="I160" s="367"/>
      <c r="J160" s="367"/>
      <c r="K160" s="379" t="s">
        <v>1063</v>
      </c>
      <c r="L160" s="531"/>
      <c r="M160" s="247"/>
      <c r="N160" s="522" t="s">
        <v>1063</v>
      </c>
      <c r="O160" s="538">
        <v>1</v>
      </c>
      <c r="P160" s="247">
        <v>1800</v>
      </c>
    </row>
    <row r="161" spans="1:16" s="54" customFormat="1" ht="67.5" x14ac:dyDescent="0.2">
      <c r="A161" s="554" t="s">
        <v>499</v>
      </c>
      <c r="B161" s="381" t="s">
        <v>793</v>
      </c>
      <c r="C161" s="381" t="s">
        <v>114</v>
      </c>
      <c r="D161" s="422" t="s">
        <v>1191</v>
      </c>
      <c r="E161" s="247">
        <v>1800</v>
      </c>
      <c r="F161" s="589" t="s">
        <v>1192</v>
      </c>
      <c r="G161" s="598" t="s">
        <v>827</v>
      </c>
      <c r="H161" s="366"/>
      <c r="I161" s="367"/>
      <c r="J161" s="367"/>
      <c r="K161" s="379" t="s">
        <v>1063</v>
      </c>
      <c r="L161" s="531"/>
      <c r="M161" s="247"/>
      <c r="N161" s="522" t="s">
        <v>1063</v>
      </c>
      <c r="O161" s="538">
        <v>1</v>
      </c>
      <c r="P161" s="247">
        <v>1800</v>
      </c>
    </row>
    <row r="162" spans="1:16" s="54" customFormat="1" ht="67.5" x14ac:dyDescent="0.2">
      <c r="A162" s="554" t="s">
        <v>499</v>
      </c>
      <c r="B162" s="381" t="s">
        <v>762</v>
      </c>
      <c r="C162" s="381" t="s">
        <v>114</v>
      </c>
      <c r="D162" s="422" t="s">
        <v>1193</v>
      </c>
      <c r="E162" s="506">
        <v>3600</v>
      </c>
      <c r="F162" s="589" t="s">
        <v>1109</v>
      </c>
      <c r="G162" s="598" t="s">
        <v>1110</v>
      </c>
      <c r="H162" s="366"/>
      <c r="I162" s="367"/>
      <c r="J162" s="367"/>
      <c r="K162" s="379" t="s">
        <v>1063</v>
      </c>
      <c r="L162" s="531"/>
      <c r="M162" s="247"/>
      <c r="N162" s="522" t="s">
        <v>1063</v>
      </c>
      <c r="O162" s="538">
        <v>1</v>
      </c>
      <c r="P162" s="247">
        <v>3600</v>
      </c>
    </row>
    <row r="163" spans="1:16" s="54" customFormat="1" ht="67.5" x14ac:dyDescent="0.2">
      <c r="A163" s="554" t="s">
        <v>499</v>
      </c>
      <c r="B163" s="381" t="s">
        <v>793</v>
      </c>
      <c r="C163" s="381" t="s">
        <v>114</v>
      </c>
      <c r="D163" s="422" t="s">
        <v>1194</v>
      </c>
      <c r="E163" s="506">
        <v>6350</v>
      </c>
      <c r="F163" s="589" t="s">
        <v>1195</v>
      </c>
      <c r="G163" s="598" t="s">
        <v>1196</v>
      </c>
      <c r="H163" s="598"/>
      <c r="I163" s="367"/>
      <c r="J163" s="367"/>
      <c r="K163" s="379" t="s">
        <v>1063</v>
      </c>
      <c r="L163" s="531"/>
      <c r="M163" s="247"/>
      <c r="N163" s="522" t="s">
        <v>1063</v>
      </c>
      <c r="O163" s="538">
        <v>1</v>
      </c>
      <c r="P163" s="247">
        <v>6350</v>
      </c>
    </row>
    <row r="164" spans="1:16" s="54" customFormat="1" ht="67.5" x14ac:dyDescent="0.2">
      <c r="A164" s="554" t="s">
        <v>499</v>
      </c>
      <c r="B164" s="381" t="s">
        <v>762</v>
      </c>
      <c r="C164" s="381" t="s">
        <v>114</v>
      </c>
      <c r="D164" s="422" t="s">
        <v>1197</v>
      </c>
      <c r="E164" s="506">
        <v>9000</v>
      </c>
      <c r="F164" s="589" t="s">
        <v>1198</v>
      </c>
      <c r="G164" s="598" t="s">
        <v>1199</v>
      </c>
      <c r="H164" s="598"/>
      <c r="I164" s="367"/>
      <c r="J164" s="367"/>
      <c r="K164" s="379" t="s">
        <v>1063</v>
      </c>
      <c r="L164" s="531"/>
      <c r="M164" s="247"/>
      <c r="N164" s="522" t="s">
        <v>1063</v>
      </c>
      <c r="O164" s="538">
        <v>1</v>
      </c>
      <c r="P164" s="247">
        <v>9000</v>
      </c>
    </row>
    <row r="165" spans="1:16" s="54" customFormat="1" ht="78.75" x14ac:dyDescent="0.2">
      <c r="A165" s="554" t="s">
        <v>499</v>
      </c>
      <c r="B165" s="381" t="s">
        <v>762</v>
      </c>
      <c r="C165" s="381" t="s">
        <v>114</v>
      </c>
      <c r="D165" s="422" t="s">
        <v>1200</v>
      </c>
      <c r="E165" s="506">
        <v>2000</v>
      </c>
      <c r="F165" s="589" t="s">
        <v>1201</v>
      </c>
      <c r="G165" s="402" t="s">
        <v>852</v>
      </c>
      <c r="H165" s="402"/>
      <c r="I165" s="402"/>
      <c r="J165" s="367"/>
      <c r="K165" s="379" t="s">
        <v>1063</v>
      </c>
      <c r="L165" s="531">
        <v>7</v>
      </c>
      <c r="M165" s="247">
        <v>14000</v>
      </c>
      <c r="N165" s="522"/>
      <c r="O165" s="522"/>
      <c r="P165" s="247"/>
    </row>
    <row r="166" spans="1:16" s="54" customFormat="1" ht="67.5" x14ac:dyDescent="0.2">
      <c r="A166" s="554" t="s">
        <v>499</v>
      </c>
      <c r="B166" s="381" t="s">
        <v>762</v>
      </c>
      <c r="C166" s="381" t="s">
        <v>114</v>
      </c>
      <c r="D166" s="406" t="s">
        <v>1202</v>
      </c>
      <c r="E166" s="506">
        <v>4400</v>
      </c>
      <c r="F166" s="589" t="s">
        <v>1203</v>
      </c>
      <c r="G166" s="598" t="s">
        <v>1204</v>
      </c>
      <c r="H166" s="402"/>
      <c r="I166" s="402"/>
      <c r="J166" s="367"/>
      <c r="K166" s="379" t="s">
        <v>1063</v>
      </c>
      <c r="L166" s="531">
        <v>1</v>
      </c>
      <c r="M166" s="247">
        <v>4400</v>
      </c>
      <c r="N166" s="522"/>
      <c r="O166" s="522"/>
      <c r="P166" s="247"/>
    </row>
    <row r="167" spans="1:16" s="54" customFormat="1" ht="78.75" x14ac:dyDescent="0.2">
      <c r="A167" s="554" t="s">
        <v>499</v>
      </c>
      <c r="B167" s="381" t="s">
        <v>762</v>
      </c>
      <c r="C167" s="381" t="s">
        <v>114</v>
      </c>
      <c r="D167" s="406" t="s">
        <v>1205</v>
      </c>
      <c r="E167" s="506">
        <v>2400</v>
      </c>
      <c r="F167" s="589" t="s">
        <v>1206</v>
      </c>
      <c r="G167" s="598" t="s">
        <v>1207</v>
      </c>
      <c r="H167" s="402"/>
      <c r="I167" s="402"/>
      <c r="J167" s="367"/>
      <c r="K167" s="379" t="s">
        <v>1063</v>
      </c>
      <c r="L167" s="531">
        <v>1</v>
      </c>
      <c r="M167" s="247">
        <v>2400</v>
      </c>
      <c r="N167" s="522"/>
      <c r="O167" s="522"/>
      <c r="P167" s="247"/>
    </row>
    <row r="168" spans="1:16" s="54" customFormat="1" ht="78.75" x14ac:dyDescent="0.2">
      <c r="A168" s="554" t="s">
        <v>499</v>
      </c>
      <c r="B168" s="381" t="s">
        <v>762</v>
      </c>
      <c r="C168" s="381" t="s">
        <v>114</v>
      </c>
      <c r="D168" s="406" t="s">
        <v>1208</v>
      </c>
      <c r="E168" s="506">
        <v>5419</v>
      </c>
      <c r="F168" s="589" t="s">
        <v>1209</v>
      </c>
      <c r="G168" s="598" t="s">
        <v>855</v>
      </c>
      <c r="H168" s="402"/>
      <c r="I168" s="402"/>
      <c r="J168" s="367"/>
      <c r="K168" s="379" t="s">
        <v>1063</v>
      </c>
      <c r="L168" s="531">
        <v>1</v>
      </c>
      <c r="M168" s="247">
        <v>5419</v>
      </c>
      <c r="N168" s="522"/>
      <c r="O168" s="522"/>
      <c r="P168" s="247"/>
    </row>
    <row r="169" spans="1:16" s="54" customFormat="1" ht="67.5" x14ac:dyDescent="0.2">
      <c r="A169" s="554" t="s">
        <v>499</v>
      </c>
      <c r="B169" s="381" t="s">
        <v>762</v>
      </c>
      <c r="C169" s="381" t="s">
        <v>114</v>
      </c>
      <c r="D169" s="406" t="s">
        <v>1210</v>
      </c>
      <c r="E169" s="506">
        <v>4000</v>
      </c>
      <c r="F169" s="589" t="s">
        <v>1109</v>
      </c>
      <c r="G169" s="598" t="s">
        <v>1110</v>
      </c>
      <c r="H169" s="402"/>
      <c r="I169" s="402"/>
      <c r="J169" s="367"/>
      <c r="K169" s="379" t="s">
        <v>1063</v>
      </c>
      <c r="L169" s="531">
        <v>1</v>
      </c>
      <c r="M169" s="247">
        <v>4000</v>
      </c>
      <c r="N169" s="522"/>
      <c r="O169" s="522"/>
      <c r="P169" s="247"/>
    </row>
    <row r="170" spans="1:16" s="54" customFormat="1" ht="67.5" x14ac:dyDescent="0.2">
      <c r="A170" s="554" t="s">
        <v>499</v>
      </c>
      <c r="B170" s="381" t="s">
        <v>762</v>
      </c>
      <c r="C170" s="381" t="s">
        <v>114</v>
      </c>
      <c r="D170" s="406" t="s">
        <v>1211</v>
      </c>
      <c r="E170" s="506">
        <v>3200</v>
      </c>
      <c r="F170" s="589" t="s">
        <v>1098</v>
      </c>
      <c r="G170" s="402" t="s">
        <v>1099</v>
      </c>
      <c r="H170" s="402"/>
      <c r="I170" s="402"/>
      <c r="J170" s="367"/>
      <c r="K170" s="379" t="s">
        <v>1063</v>
      </c>
      <c r="L170" s="531">
        <v>1</v>
      </c>
      <c r="M170" s="247">
        <v>3200</v>
      </c>
      <c r="N170" s="522"/>
      <c r="O170" s="522"/>
      <c r="P170" s="247"/>
    </row>
    <row r="171" spans="1:16" s="54" customFormat="1" ht="67.5" x14ac:dyDescent="0.2">
      <c r="A171" s="554" t="s">
        <v>499</v>
      </c>
      <c r="B171" s="381" t="s">
        <v>762</v>
      </c>
      <c r="C171" s="381" t="s">
        <v>114</v>
      </c>
      <c r="D171" s="406" t="s">
        <v>1211</v>
      </c>
      <c r="E171" s="506">
        <v>3600</v>
      </c>
      <c r="F171" s="589" t="s">
        <v>1106</v>
      </c>
      <c r="G171" s="598" t="s">
        <v>1107</v>
      </c>
      <c r="H171" s="402"/>
      <c r="I171" s="402"/>
      <c r="J171" s="367"/>
      <c r="K171" s="379" t="s">
        <v>1063</v>
      </c>
      <c r="L171" s="531">
        <v>1</v>
      </c>
      <c r="M171" s="247">
        <v>3600</v>
      </c>
      <c r="N171" s="522"/>
      <c r="O171" s="522"/>
      <c r="P171" s="247"/>
    </row>
    <row r="172" spans="1:16" s="54" customFormat="1" ht="67.5" x14ac:dyDescent="0.2">
      <c r="A172" s="554" t="s">
        <v>499</v>
      </c>
      <c r="B172" s="381" t="s">
        <v>762</v>
      </c>
      <c r="C172" s="381" t="s">
        <v>114</v>
      </c>
      <c r="D172" s="406" t="s">
        <v>1212</v>
      </c>
      <c r="E172" s="506">
        <v>6000</v>
      </c>
      <c r="F172" s="589" t="s">
        <v>1213</v>
      </c>
      <c r="G172" s="598" t="s">
        <v>1214</v>
      </c>
      <c r="H172" s="598"/>
      <c r="I172" s="402"/>
      <c r="J172" s="367"/>
      <c r="K172" s="379" t="s">
        <v>1063</v>
      </c>
      <c r="L172" s="531">
        <v>1</v>
      </c>
      <c r="M172" s="247">
        <v>6000</v>
      </c>
      <c r="N172" s="522"/>
      <c r="O172" s="522"/>
      <c r="P172" s="247"/>
    </row>
    <row r="173" spans="1:16" s="54" customFormat="1" ht="11.25" x14ac:dyDescent="0.2">
      <c r="A173" s="554" t="s">
        <v>505</v>
      </c>
      <c r="B173" s="381" t="s">
        <v>767</v>
      </c>
      <c r="C173" s="381" t="s">
        <v>113</v>
      </c>
      <c r="D173" s="418" t="s">
        <v>1215</v>
      </c>
      <c r="E173" s="508">
        <v>1700</v>
      </c>
      <c r="F173" s="540">
        <v>19898884</v>
      </c>
      <c r="G173" s="418" t="s">
        <v>1216</v>
      </c>
      <c r="H173" s="418" t="s">
        <v>775</v>
      </c>
      <c r="I173" s="418" t="s">
        <v>1217</v>
      </c>
      <c r="J173" s="418" t="s">
        <v>1218</v>
      </c>
      <c r="K173" s="529">
        <v>1</v>
      </c>
      <c r="L173" s="419">
        <v>3</v>
      </c>
      <c r="M173" s="508">
        <f t="shared" ref="M173:M175" si="8">+L173*E173</f>
        <v>5100</v>
      </c>
      <c r="N173" s="529"/>
      <c r="O173" s="575"/>
      <c r="P173" s="508"/>
    </row>
    <row r="174" spans="1:16" s="54" customFormat="1" ht="11.25" x14ac:dyDescent="0.2">
      <c r="A174" s="554" t="s">
        <v>505</v>
      </c>
      <c r="B174" s="381" t="s">
        <v>767</v>
      </c>
      <c r="C174" s="381" t="s">
        <v>113</v>
      </c>
      <c r="D174" s="418" t="s">
        <v>1219</v>
      </c>
      <c r="E174" s="508">
        <v>2500</v>
      </c>
      <c r="F174" s="540">
        <v>20443093</v>
      </c>
      <c r="G174" s="418" t="s">
        <v>1220</v>
      </c>
      <c r="H174" s="418" t="s">
        <v>822</v>
      </c>
      <c r="I174" s="418" t="s">
        <v>1217</v>
      </c>
      <c r="J174" s="418" t="s">
        <v>1218</v>
      </c>
      <c r="K174" s="529">
        <v>1</v>
      </c>
      <c r="L174" s="419">
        <v>12</v>
      </c>
      <c r="M174" s="508">
        <f t="shared" si="8"/>
        <v>30000</v>
      </c>
      <c r="N174" s="529"/>
      <c r="O174" s="575"/>
      <c r="P174" s="508"/>
    </row>
    <row r="175" spans="1:16" s="54" customFormat="1" ht="11.25" x14ac:dyDescent="0.2">
      <c r="A175" s="554" t="s">
        <v>505</v>
      </c>
      <c r="B175" s="381" t="s">
        <v>767</v>
      </c>
      <c r="C175" s="381" t="s">
        <v>113</v>
      </c>
      <c r="D175" s="418" t="s">
        <v>1221</v>
      </c>
      <c r="E175" s="508">
        <v>2600</v>
      </c>
      <c r="F175" s="540">
        <v>45583126</v>
      </c>
      <c r="G175" s="418" t="s">
        <v>1222</v>
      </c>
      <c r="H175" s="418" t="s">
        <v>1223</v>
      </c>
      <c r="I175" s="418" t="s">
        <v>1224</v>
      </c>
      <c r="J175" s="418" t="s">
        <v>1218</v>
      </c>
      <c r="K175" s="529">
        <v>2</v>
      </c>
      <c r="L175" s="419">
        <v>12</v>
      </c>
      <c r="M175" s="508">
        <f t="shared" si="8"/>
        <v>31200</v>
      </c>
      <c r="N175" s="529"/>
      <c r="O175" s="575"/>
      <c r="P175" s="508"/>
    </row>
    <row r="176" spans="1:16" s="54" customFormat="1" ht="11.25" x14ac:dyDescent="0.2">
      <c r="A176" s="554" t="s">
        <v>505</v>
      </c>
      <c r="B176" s="381" t="s">
        <v>767</v>
      </c>
      <c r="C176" s="381" t="s">
        <v>113</v>
      </c>
      <c r="D176" s="418" t="s">
        <v>1225</v>
      </c>
      <c r="E176" s="508">
        <v>2600</v>
      </c>
      <c r="F176" s="540">
        <v>41538456</v>
      </c>
      <c r="G176" s="418" t="s">
        <v>1226</v>
      </c>
      <c r="H176" s="418" t="s">
        <v>1227</v>
      </c>
      <c r="I176" s="418" t="s">
        <v>1217</v>
      </c>
      <c r="J176" s="418" t="s">
        <v>1218</v>
      </c>
      <c r="K176" s="529">
        <v>2</v>
      </c>
      <c r="L176" s="419">
        <v>12</v>
      </c>
      <c r="M176" s="508">
        <f>+L176*E176</f>
        <v>31200</v>
      </c>
      <c r="N176" s="529"/>
      <c r="O176" s="575"/>
      <c r="P176" s="508"/>
    </row>
    <row r="177" spans="1:16" s="54" customFormat="1" ht="11.25" x14ac:dyDescent="0.2">
      <c r="A177" s="554" t="s">
        <v>505</v>
      </c>
      <c r="B177" s="381" t="s">
        <v>767</v>
      </c>
      <c r="C177" s="381" t="s">
        <v>113</v>
      </c>
      <c r="D177" s="418" t="s">
        <v>1228</v>
      </c>
      <c r="E177" s="508">
        <v>2000</v>
      </c>
      <c r="F177" s="540">
        <v>41538456</v>
      </c>
      <c r="G177" s="418" t="s">
        <v>1226</v>
      </c>
      <c r="H177" s="418" t="s">
        <v>1227</v>
      </c>
      <c r="I177" s="418" t="s">
        <v>1217</v>
      </c>
      <c r="J177" s="418" t="s">
        <v>1218</v>
      </c>
      <c r="K177" s="529"/>
      <c r="L177" s="419"/>
      <c r="M177" s="508"/>
      <c r="N177" s="529">
        <v>2</v>
      </c>
      <c r="O177" s="529">
        <v>3</v>
      </c>
      <c r="P177" s="508">
        <f>E177*O177</f>
        <v>6000</v>
      </c>
    </row>
    <row r="178" spans="1:16" s="54" customFormat="1" ht="11.25" x14ac:dyDescent="0.2">
      <c r="A178" s="554" t="s">
        <v>505</v>
      </c>
      <c r="B178" s="381" t="s">
        <v>767</v>
      </c>
      <c r="C178" s="381" t="s">
        <v>113</v>
      </c>
      <c r="D178" s="418" t="s">
        <v>1229</v>
      </c>
      <c r="E178" s="508">
        <v>2600</v>
      </c>
      <c r="F178" s="540">
        <v>70242151</v>
      </c>
      <c r="G178" s="418" t="s">
        <v>1230</v>
      </c>
      <c r="H178" s="418" t="s">
        <v>1231</v>
      </c>
      <c r="I178" s="418" t="s">
        <v>1224</v>
      </c>
      <c r="J178" s="418" t="s">
        <v>1218</v>
      </c>
      <c r="K178" s="529">
        <v>2</v>
      </c>
      <c r="L178" s="419">
        <v>7</v>
      </c>
      <c r="M178" s="508">
        <f>+L178*E178</f>
        <v>18200</v>
      </c>
      <c r="N178" s="529"/>
      <c r="O178" s="575"/>
      <c r="P178" s="508">
        <f t="shared" ref="P178:P243" si="9">E178*O178</f>
        <v>0</v>
      </c>
    </row>
    <row r="179" spans="1:16" s="54" customFormat="1" ht="11.25" x14ac:dyDescent="0.2">
      <c r="A179" s="554" t="s">
        <v>505</v>
      </c>
      <c r="B179" s="381" t="s">
        <v>767</v>
      </c>
      <c r="C179" s="381" t="s">
        <v>113</v>
      </c>
      <c r="D179" s="418" t="s">
        <v>1232</v>
      </c>
      <c r="E179" s="508">
        <v>1500</v>
      </c>
      <c r="F179" s="540">
        <v>70242151</v>
      </c>
      <c r="G179" s="418" t="s">
        <v>1230</v>
      </c>
      <c r="H179" s="418" t="s">
        <v>1231</v>
      </c>
      <c r="I179" s="418" t="s">
        <v>1224</v>
      </c>
      <c r="J179" s="418" t="s">
        <v>1218</v>
      </c>
      <c r="K179" s="529"/>
      <c r="L179" s="419"/>
      <c r="M179" s="508"/>
      <c r="N179" s="529">
        <v>1</v>
      </c>
      <c r="O179" s="529">
        <v>2</v>
      </c>
      <c r="P179" s="508">
        <f t="shared" si="9"/>
        <v>3000</v>
      </c>
    </row>
    <row r="180" spans="1:16" s="54" customFormat="1" ht="11.25" x14ac:dyDescent="0.2">
      <c r="A180" s="554" t="s">
        <v>505</v>
      </c>
      <c r="B180" s="381" t="s">
        <v>767</v>
      </c>
      <c r="C180" s="381" t="s">
        <v>113</v>
      </c>
      <c r="D180" s="418" t="s">
        <v>1233</v>
      </c>
      <c r="E180" s="508">
        <v>1300</v>
      </c>
      <c r="F180" s="540">
        <v>72422436</v>
      </c>
      <c r="G180" s="418" t="s">
        <v>1234</v>
      </c>
      <c r="H180" s="418" t="s">
        <v>1235</v>
      </c>
      <c r="I180" s="418" t="s">
        <v>817</v>
      </c>
      <c r="J180" s="418" t="s">
        <v>1236</v>
      </c>
      <c r="K180" s="529">
        <v>2</v>
      </c>
      <c r="L180" s="419">
        <v>7</v>
      </c>
      <c r="M180" s="508">
        <f t="shared" ref="M180:M292" si="10">+L180*E180</f>
        <v>9100</v>
      </c>
      <c r="N180" s="529">
        <v>1</v>
      </c>
      <c r="O180" s="529">
        <v>6</v>
      </c>
      <c r="P180" s="508">
        <f t="shared" si="9"/>
        <v>7800</v>
      </c>
    </row>
    <row r="181" spans="1:16" s="54" customFormat="1" ht="11.25" x14ac:dyDescent="0.2">
      <c r="A181" s="554" t="s">
        <v>505</v>
      </c>
      <c r="B181" s="381" t="s">
        <v>767</v>
      </c>
      <c r="C181" s="381" t="s">
        <v>113</v>
      </c>
      <c r="D181" s="418" t="s">
        <v>1237</v>
      </c>
      <c r="E181" s="508">
        <v>1300</v>
      </c>
      <c r="F181" s="540">
        <v>44493906</v>
      </c>
      <c r="G181" s="418" t="s">
        <v>1238</v>
      </c>
      <c r="H181" s="418" t="s">
        <v>1239</v>
      </c>
      <c r="I181" s="418" t="s">
        <v>1224</v>
      </c>
      <c r="J181" s="418" t="s">
        <v>1218</v>
      </c>
      <c r="K181" s="529">
        <v>2</v>
      </c>
      <c r="L181" s="419">
        <v>7</v>
      </c>
      <c r="M181" s="508">
        <f t="shared" si="10"/>
        <v>9100</v>
      </c>
      <c r="N181" s="529"/>
      <c r="O181" s="538"/>
      <c r="P181" s="508">
        <f t="shared" si="9"/>
        <v>0</v>
      </c>
    </row>
    <row r="182" spans="1:16" s="54" customFormat="1" ht="11.25" x14ac:dyDescent="0.2">
      <c r="A182" s="554" t="s">
        <v>505</v>
      </c>
      <c r="B182" s="381" t="s">
        <v>767</v>
      </c>
      <c r="C182" s="381" t="s">
        <v>113</v>
      </c>
      <c r="D182" s="418" t="s">
        <v>1240</v>
      </c>
      <c r="E182" s="508">
        <v>1500</v>
      </c>
      <c r="F182" s="540">
        <v>44493906</v>
      </c>
      <c r="G182" s="418" t="s">
        <v>1238</v>
      </c>
      <c r="H182" s="418" t="s">
        <v>1239</v>
      </c>
      <c r="I182" s="418" t="s">
        <v>1224</v>
      </c>
      <c r="J182" s="418" t="s">
        <v>1218</v>
      </c>
      <c r="K182" s="529"/>
      <c r="L182" s="419"/>
      <c r="M182" s="508"/>
      <c r="N182" s="529">
        <v>1</v>
      </c>
      <c r="O182" s="538">
        <v>2</v>
      </c>
      <c r="P182" s="508">
        <f t="shared" si="9"/>
        <v>3000</v>
      </c>
    </row>
    <row r="183" spans="1:16" s="54" customFormat="1" ht="11.25" x14ac:dyDescent="0.2">
      <c r="A183" s="554" t="s">
        <v>505</v>
      </c>
      <c r="B183" s="381" t="s">
        <v>767</v>
      </c>
      <c r="C183" s="381" t="s">
        <v>113</v>
      </c>
      <c r="D183" s="418" t="s">
        <v>1241</v>
      </c>
      <c r="E183" s="508">
        <v>1300</v>
      </c>
      <c r="F183" s="540">
        <v>75545848</v>
      </c>
      <c r="G183" s="418" t="s">
        <v>1242</v>
      </c>
      <c r="H183" s="418" t="s">
        <v>1243</v>
      </c>
      <c r="I183" s="418" t="s">
        <v>817</v>
      </c>
      <c r="J183" s="418" t="s">
        <v>1236</v>
      </c>
      <c r="K183" s="529">
        <v>2</v>
      </c>
      <c r="L183" s="419">
        <v>7</v>
      </c>
      <c r="M183" s="508">
        <f t="shared" si="10"/>
        <v>9100</v>
      </c>
      <c r="N183" s="529"/>
      <c r="O183" s="538"/>
      <c r="P183" s="508">
        <f t="shared" si="9"/>
        <v>0</v>
      </c>
    </row>
    <row r="184" spans="1:16" s="54" customFormat="1" ht="11.25" x14ac:dyDescent="0.2">
      <c r="A184" s="554" t="s">
        <v>505</v>
      </c>
      <c r="B184" s="381" t="s">
        <v>767</v>
      </c>
      <c r="C184" s="381" t="s">
        <v>113</v>
      </c>
      <c r="D184" s="418" t="s">
        <v>1244</v>
      </c>
      <c r="E184" s="508">
        <v>1500</v>
      </c>
      <c r="F184" s="540">
        <v>21283625</v>
      </c>
      <c r="G184" s="418" t="s">
        <v>1245</v>
      </c>
      <c r="H184" s="418" t="s">
        <v>1246</v>
      </c>
      <c r="I184" s="418" t="s">
        <v>1247</v>
      </c>
      <c r="J184" s="418" t="s">
        <v>1218</v>
      </c>
      <c r="K184" s="529">
        <v>1</v>
      </c>
      <c r="L184" s="419">
        <v>2</v>
      </c>
      <c r="M184" s="508">
        <f t="shared" si="10"/>
        <v>3000</v>
      </c>
      <c r="N184" s="529">
        <v>0</v>
      </c>
      <c r="O184" s="538">
        <v>0</v>
      </c>
      <c r="P184" s="508">
        <f t="shared" si="9"/>
        <v>0</v>
      </c>
    </row>
    <row r="185" spans="1:16" s="54" customFormat="1" ht="11.25" x14ac:dyDescent="0.2">
      <c r="A185" s="554" t="s">
        <v>505</v>
      </c>
      <c r="B185" s="381" t="s">
        <v>767</v>
      </c>
      <c r="C185" s="381" t="s">
        <v>113</v>
      </c>
      <c r="D185" s="418" t="s">
        <v>1248</v>
      </c>
      <c r="E185" s="508">
        <v>2000</v>
      </c>
      <c r="F185" s="540">
        <v>21283625</v>
      </c>
      <c r="G185" s="418" t="s">
        <v>1245</v>
      </c>
      <c r="H185" s="418" t="s">
        <v>1246</v>
      </c>
      <c r="I185" s="418" t="s">
        <v>1247</v>
      </c>
      <c r="J185" s="418" t="s">
        <v>1218</v>
      </c>
      <c r="K185" s="529">
        <v>1</v>
      </c>
      <c r="L185" s="419">
        <v>7</v>
      </c>
      <c r="M185" s="508">
        <f t="shared" si="10"/>
        <v>14000</v>
      </c>
      <c r="N185" s="529">
        <v>1</v>
      </c>
      <c r="O185" s="538">
        <v>6</v>
      </c>
      <c r="P185" s="508">
        <f t="shared" si="9"/>
        <v>12000</v>
      </c>
    </row>
    <row r="186" spans="1:16" s="54" customFormat="1" ht="11.25" x14ac:dyDescent="0.2">
      <c r="A186" s="554" t="s">
        <v>505</v>
      </c>
      <c r="B186" s="381" t="s">
        <v>767</v>
      </c>
      <c r="C186" s="381" t="s">
        <v>113</v>
      </c>
      <c r="D186" s="418" t="s">
        <v>1249</v>
      </c>
      <c r="E186" s="508">
        <v>1500</v>
      </c>
      <c r="F186" s="540">
        <v>42416389</v>
      </c>
      <c r="G186" s="418" t="s">
        <v>1250</v>
      </c>
      <c r="H186" s="418" t="s">
        <v>1251</v>
      </c>
      <c r="I186" s="418" t="s">
        <v>771</v>
      </c>
      <c r="J186" s="418" t="s">
        <v>771</v>
      </c>
      <c r="K186" s="529">
        <v>2</v>
      </c>
      <c r="L186" s="419">
        <v>7</v>
      </c>
      <c r="M186" s="508">
        <f t="shared" si="10"/>
        <v>10500</v>
      </c>
      <c r="N186" s="529"/>
      <c r="O186" s="538"/>
      <c r="P186" s="508">
        <f t="shared" si="9"/>
        <v>0</v>
      </c>
    </row>
    <row r="187" spans="1:16" s="54" customFormat="1" ht="11.25" x14ac:dyDescent="0.2">
      <c r="A187" s="554" t="s">
        <v>505</v>
      </c>
      <c r="B187" s="381" t="s">
        <v>767</v>
      </c>
      <c r="C187" s="381" t="s">
        <v>113</v>
      </c>
      <c r="D187" s="418" t="s">
        <v>1249</v>
      </c>
      <c r="E187" s="508">
        <v>1500</v>
      </c>
      <c r="F187" s="540">
        <v>42416389</v>
      </c>
      <c r="G187" s="418" t="s">
        <v>1250</v>
      </c>
      <c r="H187" s="418" t="s">
        <v>1251</v>
      </c>
      <c r="I187" s="418" t="s">
        <v>771</v>
      </c>
      <c r="J187" s="418" t="s">
        <v>771</v>
      </c>
      <c r="K187" s="529"/>
      <c r="L187" s="419"/>
      <c r="M187" s="508">
        <f t="shared" si="10"/>
        <v>0</v>
      </c>
      <c r="N187" s="529">
        <v>1</v>
      </c>
      <c r="O187" s="538">
        <v>2</v>
      </c>
      <c r="P187" s="508">
        <f t="shared" si="9"/>
        <v>3000</v>
      </c>
    </row>
    <row r="188" spans="1:16" s="54" customFormat="1" ht="11.25" x14ac:dyDescent="0.2">
      <c r="A188" s="554" t="s">
        <v>505</v>
      </c>
      <c r="B188" s="381" t="s">
        <v>767</v>
      </c>
      <c r="C188" s="381" t="s">
        <v>113</v>
      </c>
      <c r="D188" s="418" t="s">
        <v>1252</v>
      </c>
      <c r="E188" s="508">
        <v>1300</v>
      </c>
      <c r="F188" s="540">
        <v>42416389</v>
      </c>
      <c r="G188" s="418" t="s">
        <v>1250</v>
      </c>
      <c r="H188" s="418" t="s">
        <v>1251</v>
      </c>
      <c r="I188" s="418" t="s">
        <v>771</v>
      </c>
      <c r="J188" s="418" t="s">
        <v>771</v>
      </c>
      <c r="K188" s="529"/>
      <c r="L188" s="419"/>
      <c r="M188" s="508">
        <f t="shared" si="10"/>
        <v>0</v>
      </c>
      <c r="N188" s="529">
        <v>2</v>
      </c>
      <c r="O188" s="538">
        <v>3</v>
      </c>
      <c r="P188" s="508">
        <f t="shared" si="9"/>
        <v>3900</v>
      </c>
    </row>
    <row r="189" spans="1:16" s="54" customFormat="1" ht="11.25" x14ac:dyDescent="0.2">
      <c r="A189" s="554" t="s">
        <v>505</v>
      </c>
      <c r="B189" s="381" t="s">
        <v>767</v>
      </c>
      <c r="C189" s="381" t="s">
        <v>113</v>
      </c>
      <c r="D189" s="418" t="s">
        <v>1253</v>
      </c>
      <c r="E189" s="508">
        <v>1500</v>
      </c>
      <c r="F189" s="540">
        <v>20111266</v>
      </c>
      <c r="G189" s="418" t="s">
        <v>1254</v>
      </c>
      <c r="H189" s="418" t="s">
        <v>1255</v>
      </c>
      <c r="I189" s="418" t="s">
        <v>1217</v>
      </c>
      <c r="J189" s="418" t="s">
        <v>1218</v>
      </c>
      <c r="K189" s="529">
        <v>2</v>
      </c>
      <c r="L189" s="419">
        <v>7</v>
      </c>
      <c r="M189" s="508">
        <f t="shared" si="10"/>
        <v>10500</v>
      </c>
      <c r="N189" s="529">
        <v>1</v>
      </c>
      <c r="O189" s="538">
        <v>2</v>
      </c>
      <c r="P189" s="508">
        <f t="shared" si="9"/>
        <v>3000</v>
      </c>
    </row>
    <row r="190" spans="1:16" s="54" customFormat="1" ht="11.25" x14ac:dyDescent="0.2">
      <c r="A190" s="554" t="s">
        <v>505</v>
      </c>
      <c r="B190" s="381" t="s">
        <v>767</v>
      </c>
      <c r="C190" s="381" t="s">
        <v>113</v>
      </c>
      <c r="D190" s="418" t="s">
        <v>1256</v>
      </c>
      <c r="E190" s="508">
        <v>2000</v>
      </c>
      <c r="F190" s="540">
        <v>20111266</v>
      </c>
      <c r="G190" s="418" t="s">
        <v>1254</v>
      </c>
      <c r="H190" s="418" t="s">
        <v>1255</v>
      </c>
      <c r="I190" s="418" t="s">
        <v>1217</v>
      </c>
      <c r="J190" s="418" t="s">
        <v>1218</v>
      </c>
      <c r="K190" s="529"/>
      <c r="L190" s="419"/>
      <c r="M190" s="508">
        <f t="shared" si="10"/>
        <v>0</v>
      </c>
      <c r="N190" s="529">
        <v>1</v>
      </c>
      <c r="O190" s="538">
        <v>4</v>
      </c>
      <c r="P190" s="508">
        <f t="shared" si="9"/>
        <v>8000</v>
      </c>
    </row>
    <row r="191" spans="1:16" s="54" customFormat="1" ht="11.25" x14ac:dyDescent="0.2">
      <c r="A191" s="554" t="s">
        <v>505</v>
      </c>
      <c r="B191" s="381" t="s">
        <v>767</v>
      </c>
      <c r="C191" s="381" t="s">
        <v>113</v>
      </c>
      <c r="D191" s="418" t="s">
        <v>1257</v>
      </c>
      <c r="E191" s="508">
        <v>2000</v>
      </c>
      <c r="F191" s="540">
        <v>48369278</v>
      </c>
      <c r="G191" s="418" t="s">
        <v>1258</v>
      </c>
      <c r="H191" s="418" t="s">
        <v>1259</v>
      </c>
      <c r="I191" s="418" t="s">
        <v>1224</v>
      </c>
      <c r="J191" s="418" t="s">
        <v>1218</v>
      </c>
      <c r="K191" s="529">
        <v>1</v>
      </c>
      <c r="L191" s="419">
        <v>1</v>
      </c>
      <c r="M191" s="508">
        <f t="shared" si="10"/>
        <v>2000</v>
      </c>
      <c r="N191" s="529"/>
      <c r="O191" s="538"/>
      <c r="P191" s="508">
        <f t="shared" si="9"/>
        <v>0</v>
      </c>
    </row>
    <row r="192" spans="1:16" s="54" customFormat="1" ht="11.25" x14ac:dyDescent="0.2">
      <c r="A192" s="554" t="s">
        <v>505</v>
      </c>
      <c r="B192" s="381" t="s">
        <v>767</v>
      </c>
      <c r="C192" s="381" t="s">
        <v>113</v>
      </c>
      <c r="D192" s="418" t="s">
        <v>1257</v>
      </c>
      <c r="E192" s="508">
        <v>1300</v>
      </c>
      <c r="F192" s="540">
        <v>72886857</v>
      </c>
      <c r="G192" s="418" t="s">
        <v>1260</v>
      </c>
      <c r="H192" s="418" t="s">
        <v>1231</v>
      </c>
      <c r="I192" s="418" t="s">
        <v>1224</v>
      </c>
      <c r="J192" s="418" t="s">
        <v>1218</v>
      </c>
      <c r="K192" s="529"/>
      <c r="L192" s="419"/>
      <c r="M192" s="508">
        <f t="shared" si="10"/>
        <v>0</v>
      </c>
      <c r="N192" s="529">
        <v>2</v>
      </c>
      <c r="O192" s="538">
        <v>3</v>
      </c>
      <c r="P192" s="508">
        <f t="shared" si="9"/>
        <v>3900</v>
      </c>
    </row>
    <row r="193" spans="1:16" s="54" customFormat="1" ht="11.25" x14ac:dyDescent="0.2">
      <c r="A193" s="554" t="s">
        <v>505</v>
      </c>
      <c r="B193" s="381" t="s">
        <v>767</v>
      </c>
      <c r="C193" s="381" t="s">
        <v>113</v>
      </c>
      <c r="D193" s="418" t="s">
        <v>1261</v>
      </c>
      <c r="E193" s="508">
        <v>1500</v>
      </c>
      <c r="F193" s="540">
        <v>71876926</v>
      </c>
      <c r="G193" s="418" t="s">
        <v>1262</v>
      </c>
      <c r="H193" s="418" t="s">
        <v>1263</v>
      </c>
      <c r="I193" s="418" t="s">
        <v>817</v>
      </c>
      <c r="J193" s="418" t="s">
        <v>1236</v>
      </c>
      <c r="K193" s="529">
        <v>1</v>
      </c>
      <c r="L193" s="419">
        <v>1</v>
      </c>
      <c r="M193" s="508">
        <f t="shared" si="10"/>
        <v>1500</v>
      </c>
      <c r="N193" s="529"/>
      <c r="O193" s="538"/>
      <c r="P193" s="508">
        <f t="shared" si="9"/>
        <v>0</v>
      </c>
    </row>
    <row r="194" spans="1:16" s="54" customFormat="1" ht="11.25" x14ac:dyDescent="0.2">
      <c r="A194" s="554" t="s">
        <v>505</v>
      </c>
      <c r="B194" s="381" t="s">
        <v>767</v>
      </c>
      <c r="C194" s="381" t="s">
        <v>113</v>
      </c>
      <c r="D194" s="418" t="s">
        <v>1261</v>
      </c>
      <c r="E194" s="508">
        <v>1500</v>
      </c>
      <c r="F194" s="540">
        <v>70400156</v>
      </c>
      <c r="G194" s="418" t="s">
        <v>1264</v>
      </c>
      <c r="H194" s="418" t="s">
        <v>1265</v>
      </c>
      <c r="I194" s="418" t="s">
        <v>1217</v>
      </c>
      <c r="J194" s="418" t="s">
        <v>1218</v>
      </c>
      <c r="K194" s="529">
        <v>1</v>
      </c>
      <c r="L194" s="419">
        <v>2</v>
      </c>
      <c r="M194" s="508">
        <f t="shared" si="10"/>
        <v>3000</v>
      </c>
      <c r="N194" s="529"/>
      <c r="O194" s="538"/>
      <c r="P194" s="508">
        <f t="shared" si="9"/>
        <v>0</v>
      </c>
    </row>
    <row r="195" spans="1:16" s="54" customFormat="1" ht="11.25" x14ac:dyDescent="0.2">
      <c r="A195" s="554" t="s">
        <v>505</v>
      </c>
      <c r="B195" s="381" t="s">
        <v>767</v>
      </c>
      <c r="C195" s="381" t="s">
        <v>113</v>
      </c>
      <c r="D195" s="418" t="s">
        <v>1266</v>
      </c>
      <c r="E195" s="508">
        <v>1500</v>
      </c>
      <c r="F195" s="540">
        <v>70400156</v>
      </c>
      <c r="G195" s="418" t="s">
        <v>1264</v>
      </c>
      <c r="H195" s="418" t="s">
        <v>1265</v>
      </c>
      <c r="I195" s="418" t="s">
        <v>1217</v>
      </c>
      <c r="J195" s="418" t="s">
        <v>1218</v>
      </c>
      <c r="K195" s="529"/>
      <c r="L195" s="419"/>
      <c r="M195" s="508">
        <f t="shared" si="10"/>
        <v>0</v>
      </c>
      <c r="N195" s="529">
        <v>2</v>
      </c>
      <c r="O195" s="538">
        <v>3</v>
      </c>
      <c r="P195" s="508">
        <f t="shared" si="9"/>
        <v>4500</v>
      </c>
    </row>
    <row r="196" spans="1:16" s="54" customFormat="1" ht="11.25" x14ac:dyDescent="0.2">
      <c r="A196" s="554" t="s">
        <v>505</v>
      </c>
      <c r="B196" s="381" t="s">
        <v>767</v>
      </c>
      <c r="C196" s="381" t="s">
        <v>113</v>
      </c>
      <c r="D196" s="418" t="s">
        <v>1267</v>
      </c>
      <c r="E196" s="508">
        <v>1500</v>
      </c>
      <c r="F196" s="540">
        <v>45626571</v>
      </c>
      <c r="G196" s="418" t="s">
        <v>1268</v>
      </c>
      <c r="H196" s="418" t="s">
        <v>1269</v>
      </c>
      <c r="I196" s="418" t="s">
        <v>1224</v>
      </c>
      <c r="J196" s="418" t="s">
        <v>1218</v>
      </c>
      <c r="K196" s="529"/>
      <c r="L196" s="419"/>
      <c r="M196" s="508">
        <f t="shared" si="10"/>
        <v>0</v>
      </c>
      <c r="N196" s="529">
        <v>2</v>
      </c>
      <c r="O196" s="538">
        <v>3</v>
      </c>
      <c r="P196" s="508">
        <f t="shared" si="9"/>
        <v>4500</v>
      </c>
    </row>
    <row r="197" spans="1:16" s="54" customFormat="1" ht="11.25" x14ac:dyDescent="0.2">
      <c r="A197" s="554" t="s">
        <v>505</v>
      </c>
      <c r="B197" s="381" t="s">
        <v>767</v>
      </c>
      <c r="C197" s="381" t="s">
        <v>113</v>
      </c>
      <c r="D197" s="418" t="s">
        <v>1270</v>
      </c>
      <c r="E197" s="508">
        <v>1500</v>
      </c>
      <c r="F197" s="540">
        <v>70227652</v>
      </c>
      <c r="G197" s="418" t="s">
        <v>1271</v>
      </c>
      <c r="H197" s="418" t="s">
        <v>775</v>
      </c>
      <c r="I197" s="418" t="s">
        <v>1224</v>
      </c>
      <c r="J197" s="418" t="s">
        <v>1218</v>
      </c>
      <c r="K197" s="529">
        <v>2</v>
      </c>
      <c r="L197" s="419">
        <v>6</v>
      </c>
      <c r="M197" s="508">
        <f t="shared" si="10"/>
        <v>9000</v>
      </c>
      <c r="N197" s="529"/>
      <c r="O197" s="576"/>
      <c r="P197" s="508">
        <f t="shared" si="9"/>
        <v>0</v>
      </c>
    </row>
    <row r="198" spans="1:16" s="54" customFormat="1" ht="11.25" x14ac:dyDescent="0.2">
      <c r="A198" s="554" t="s">
        <v>505</v>
      </c>
      <c r="B198" s="381" t="s">
        <v>767</v>
      </c>
      <c r="C198" s="381" t="s">
        <v>113</v>
      </c>
      <c r="D198" s="418" t="s">
        <v>1272</v>
      </c>
      <c r="E198" s="508">
        <v>1500</v>
      </c>
      <c r="F198" s="540">
        <v>70227652</v>
      </c>
      <c r="G198" s="418" t="s">
        <v>1271</v>
      </c>
      <c r="H198" s="418" t="s">
        <v>775</v>
      </c>
      <c r="I198" s="418" t="s">
        <v>1224</v>
      </c>
      <c r="J198" s="418" t="s">
        <v>1218</v>
      </c>
      <c r="K198" s="529"/>
      <c r="L198" s="419"/>
      <c r="M198" s="508">
        <f t="shared" si="10"/>
        <v>0</v>
      </c>
      <c r="N198" s="529">
        <v>1</v>
      </c>
      <c r="O198" s="538">
        <v>2</v>
      </c>
      <c r="P198" s="508">
        <f t="shared" si="9"/>
        <v>3000</v>
      </c>
    </row>
    <row r="199" spans="1:16" s="54" customFormat="1" ht="11.25" x14ac:dyDescent="0.2">
      <c r="A199" s="554" t="s">
        <v>505</v>
      </c>
      <c r="B199" s="381" t="s">
        <v>767</v>
      </c>
      <c r="C199" s="381" t="s">
        <v>113</v>
      </c>
      <c r="D199" s="418" t="s">
        <v>1273</v>
      </c>
      <c r="E199" s="508">
        <v>1500</v>
      </c>
      <c r="F199" s="540">
        <v>70020659</v>
      </c>
      <c r="G199" s="418" t="s">
        <v>1274</v>
      </c>
      <c r="H199" s="418" t="s">
        <v>1246</v>
      </c>
      <c r="I199" s="418" t="s">
        <v>1224</v>
      </c>
      <c r="J199" s="418" t="s">
        <v>1218</v>
      </c>
      <c r="K199" s="529">
        <v>2</v>
      </c>
      <c r="L199" s="419">
        <v>6</v>
      </c>
      <c r="M199" s="508">
        <f t="shared" si="10"/>
        <v>9000</v>
      </c>
      <c r="N199" s="529"/>
      <c r="O199" s="576"/>
      <c r="P199" s="508">
        <f t="shared" si="9"/>
        <v>0</v>
      </c>
    </row>
    <row r="200" spans="1:16" s="54" customFormat="1" ht="11.25" x14ac:dyDescent="0.2">
      <c r="A200" s="554" t="s">
        <v>505</v>
      </c>
      <c r="B200" s="381" t="s">
        <v>767</v>
      </c>
      <c r="C200" s="381" t="s">
        <v>113</v>
      </c>
      <c r="D200" s="418" t="s">
        <v>1275</v>
      </c>
      <c r="E200" s="508">
        <v>2900</v>
      </c>
      <c r="F200" s="540">
        <v>20053852</v>
      </c>
      <c r="G200" s="418" t="s">
        <v>1276</v>
      </c>
      <c r="H200" s="418" t="s">
        <v>1277</v>
      </c>
      <c r="I200" s="418" t="s">
        <v>1217</v>
      </c>
      <c r="J200" s="418" t="s">
        <v>1218</v>
      </c>
      <c r="K200" s="529"/>
      <c r="L200" s="419"/>
      <c r="M200" s="508">
        <f t="shared" si="10"/>
        <v>0</v>
      </c>
      <c r="N200" s="529">
        <v>3</v>
      </c>
      <c r="O200" s="538">
        <v>5</v>
      </c>
      <c r="P200" s="508">
        <f t="shared" si="9"/>
        <v>14500</v>
      </c>
    </row>
    <row r="201" spans="1:16" s="54" customFormat="1" ht="11.25" x14ac:dyDescent="0.2">
      <c r="A201" s="554" t="s">
        <v>505</v>
      </c>
      <c r="B201" s="381" t="s">
        <v>767</v>
      </c>
      <c r="C201" s="381" t="s">
        <v>113</v>
      </c>
      <c r="D201" s="418" t="s">
        <v>1278</v>
      </c>
      <c r="E201" s="508">
        <v>2900</v>
      </c>
      <c r="F201" s="540">
        <v>43556564</v>
      </c>
      <c r="G201" s="418" t="s">
        <v>1279</v>
      </c>
      <c r="H201" s="418" t="s">
        <v>1280</v>
      </c>
      <c r="I201" s="418" t="s">
        <v>1217</v>
      </c>
      <c r="J201" s="418" t="s">
        <v>1218</v>
      </c>
      <c r="K201" s="529"/>
      <c r="L201" s="419"/>
      <c r="M201" s="508">
        <f t="shared" si="10"/>
        <v>0</v>
      </c>
      <c r="N201" s="529">
        <v>3</v>
      </c>
      <c r="O201" s="538">
        <v>5</v>
      </c>
      <c r="P201" s="508">
        <f t="shared" si="9"/>
        <v>14500</v>
      </c>
    </row>
    <row r="202" spans="1:16" s="54" customFormat="1" ht="11.25" x14ac:dyDescent="0.2">
      <c r="A202" s="554" t="s">
        <v>505</v>
      </c>
      <c r="B202" s="381" t="s">
        <v>767</v>
      </c>
      <c r="C202" s="381" t="s">
        <v>113</v>
      </c>
      <c r="D202" s="418" t="s">
        <v>1281</v>
      </c>
      <c r="E202" s="508">
        <v>2900</v>
      </c>
      <c r="F202" s="540">
        <v>47270835</v>
      </c>
      <c r="G202" s="418" t="s">
        <v>1282</v>
      </c>
      <c r="H202" s="418" t="s">
        <v>1283</v>
      </c>
      <c r="I202" s="418" t="s">
        <v>1217</v>
      </c>
      <c r="J202" s="418" t="s">
        <v>1218</v>
      </c>
      <c r="K202" s="529"/>
      <c r="L202" s="419"/>
      <c r="M202" s="508">
        <f t="shared" si="10"/>
        <v>0</v>
      </c>
      <c r="N202" s="529">
        <v>2</v>
      </c>
      <c r="O202" s="538">
        <v>2</v>
      </c>
      <c r="P202" s="508">
        <f t="shared" si="9"/>
        <v>5800</v>
      </c>
    </row>
    <row r="203" spans="1:16" s="54" customFormat="1" ht="11.25" x14ac:dyDescent="0.2">
      <c r="A203" s="554" t="s">
        <v>505</v>
      </c>
      <c r="B203" s="381" t="s">
        <v>767</v>
      </c>
      <c r="C203" s="381" t="s">
        <v>113</v>
      </c>
      <c r="D203" s="367" t="s">
        <v>1284</v>
      </c>
      <c r="E203" s="508">
        <v>2800</v>
      </c>
      <c r="F203" s="379">
        <v>45228247</v>
      </c>
      <c r="G203" s="367" t="s">
        <v>1285</v>
      </c>
      <c r="H203" s="418" t="s">
        <v>1286</v>
      </c>
      <c r="I203" s="418" t="s">
        <v>1217</v>
      </c>
      <c r="J203" s="418" t="s">
        <v>1218</v>
      </c>
      <c r="K203" s="529"/>
      <c r="L203" s="419"/>
      <c r="M203" s="508">
        <f t="shared" si="10"/>
        <v>0</v>
      </c>
      <c r="N203" s="529">
        <v>3</v>
      </c>
      <c r="O203" s="538">
        <v>10</v>
      </c>
      <c r="P203" s="508">
        <f t="shared" si="9"/>
        <v>28000</v>
      </c>
    </row>
    <row r="204" spans="1:16" s="54" customFormat="1" ht="11.25" x14ac:dyDescent="0.2">
      <c r="A204" s="554" t="s">
        <v>505</v>
      </c>
      <c r="B204" s="381" t="s">
        <v>767</v>
      </c>
      <c r="C204" s="381" t="s">
        <v>113</v>
      </c>
      <c r="D204" s="367" t="s">
        <v>1287</v>
      </c>
      <c r="E204" s="508">
        <v>2800</v>
      </c>
      <c r="F204" s="379">
        <v>19873859</v>
      </c>
      <c r="G204" s="367" t="s">
        <v>1288</v>
      </c>
      <c r="H204" s="418" t="s">
        <v>1286</v>
      </c>
      <c r="I204" s="418" t="s">
        <v>1217</v>
      </c>
      <c r="J204" s="418" t="s">
        <v>1218</v>
      </c>
      <c r="K204" s="529"/>
      <c r="L204" s="419"/>
      <c r="M204" s="508">
        <f t="shared" si="10"/>
        <v>0</v>
      </c>
      <c r="N204" s="529">
        <v>3</v>
      </c>
      <c r="O204" s="538">
        <v>10</v>
      </c>
      <c r="P204" s="508">
        <f t="shared" si="9"/>
        <v>28000</v>
      </c>
    </row>
    <row r="205" spans="1:16" s="54" customFormat="1" ht="11.25" x14ac:dyDescent="0.2">
      <c r="A205" s="554" t="s">
        <v>505</v>
      </c>
      <c r="B205" s="381" t="s">
        <v>767</v>
      </c>
      <c r="C205" s="381" t="s">
        <v>113</v>
      </c>
      <c r="D205" s="418" t="s">
        <v>1286</v>
      </c>
      <c r="E205" s="508">
        <v>2500</v>
      </c>
      <c r="F205" s="540">
        <v>47185783</v>
      </c>
      <c r="G205" s="418" t="s">
        <v>1289</v>
      </c>
      <c r="H205" s="418" t="s">
        <v>1286</v>
      </c>
      <c r="I205" s="418" t="s">
        <v>1224</v>
      </c>
      <c r="J205" s="418" t="s">
        <v>1218</v>
      </c>
      <c r="K205" s="529">
        <v>3</v>
      </c>
      <c r="L205" s="419">
        <v>7</v>
      </c>
      <c r="M205" s="508">
        <f t="shared" si="10"/>
        <v>17500</v>
      </c>
      <c r="N205" s="529"/>
      <c r="O205" s="538"/>
      <c r="P205" s="508">
        <f t="shared" si="9"/>
        <v>0</v>
      </c>
    </row>
    <row r="206" spans="1:16" s="54" customFormat="1" ht="11.25" x14ac:dyDescent="0.2">
      <c r="A206" s="554" t="s">
        <v>505</v>
      </c>
      <c r="B206" s="381" t="s">
        <v>767</v>
      </c>
      <c r="C206" s="381" t="s">
        <v>113</v>
      </c>
      <c r="D206" s="418" t="s">
        <v>1286</v>
      </c>
      <c r="E206" s="508">
        <v>2500</v>
      </c>
      <c r="F206" s="540">
        <v>46584486</v>
      </c>
      <c r="G206" s="418" t="s">
        <v>1290</v>
      </c>
      <c r="H206" s="418" t="s">
        <v>1286</v>
      </c>
      <c r="I206" s="418" t="s">
        <v>1224</v>
      </c>
      <c r="J206" s="418" t="s">
        <v>1218</v>
      </c>
      <c r="K206" s="529">
        <v>2</v>
      </c>
      <c r="L206" s="419">
        <v>4</v>
      </c>
      <c r="M206" s="508">
        <f t="shared" si="10"/>
        <v>10000</v>
      </c>
      <c r="N206" s="529"/>
      <c r="O206" s="538"/>
      <c r="P206" s="508">
        <f t="shared" si="9"/>
        <v>0</v>
      </c>
    </row>
    <row r="207" spans="1:16" s="54" customFormat="1" ht="11.25" x14ac:dyDescent="0.2">
      <c r="A207" s="554" t="s">
        <v>505</v>
      </c>
      <c r="B207" s="381" t="s">
        <v>767</v>
      </c>
      <c r="C207" s="381" t="s">
        <v>113</v>
      </c>
      <c r="D207" s="418" t="s">
        <v>1286</v>
      </c>
      <c r="E207" s="508">
        <v>2500</v>
      </c>
      <c r="F207" s="540">
        <v>46984329</v>
      </c>
      <c r="G207" s="418" t="s">
        <v>1291</v>
      </c>
      <c r="H207" s="418" t="s">
        <v>1286</v>
      </c>
      <c r="I207" s="418" t="s">
        <v>1224</v>
      </c>
      <c r="J207" s="418" t="s">
        <v>1218</v>
      </c>
      <c r="K207" s="529">
        <v>1</v>
      </c>
      <c r="L207" s="419">
        <v>3</v>
      </c>
      <c r="M207" s="508">
        <f t="shared" si="10"/>
        <v>7500</v>
      </c>
      <c r="N207" s="529">
        <v>4</v>
      </c>
      <c r="O207" s="538">
        <v>4</v>
      </c>
      <c r="P207" s="508">
        <f t="shared" si="9"/>
        <v>10000</v>
      </c>
    </row>
    <row r="208" spans="1:16" s="54" customFormat="1" ht="11.25" x14ac:dyDescent="0.2">
      <c r="A208" s="554" t="s">
        <v>505</v>
      </c>
      <c r="B208" s="381" t="s">
        <v>767</v>
      </c>
      <c r="C208" s="381" t="s">
        <v>113</v>
      </c>
      <c r="D208" s="418" t="s">
        <v>1286</v>
      </c>
      <c r="E208" s="508">
        <v>2500</v>
      </c>
      <c r="F208" s="540">
        <v>41730882</v>
      </c>
      <c r="G208" s="418" t="s">
        <v>1292</v>
      </c>
      <c r="H208" s="418" t="s">
        <v>1286</v>
      </c>
      <c r="I208" s="418" t="s">
        <v>1224</v>
      </c>
      <c r="J208" s="418" t="s">
        <v>1218</v>
      </c>
      <c r="K208" s="529">
        <v>4</v>
      </c>
      <c r="L208" s="419">
        <v>10</v>
      </c>
      <c r="M208" s="508">
        <f t="shared" si="10"/>
        <v>25000</v>
      </c>
      <c r="N208" s="529"/>
      <c r="O208" s="538"/>
      <c r="P208" s="508">
        <f t="shared" si="9"/>
        <v>0</v>
      </c>
    </row>
    <row r="209" spans="1:16" s="54" customFormat="1" ht="11.25" x14ac:dyDescent="0.2">
      <c r="A209" s="554" t="s">
        <v>505</v>
      </c>
      <c r="B209" s="381" t="s">
        <v>767</v>
      </c>
      <c r="C209" s="381" t="s">
        <v>113</v>
      </c>
      <c r="D209" s="418" t="s">
        <v>1286</v>
      </c>
      <c r="E209" s="508">
        <v>2500</v>
      </c>
      <c r="F209" s="540">
        <v>42310314</v>
      </c>
      <c r="G209" s="418" t="s">
        <v>1293</v>
      </c>
      <c r="H209" s="418" t="s">
        <v>1286</v>
      </c>
      <c r="I209" s="418" t="s">
        <v>1224</v>
      </c>
      <c r="J209" s="418" t="s">
        <v>1218</v>
      </c>
      <c r="K209" s="529"/>
      <c r="L209" s="419"/>
      <c r="M209" s="508">
        <f t="shared" si="10"/>
        <v>0</v>
      </c>
      <c r="N209" s="529"/>
      <c r="O209" s="538"/>
      <c r="P209" s="508">
        <f t="shared" si="9"/>
        <v>0</v>
      </c>
    </row>
    <row r="210" spans="1:16" s="54" customFormat="1" ht="11.25" x14ac:dyDescent="0.2">
      <c r="A210" s="554" t="s">
        <v>505</v>
      </c>
      <c r="B210" s="381" t="s">
        <v>767</v>
      </c>
      <c r="C210" s="381" t="s">
        <v>113</v>
      </c>
      <c r="D210" s="418" t="s">
        <v>1286</v>
      </c>
      <c r="E210" s="508">
        <v>2500</v>
      </c>
      <c r="F210" s="540">
        <v>72111301</v>
      </c>
      <c r="G210" s="418" t="s">
        <v>1294</v>
      </c>
      <c r="H210" s="418" t="s">
        <v>1286</v>
      </c>
      <c r="I210" s="418" t="s">
        <v>1224</v>
      </c>
      <c r="J210" s="418" t="s">
        <v>1218</v>
      </c>
      <c r="K210" s="529">
        <v>4</v>
      </c>
      <c r="L210" s="419">
        <v>8</v>
      </c>
      <c r="M210" s="508">
        <f t="shared" si="10"/>
        <v>20000</v>
      </c>
      <c r="N210" s="529"/>
      <c r="O210" s="538"/>
      <c r="P210" s="508">
        <f t="shared" si="9"/>
        <v>0</v>
      </c>
    </row>
    <row r="211" spans="1:16" s="54" customFormat="1" ht="11.25" x14ac:dyDescent="0.2">
      <c r="A211" s="554" t="s">
        <v>505</v>
      </c>
      <c r="B211" s="381" t="s">
        <v>767</v>
      </c>
      <c r="C211" s="381" t="s">
        <v>113</v>
      </c>
      <c r="D211" s="418" t="s">
        <v>1286</v>
      </c>
      <c r="E211" s="508">
        <v>2500</v>
      </c>
      <c r="F211" s="540">
        <v>42845009</v>
      </c>
      <c r="G211" s="418" t="s">
        <v>1295</v>
      </c>
      <c r="H211" s="418" t="s">
        <v>1286</v>
      </c>
      <c r="I211" s="418" t="s">
        <v>1224</v>
      </c>
      <c r="J211" s="418" t="s">
        <v>1218</v>
      </c>
      <c r="K211" s="529">
        <v>4</v>
      </c>
      <c r="L211" s="419">
        <v>10</v>
      </c>
      <c r="M211" s="508">
        <f t="shared" si="10"/>
        <v>25000</v>
      </c>
      <c r="N211" s="529"/>
      <c r="O211" s="538"/>
      <c r="P211" s="508">
        <f t="shared" si="9"/>
        <v>0</v>
      </c>
    </row>
    <row r="212" spans="1:16" s="54" customFormat="1" ht="11.25" x14ac:dyDescent="0.2">
      <c r="A212" s="554" t="s">
        <v>505</v>
      </c>
      <c r="B212" s="381" t="s">
        <v>767</v>
      </c>
      <c r="C212" s="381" t="s">
        <v>113</v>
      </c>
      <c r="D212" s="418" t="s">
        <v>1286</v>
      </c>
      <c r="E212" s="508">
        <v>2500</v>
      </c>
      <c r="F212" s="540">
        <v>41333223</v>
      </c>
      <c r="G212" s="418" t="s">
        <v>1296</v>
      </c>
      <c r="H212" s="418" t="s">
        <v>1286</v>
      </c>
      <c r="I212" s="418" t="s">
        <v>1224</v>
      </c>
      <c r="J212" s="418" t="s">
        <v>1218</v>
      </c>
      <c r="K212" s="529">
        <v>4</v>
      </c>
      <c r="L212" s="419">
        <v>10</v>
      </c>
      <c r="M212" s="508">
        <f t="shared" si="10"/>
        <v>25000</v>
      </c>
      <c r="N212" s="529">
        <v>4</v>
      </c>
      <c r="O212" s="538">
        <v>4</v>
      </c>
      <c r="P212" s="508">
        <f t="shared" si="9"/>
        <v>10000</v>
      </c>
    </row>
    <row r="213" spans="1:16" s="54" customFormat="1" ht="11.25" x14ac:dyDescent="0.2">
      <c r="A213" s="554" t="s">
        <v>505</v>
      </c>
      <c r="B213" s="381" t="s">
        <v>767</v>
      </c>
      <c r="C213" s="381" t="s">
        <v>113</v>
      </c>
      <c r="D213" s="418" t="s">
        <v>1286</v>
      </c>
      <c r="E213" s="508">
        <v>2500</v>
      </c>
      <c r="F213" s="540">
        <v>47297747</v>
      </c>
      <c r="G213" s="418" t="s">
        <v>1297</v>
      </c>
      <c r="H213" s="418" t="s">
        <v>1286</v>
      </c>
      <c r="I213" s="418" t="s">
        <v>1224</v>
      </c>
      <c r="J213" s="418" t="s">
        <v>1218</v>
      </c>
      <c r="K213" s="529">
        <v>4</v>
      </c>
      <c r="L213" s="419">
        <v>10</v>
      </c>
      <c r="M213" s="508">
        <f t="shared" si="10"/>
        <v>25000</v>
      </c>
      <c r="N213" s="529"/>
      <c r="O213" s="538"/>
      <c r="P213" s="508">
        <f t="shared" si="9"/>
        <v>0</v>
      </c>
    </row>
    <row r="214" spans="1:16" s="54" customFormat="1" ht="11.25" x14ac:dyDescent="0.2">
      <c r="A214" s="554" t="s">
        <v>505</v>
      </c>
      <c r="B214" s="381" t="s">
        <v>767</v>
      </c>
      <c r="C214" s="381" t="s">
        <v>113</v>
      </c>
      <c r="D214" s="418" t="s">
        <v>1286</v>
      </c>
      <c r="E214" s="508">
        <v>2500</v>
      </c>
      <c r="F214" s="540">
        <v>47390923</v>
      </c>
      <c r="G214" s="418" t="s">
        <v>1298</v>
      </c>
      <c r="H214" s="418" t="s">
        <v>1286</v>
      </c>
      <c r="I214" s="418" t="s">
        <v>1224</v>
      </c>
      <c r="J214" s="418" t="s">
        <v>1218</v>
      </c>
      <c r="K214" s="529">
        <v>4</v>
      </c>
      <c r="L214" s="419">
        <v>10</v>
      </c>
      <c r="M214" s="508">
        <f t="shared" si="10"/>
        <v>25000</v>
      </c>
      <c r="N214" s="529"/>
      <c r="O214" s="538"/>
      <c r="P214" s="508">
        <f t="shared" si="9"/>
        <v>0</v>
      </c>
    </row>
    <row r="215" spans="1:16" s="54" customFormat="1" ht="11.25" x14ac:dyDescent="0.2">
      <c r="A215" s="554" t="s">
        <v>505</v>
      </c>
      <c r="B215" s="381" t="s">
        <v>767</v>
      </c>
      <c r="C215" s="381" t="s">
        <v>113</v>
      </c>
      <c r="D215" s="418" t="s">
        <v>1286</v>
      </c>
      <c r="E215" s="508">
        <v>2500</v>
      </c>
      <c r="F215" s="540">
        <v>71217351</v>
      </c>
      <c r="G215" s="418" t="s">
        <v>1299</v>
      </c>
      <c r="H215" s="418" t="s">
        <v>1286</v>
      </c>
      <c r="I215" s="418" t="s">
        <v>1224</v>
      </c>
      <c r="J215" s="418" t="s">
        <v>1218</v>
      </c>
      <c r="K215" s="529">
        <v>1</v>
      </c>
      <c r="L215" s="419">
        <v>2</v>
      </c>
      <c r="M215" s="508">
        <f t="shared" si="10"/>
        <v>5000</v>
      </c>
      <c r="N215" s="529"/>
      <c r="O215" s="538"/>
      <c r="P215" s="508">
        <f t="shared" si="9"/>
        <v>0</v>
      </c>
    </row>
    <row r="216" spans="1:16" s="54" customFormat="1" ht="11.25" x14ac:dyDescent="0.2">
      <c r="A216" s="554" t="s">
        <v>505</v>
      </c>
      <c r="B216" s="381" t="s">
        <v>767</v>
      </c>
      <c r="C216" s="381" t="s">
        <v>113</v>
      </c>
      <c r="D216" s="418" t="s">
        <v>1286</v>
      </c>
      <c r="E216" s="508">
        <v>2500</v>
      </c>
      <c r="F216" s="379">
        <v>46041018</v>
      </c>
      <c r="G216" s="367" t="s">
        <v>1300</v>
      </c>
      <c r="H216" s="418" t="s">
        <v>1286</v>
      </c>
      <c r="I216" s="418" t="s">
        <v>1224</v>
      </c>
      <c r="J216" s="418" t="s">
        <v>1218</v>
      </c>
      <c r="K216" s="529"/>
      <c r="L216" s="419"/>
      <c r="M216" s="508">
        <f t="shared" si="10"/>
        <v>0</v>
      </c>
      <c r="N216" s="529">
        <v>4</v>
      </c>
      <c r="O216" s="538">
        <v>4</v>
      </c>
      <c r="P216" s="508">
        <f t="shared" si="9"/>
        <v>10000</v>
      </c>
    </row>
    <row r="217" spans="1:16" s="54" customFormat="1" ht="11.25" x14ac:dyDescent="0.2">
      <c r="A217" s="554" t="s">
        <v>505</v>
      </c>
      <c r="B217" s="381" t="s">
        <v>767</v>
      </c>
      <c r="C217" s="381" t="s">
        <v>113</v>
      </c>
      <c r="D217" s="418" t="s">
        <v>1286</v>
      </c>
      <c r="E217" s="508">
        <v>2500</v>
      </c>
      <c r="F217" s="379">
        <v>45833236</v>
      </c>
      <c r="G217" s="367" t="s">
        <v>1301</v>
      </c>
      <c r="H217" s="418" t="s">
        <v>1286</v>
      </c>
      <c r="I217" s="418" t="s">
        <v>1224</v>
      </c>
      <c r="J217" s="418" t="s">
        <v>1218</v>
      </c>
      <c r="K217" s="529"/>
      <c r="L217" s="419"/>
      <c r="M217" s="508">
        <f t="shared" si="10"/>
        <v>0</v>
      </c>
      <c r="N217" s="529">
        <v>4</v>
      </c>
      <c r="O217" s="538">
        <v>4</v>
      </c>
      <c r="P217" s="508">
        <f t="shared" si="9"/>
        <v>10000</v>
      </c>
    </row>
    <row r="218" spans="1:16" s="54" customFormat="1" ht="11.25" x14ac:dyDescent="0.2">
      <c r="A218" s="554" t="s">
        <v>505</v>
      </c>
      <c r="B218" s="381" t="s">
        <v>767</v>
      </c>
      <c r="C218" s="381" t="s">
        <v>113</v>
      </c>
      <c r="D218" s="418" t="s">
        <v>1286</v>
      </c>
      <c r="E218" s="508">
        <v>2500</v>
      </c>
      <c r="F218" s="562">
        <v>45319373</v>
      </c>
      <c r="G218" s="514" t="s">
        <v>1302</v>
      </c>
      <c r="H218" s="515" t="s">
        <v>1286</v>
      </c>
      <c r="I218" s="515" t="s">
        <v>1217</v>
      </c>
      <c r="J218" s="515" t="s">
        <v>1218</v>
      </c>
      <c r="K218" s="529"/>
      <c r="L218" s="419"/>
      <c r="M218" s="508"/>
      <c r="N218" s="529">
        <v>4</v>
      </c>
      <c r="O218" s="538">
        <v>4</v>
      </c>
      <c r="P218" s="508">
        <f t="shared" si="9"/>
        <v>10000</v>
      </c>
    </row>
    <row r="219" spans="1:16" s="54" customFormat="1" ht="11.25" x14ac:dyDescent="0.2">
      <c r="A219" s="554" t="s">
        <v>505</v>
      </c>
      <c r="B219" s="381" t="s">
        <v>767</v>
      </c>
      <c r="C219" s="381" t="s">
        <v>113</v>
      </c>
      <c r="D219" s="418" t="s">
        <v>1286</v>
      </c>
      <c r="E219" s="508">
        <v>2500</v>
      </c>
      <c r="F219" s="566">
        <v>43715702</v>
      </c>
      <c r="G219" s="451" t="s">
        <v>1303</v>
      </c>
      <c r="H219" s="418" t="s">
        <v>1286</v>
      </c>
      <c r="I219" s="418" t="s">
        <v>1224</v>
      </c>
      <c r="J219" s="418" t="s">
        <v>1218</v>
      </c>
      <c r="K219" s="529"/>
      <c r="L219" s="419"/>
      <c r="M219" s="508">
        <f t="shared" si="10"/>
        <v>0</v>
      </c>
      <c r="N219" s="529">
        <v>4</v>
      </c>
      <c r="O219" s="538">
        <v>4</v>
      </c>
      <c r="P219" s="508">
        <f t="shared" si="9"/>
        <v>10000</v>
      </c>
    </row>
    <row r="220" spans="1:16" s="54" customFormat="1" ht="22.5" x14ac:dyDescent="0.2">
      <c r="A220" s="554" t="s">
        <v>505</v>
      </c>
      <c r="B220" s="381" t="s">
        <v>767</v>
      </c>
      <c r="C220" s="381" t="s">
        <v>113</v>
      </c>
      <c r="D220" s="516" t="s">
        <v>1304</v>
      </c>
      <c r="E220" s="506">
        <v>3500</v>
      </c>
      <c r="F220" s="562">
        <v>71232743</v>
      </c>
      <c r="G220" s="514" t="s">
        <v>1305</v>
      </c>
      <c r="H220" s="515" t="s">
        <v>1286</v>
      </c>
      <c r="I220" s="515" t="s">
        <v>1217</v>
      </c>
      <c r="J220" s="515" t="s">
        <v>1218</v>
      </c>
      <c r="K220" s="529">
        <v>4</v>
      </c>
      <c r="L220" s="529">
        <v>10</v>
      </c>
      <c r="M220" s="508">
        <f t="shared" si="10"/>
        <v>35000</v>
      </c>
      <c r="N220" s="529">
        <v>4</v>
      </c>
      <c r="O220" s="538">
        <v>6</v>
      </c>
      <c r="P220" s="508">
        <f t="shared" si="9"/>
        <v>21000</v>
      </c>
    </row>
    <row r="221" spans="1:16" s="54" customFormat="1" ht="33.75" x14ac:dyDescent="0.2">
      <c r="A221" s="554" t="s">
        <v>505</v>
      </c>
      <c r="B221" s="381" t="s">
        <v>767</v>
      </c>
      <c r="C221" s="381" t="s">
        <v>113</v>
      </c>
      <c r="D221" s="516" t="s">
        <v>1306</v>
      </c>
      <c r="E221" s="506">
        <v>2800</v>
      </c>
      <c r="F221" s="562">
        <v>45319373</v>
      </c>
      <c r="G221" s="514" t="s">
        <v>1302</v>
      </c>
      <c r="H221" s="515" t="s">
        <v>1286</v>
      </c>
      <c r="I221" s="515" t="s">
        <v>1217</v>
      </c>
      <c r="J221" s="515" t="s">
        <v>1218</v>
      </c>
      <c r="K221" s="529">
        <v>4</v>
      </c>
      <c r="L221" s="529">
        <v>10</v>
      </c>
      <c r="M221" s="508">
        <f t="shared" si="10"/>
        <v>28000</v>
      </c>
      <c r="N221" s="529"/>
      <c r="O221" s="538"/>
      <c r="P221" s="508">
        <f t="shared" si="9"/>
        <v>0</v>
      </c>
    </row>
    <row r="222" spans="1:16" s="54" customFormat="1" ht="33.75" x14ac:dyDescent="0.2">
      <c r="A222" s="554" t="s">
        <v>505</v>
      </c>
      <c r="B222" s="381" t="s">
        <v>767</v>
      </c>
      <c r="C222" s="381" t="s">
        <v>113</v>
      </c>
      <c r="D222" s="516" t="s">
        <v>1307</v>
      </c>
      <c r="E222" s="506">
        <v>2800</v>
      </c>
      <c r="F222" s="562">
        <v>20054954</v>
      </c>
      <c r="G222" s="514" t="s">
        <v>1308</v>
      </c>
      <c r="H222" s="515" t="s">
        <v>1286</v>
      </c>
      <c r="I222" s="515" t="s">
        <v>1217</v>
      </c>
      <c r="J222" s="515" t="s">
        <v>1218</v>
      </c>
      <c r="K222" s="529">
        <v>4</v>
      </c>
      <c r="L222" s="529">
        <v>10</v>
      </c>
      <c r="M222" s="508">
        <f t="shared" si="10"/>
        <v>28000</v>
      </c>
      <c r="N222" s="529"/>
      <c r="O222" s="538"/>
      <c r="P222" s="508">
        <f t="shared" si="9"/>
        <v>0</v>
      </c>
    </row>
    <row r="223" spans="1:16" s="54" customFormat="1" ht="33.75" x14ac:dyDescent="0.2">
      <c r="A223" s="554" t="s">
        <v>505</v>
      </c>
      <c r="B223" s="381" t="s">
        <v>767</v>
      </c>
      <c r="C223" s="381" t="s">
        <v>113</v>
      </c>
      <c r="D223" s="516" t="s">
        <v>1309</v>
      </c>
      <c r="E223" s="506">
        <v>2800</v>
      </c>
      <c r="F223" s="562">
        <v>44766362</v>
      </c>
      <c r="G223" s="514" t="s">
        <v>1310</v>
      </c>
      <c r="H223" s="515" t="s">
        <v>1286</v>
      </c>
      <c r="I223" s="515" t="s">
        <v>1217</v>
      </c>
      <c r="J223" s="515" t="s">
        <v>1218</v>
      </c>
      <c r="K223" s="529">
        <v>4</v>
      </c>
      <c r="L223" s="529">
        <v>10</v>
      </c>
      <c r="M223" s="508">
        <f t="shared" si="10"/>
        <v>28000</v>
      </c>
      <c r="N223" s="529"/>
      <c r="O223" s="538"/>
      <c r="P223" s="508">
        <f t="shared" si="9"/>
        <v>0</v>
      </c>
    </row>
    <row r="224" spans="1:16" s="54" customFormat="1" ht="67.5" x14ac:dyDescent="0.2">
      <c r="A224" s="554" t="s">
        <v>505</v>
      </c>
      <c r="B224" s="381" t="s">
        <v>767</v>
      </c>
      <c r="C224" s="381" t="s">
        <v>113</v>
      </c>
      <c r="D224" s="422" t="s">
        <v>1311</v>
      </c>
      <c r="E224" s="506">
        <v>3700</v>
      </c>
      <c r="F224" s="562">
        <v>20407517</v>
      </c>
      <c r="G224" s="514" t="s">
        <v>1312</v>
      </c>
      <c r="H224" s="515" t="s">
        <v>1313</v>
      </c>
      <c r="I224" s="515" t="s">
        <v>1217</v>
      </c>
      <c r="J224" s="515" t="s">
        <v>1218</v>
      </c>
      <c r="K224" s="529">
        <v>4</v>
      </c>
      <c r="L224" s="529">
        <v>10</v>
      </c>
      <c r="M224" s="508">
        <f t="shared" si="10"/>
        <v>37000</v>
      </c>
      <c r="N224" s="529"/>
      <c r="O224" s="538"/>
      <c r="P224" s="508">
        <f t="shared" si="9"/>
        <v>0</v>
      </c>
    </row>
    <row r="225" spans="1:16" s="54" customFormat="1" ht="67.5" x14ac:dyDescent="0.2">
      <c r="A225" s="554" t="s">
        <v>505</v>
      </c>
      <c r="B225" s="381" t="s">
        <v>767</v>
      </c>
      <c r="C225" s="381" t="s">
        <v>113</v>
      </c>
      <c r="D225" s="422" t="s">
        <v>1314</v>
      </c>
      <c r="E225" s="506">
        <v>3700</v>
      </c>
      <c r="F225" s="562">
        <v>20070152</v>
      </c>
      <c r="G225" s="514" t="s">
        <v>1315</v>
      </c>
      <c r="H225" s="515" t="s">
        <v>1313</v>
      </c>
      <c r="I225" s="515" t="s">
        <v>1217</v>
      </c>
      <c r="J225" s="515" t="s">
        <v>1218</v>
      </c>
      <c r="K225" s="529">
        <v>4</v>
      </c>
      <c r="L225" s="529">
        <v>10</v>
      </c>
      <c r="M225" s="508">
        <f t="shared" si="10"/>
        <v>37000</v>
      </c>
      <c r="N225" s="529"/>
      <c r="O225" s="538"/>
      <c r="P225" s="508">
        <f t="shared" si="9"/>
        <v>0</v>
      </c>
    </row>
    <row r="226" spans="1:16" s="54" customFormat="1" ht="67.5" x14ac:dyDescent="0.2">
      <c r="A226" s="554" t="s">
        <v>505</v>
      </c>
      <c r="B226" s="381" t="s">
        <v>767</v>
      </c>
      <c r="C226" s="381" t="s">
        <v>113</v>
      </c>
      <c r="D226" s="422" t="s">
        <v>1314</v>
      </c>
      <c r="E226" s="506">
        <v>3700</v>
      </c>
      <c r="F226" s="563" t="s">
        <v>1316</v>
      </c>
      <c r="G226" s="514" t="s">
        <v>1317</v>
      </c>
      <c r="H226" s="515" t="s">
        <v>1313</v>
      </c>
      <c r="I226" s="515" t="s">
        <v>1217</v>
      </c>
      <c r="J226" s="515" t="s">
        <v>1218</v>
      </c>
      <c r="K226" s="529">
        <v>4</v>
      </c>
      <c r="L226" s="529">
        <v>10</v>
      </c>
      <c r="M226" s="508">
        <f t="shared" si="10"/>
        <v>37000</v>
      </c>
      <c r="N226" s="529"/>
      <c r="O226" s="538"/>
      <c r="P226" s="508">
        <f t="shared" si="9"/>
        <v>0</v>
      </c>
    </row>
    <row r="227" spans="1:16" s="54" customFormat="1" ht="22.5" x14ac:dyDescent="0.2">
      <c r="A227" s="554" t="s">
        <v>505</v>
      </c>
      <c r="B227" s="381" t="s">
        <v>767</v>
      </c>
      <c r="C227" s="381" t="s">
        <v>113</v>
      </c>
      <c r="D227" s="422" t="s">
        <v>1318</v>
      </c>
      <c r="E227" s="506">
        <v>3000</v>
      </c>
      <c r="F227" s="564">
        <v>20033072</v>
      </c>
      <c r="G227" s="517" t="s">
        <v>1319</v>
      </c>
      <c r="H227" s="515" t="s">
        <v>1320</v>
      </c>
      <c r="I227" s="515" t="s">
        <v>1217</v>
      </c>
      <c r="J227" s="515" t="s">
        <v>1218</v>
      </c>
      <c r="K227" s="529">
        <v>2</v>
      </c>
      <c r="L227" s="529">
        <v>6</v>
      </c>
      <c r="M227" s="508">
        <f t="shared" si="10"/>
        <v>18000</v>
      </c>
      <c r="N227" s="529"/>
      <c r="O227" s="538"/>
      <c r="P227" s="508">
        <f t="shared" si="9"/>
        <v>0</v>
      </c>
    </row>
    <row r="228" spans="1:16" s="54" customFormat="1" ht="11.25" x14ac:dyDescent="0.2">
      <c r="A228" s="554" t="s">
        <v>505</v>
      </c>
      <c r="B228" s="381" t="s">
        <v>767</v>
      </c>
      <c r="C228" s="381" t="s">
        <v>113</v>
      </c>
      <c r="D228" s="422" t="s">
        <v>1321</v>
      </c>
      <c r="E228" s="506">
        <v>1500</v>
      </c>
      <c r="F228" s="564">
        <v>74166467</v>
      </c>
      <c r="G228" s="517" t="s">
        <v>1322</v>
      </c>
      <c r="H228" s="515" t="s">
        <v>1265</v>
      </c>
      <c r="I228" s="515" t="s">
        <v>1217</v>
      </c>
      <c r="J228" s="515" t="s">
        <v>1218</v>
      </c>
      <c r="K228" s="529">
        <v>2</v>
      </c>
      <c r="L228" s="529">
        <v>5</v>
      </c>
      <c r="M228" s="508">
        <f t="shared" si="10"/>
        <v>7500</v>
      </c>
      <c r="N228" s="529"/>
      <c r="O228" s="538"/>
      <c r="P228" s="508">
        <f t="shared" si="9"/>
        <v>0</v>
      </c>
    </row>
    <row r="229" spans="1:16" s="54" customFormat="1" ht="11.25" x14ac:dyDescent="0.2">
      <c r="A229" s="554" t="s">
        <v>505</v>
      </c>
      <c r="B229" s="381" t="s">
        <v>767</v>
      </c>
      <c r="C229" s="381" t="s">
        <v>113</v>
      </c>
      <c r="D229" s="516" t="s">
        <v>1323</v>
      </c>
      <c r="E229" s="506">
        <v>2000</v>
      </c>
      <c r="F229" s="562">
        <v>41261725</v>
      </c>
      <c r="G229" s="514" t="s">
        <v>1324</v>
      </c>
      <c r="H229" s="515" t="s">
        <v>1286</v>
      </c>
      <c r="I229" s="515" t="s">
        <v>1217</v>
      </c>
      <c r="J229" s="515" t="s">
        <v>1218</v>
      </c>
      <c r="K229" s="529">
        <v>4</v>
      </c>
      <c r="L229" s="529">
        <v>10</v>
      </c>
      <c r="M229" s="508"/>
      <c r="N229" s="529"/>
      <c r="O229" s="538"/>
      <c r="P229" s="508">
        <f t="shared" si="9"/>
        <v>0</v>
      </c>
    </row>
    <row r="230" spans="1:16" s="54" customFormat="1" ht="11.25" x14ac:dyDescent="0.2">
      <c r="A230" s="554" t="s">
        <v>505</v>
      </c>
      <c r="B230" s="381" t="s">
        <v>767</v>
      </c>
      <c r="C230" s="381" t="s">
        <v>113</v>
      </c>
      <c r="D230" s="418" t="s">
        <v>1325</v>
      </c>
      <c r="E230" s="506">
        <v>2000</v>
      </c>
      <c r="F230" s="566">
        <v>46309536</v>
      </c>
      <c r="G230" s="451" t="s">
        <v>1326</v>
      </c>
      <c r="H230" s="515" t="s">
        <v>1286</v>
      </c>
      <c r="I230" s="515" t="s">
        <v>1217</v>
      </c>
      <c r="J230" s="515" t="s">
        <v>1218</v>
      </c>
      <c r="K230" s="529">
        <v>4</v>
      </c>
      <c r="L230" s="529">
        <v>12</v>
      </c>
      <c r="M230" s="508"/>
      <c r="N230" s="529">
        <v>4</v>
      </c>
      <c r="O230" s="538">
        <v>6</v>
      </c>
      <c r="P230" s="508">
        <f t="shared" si="9"/>
        <v>12000</v>
      </c>
    </row>
    <row r="231" spans="1:16" s="54" customFormat="1" ht="11.25" x14ac:dyDescent="0.2">
      <c r="A231" s="554" t="s">
        <v>505</v>
      </c>
      <c r="B231" s="381" t="s">
        <v>767</v>
      </c>
      <c r="C231" s="381" t="s">
        <v>113</v>
      </c>
      <c r="D231" s="418" t="s">
        <v>1327</v>
      </c>
      <c r="E231" s="508">
        <v>1150</v>
      </c>
      <c r="F231" s="540">
        <v>73331520</v>
      </c>
      <c r="G231" s="418" t="s">
        <v>1328</v>
      </c>
      <c r="H231" s="418" t="s">
        <v>1313</v>
      </c>
      <c r="I231" s="418" t="s">
        <v>1224</v>
      </c>
      <c r="J231" s="418" t="s">
        <v>1218</v>
      </c>
      <c r="K231" s="529">
        <v>4</v>
      </c>
      <c r="L231" s="419">
        <v>10</v>
      </c>
      <c r="M231" s="508">
        <f t="shared" si="10"/>
        <v>11500</v>
      </c>
      <c r="N231" s="529"/>
      <c r="O231" s="538"/>
      <c r="P231" s="508">
        <f t="shared" si="9"/>
        <v>0</v>
      </c>
    </row>
    <row r="232" spans="1:16" s="54" customFormat="1" ht="11.25" x14ac:dyDescent="0.2">
      <c r="A232" s="554" t="s">
        <v>505</v>
      </c>
      <c r="B232" s="381" t="s">
        <v>767</v>
      </c>
      <c r="C232" s="381" t="s">
        <v>113</v>
      </c>
      <c r="D232" s="418" t="s">
        <v>1327</v>
      </c>
      <c r="E232" s="508">
        <v>1150</v>
      </c>
      <c r="F232" s="540">
        <v>43672381</v>
      </c>
      <c r="G232" s="418" t="s">
        <v>1329</v>
      </c>
      <c r="H232" s="418" t="s">
        <v>1313</v>
      </c>
      <c r="I232" s="418" t="s">
        <v>1224</v>
      </c>
      <c r="J232" s="418" t="s">
        <v>1218</v>
      </c>
      <c r="K232" s="529">
        <v>4</v>
      </c>
      <c r="L232" s="419">
        <v>10</v>
      </c>
      <c r="M232" s="508">
        <f t="shared" si="10"/>
        <v>11500</v>
      </c>
      <c r="N232" s="529"/>
      <c r="O232" s="538"/>
      <c r="P232" s="508">
        <f t="shared" si="9"/>
        <v>0</v>
      </c>
    </row>
    <row r="233" spans="1:16" s="54" customFormat="1" ht="11.25" x14ac:dyDescent="0.2">
      <c r="A233" s="554" t="s">
        <v>505</v>
      </c>
      <c r="B233" s="381" t="s">
        <v>767</v>
      </c>
      <c r="C233" s="381" t="s">
        <v>113</v>
      </c>
      <c r="D233" s="418" t="s">
        <v>1327</v>
      </c>
      <c r="E233" s="508">
        <v>1150</v>
      </c>
      <c r="F233" s="540">
        <v>44673105</v>
      </c>
      <c r="G233" s="418" t="s">
        <v>1330</v>
      </c>
      <c r="H233" s="418" t="s">
        <v>1313</v>
      </c>
      <c r="I233" s="418" t="s">
        <v>1224</v>
      </c>
      <c r="J233" s="418" t="s">
        <v>1218</v>
      </c>
      <c r="K233" s="529">
        <v>4</v>
      </c>
      <c r="L233" s="419">
        <v>10</v>
      </c>
      <c r="M233" s="508">
        <f t="shared" si="10"/>
        <v>11500</v>
      </c>
      <c r="N233" s="529"/>
      <c r="O233" s="538"/>
      <c r="P233" s="508">
        <f t="shared" si="9"/>
        <v>0</v>
      </c>
    </row>
    <row r="234" spans="1:16" s="54" customFormat="1" ht="11.25" x14ac:dyDescent="0.2">
      <c r="A234" s="554" t="s">
        <v>505</v>
      </c>
      <c r="B234" s="381" t="s">
        <v>767</v>
      </c>
      <c r="C234" s="381" t="s">
        <v>113</v>
      </c>
      <c r="D234" s="418" t="s">
        <v>1327</v>
      </c>
      <c r="E234" s="508">
        <v>1150</v>
      </c>
      <c r="F234" s="540">
        <v>20097910</v>
      </c>
      <c r="G234" s="418" t="s">
        <v>1331</v>
      </c>
      <c r="H234" s="418" t="s">
        <v>1313</v>
      </c>
      <c r="I234" s="418" t="s">
        <v>1224</v>
      </c>
      <c r="J234" s="418" t="s">
        <v>1218</v>
      </c>
      <c r="K234" s="529">
        <v>4</v>
      </c>
      <c r="L234" s="419">
        <v>10</v>
      </c>
      <c r="M234" s="508">
        <f t="shared" si="10"/>
        <v>11500</v>
      </c>
      <c r="N234" s="529"/>
      <c r="O234" s="538"/>
      <c r="P234" s="508">
        <f t="shared" si="9"/>
        <v>0</v>
      </c>
    </row>
    <row r="235" spans="1:16" s="54" customFormat="1" ht="11.25" x14ac:dyDescent="0.2">
      <c r="A235" s="554" t="s">
        <v>505</v>
      </c>
      <c r="B235" s="381" t="s">
        <v>767</v>
      </c>
      <c r="C235" s="381" t="s">
        <v>113</v>
      </c>
      <c r="D235" s="418" t="s">
        <v>1327</v>
      </c>
      <c r="E235" s="508">
        <v>1150</v>
      </c>
      <c r="F235" s="540">
        <v>16134857</v>
      </c>
      <c r="G235" s="418" t="s">
        <v>1332</v>
      </c>
      <c r="H235" s="418" t="s">
        <v>1313</v>
      </c>
      <c r="I235" s="418" t="s">
        <v>1224</v>
      </c>
      <c r="J235" s="418" t="s">
        <v>1218</v>
      </c>
      <c r="K235" s="529">
        <v>4</v>
      </c>
      <c r="L235" s="419">
        <v>10</v>
      </c>
      <c r="M235" s="508">
        <f t="shared" si="10"/>
        <v>11500</v>
      </c>
      <c r="N235" s="529"/>
      <c r="O235" s="538"/>
      <c r="P235" s="508">
        <f t="shared" si="9"/>
        <v>0</v>
      </c>
    </row>
    <row r="236" spans="1:16" s="54" customFormat="1" ht="11.25" x14ac:dyDescent="0.2">
      <c r="A236" s="554" t="s">
        <v>505</v>
      </c>
      <c r="B236" s="381" t="s">
        <v>767</v>
      </c>
      <c r="C236" s="381" t="s">
        <v>113</v>
      </c>
      <c r="D236" s="418" t="s">
        <v>1327</v>
      </c>
      <c r="E236" s="508">
        <v>1150</v>
      </c>
      <c r="F236" s="540">
        <v>20442873</v>
      </c>
      <c r="G236" s="418" t="s">
        <v>1333</v>
      </c>
      <c r="H236" s="418" t="s">
        <v>1313</v>
      </c>
      <c r="I236" s="418" t="s">
        <v>1224</v>
      </c>
      <c r="J236" s="418" t="s">
        <v>1218</v>
      </c>
      <c r="K236" s="529">
        <v>4</v>
      </c>
      <c r="L236" s="419">
        <v>10</v>
      </c>
      <c r="M236" s="508">
        <f t="shared" si="10"/>
        <v>11500</v>
      </c>
      <c r="N236" s="529"/>
      <c r="O236" s="538"/>
      <c r="P236" s="508">
        <f t="shared" si="9"/>
        <v>0</v>
      </c>
    </row>
    <row r="237" spans="1:16" s="54" customFormat="1" ht="11.25" x14ac:dyDescent="0.2">
      <c r="A237" s="554" t="s">
        <v>505</v>
      </c>
      <c r="B237" s="381" t="s">
        <v>767</v>
      </c>
      <c r="C237" s="381" t="s">
        <v>113</v>
      </c>
      <c r="D237" s="418" t="s">
        <v>1327</v>
      </c>
      <c r="E237" s="508">
        <v>1150</v>
      </c>
      <c r="F237" s="540">
        <v>46769543</v>
      </c>
      <c r="G237" s="418" t="s">
        <v>1334</v>
      </c>
      <c r="H237" s="418" t="s">
        <v>1313</v>
      </c>
      <c r="I237" s="418" t="s">
        <v>1224</v>
      </c>
      <c r="J237" s="418" t="s">
        <v>1218</v>
      </c>
      <c r="K237" s="529">
        <v>4</v>
      </c>
      <c r="L237" s="419">
        <v>10</v>
      </c>
      <c r="M237" s="508">
        <f t="shared" si="10"/>
        <v>11500</v>
      </c>
      <c r="N237" s="529"/>
      <c r="O237" s="538"/>
      <c r="P237" s="508">
        <f t="shared" si="9"/>
        <v>0</v>
      </c>
    </row>
    <row r="238" spans="1:16" s="54" customFormat="1" ht="11.25" x14ac:dyDescent="0.2">
      <c r="A238" s="554" t="s">
        <v>505</v>
      </c>
      <c r="B238" s="381" t="s">
        <v>767</v>
      </c>
      <c r="C238" s="381" t="s">
        <v>113</v>
      </c>
      <c r="D238" s="418" t="s">
        <v>1335</v>
      </c>
      <c r="E238" s="508">
        <v>1150</v>
      </c>
      <c r="F238" s="540">
        <v>20438673</v>
      </c>
      <c r="G238" s="418" t="s">
        <v>1336</v>
      </c>
      <c r="H238" s="418" t="s">
        <v>1313</v>
      </c>
      <c r="I238" s="418" t="s">
        <v>1224</v>
      </c>
      <c r="J238" s="418" t="s">
        <v>1218</v>
      </c>
      <c r="K238" s="529">
        <v>4</v>
      </c>
      <c r="L238" s="419">
        <v>10</v>
      </c>
      <c r="M238" s="508">
        <f t="shared" si="10"/>
        <v>11500</v>
      </c>
      <c r="N238" s="529"/>
      <c r="O238" s="538"/>
      <c r="P238" s="508">
        <f t="shared" si="9"/>
        <v>0</v>
      </c>
    </row>
    <row r="239" spans="1:16" s="54" customFormat="1" ht="11.25" x14ac:dyDescent="0.2">
      <c r="A239" s="554" t="s">
        <v>505</v>
      </c>
      <c r="B239" s="381" t="s">
        <v>767</v>
      </c>
      <c r="C239" s="381" t="s">
        <v>113</v>
      </c>
      <c r="D239" s="418" t="s">
        <v>1337</v>
      </c>
      <c r="E239" s="508">
        <v>1150</v>
      </c>
      <c r="F239" s="540">
        <v>45386206</v>
      </c>
      <c r="G239" s="418" t="s">
        <v>1338</v>
      </c>
      <c r="H239" s="418" t="s">
        <v>1339</v>
      </c>
      <c r="I239" s="418" t="s">
        <v>1340</v>
      </c>
      <c r="J239" s="418" t="s">
        <v>1236</v>
      </c>
      <c r="K239" s="529">
        <v>4</v>
      </c>
      <c r="L239" s="419">
        <v>12</v>
      </c>
      <c r="M239" s="508">
        <f t="shared" si="10"/>
        <v>13800</v>
      </c>
      <c r="N239" s="529">
        <v>4</v>
      </c>
      <c r="O239" s="538">
        <v>6</v>
      </c>
      <c r="P239" s="508">
        <f t="shared" si="9"/>
        <v>6900</v>
      </c>
    </row>
    <row r="240" spans="1:16" s="54" customFormat="1" ht="11.25" x14ac:dyDescent="0.2">
      <c r="A240" s="554" t="s">
        <v>505</v>
      </c>
      <c r="B240" s="381" t="s">
        <v>767</v>
      </c>
      <c r="C240" s="381" t="s">
        <v>113</v>
      </c>
      <c r="D240" s="418" t="s">
        <v>1337</v>
      </c>
      <c r="E240" s="508">
        <v>1150</v>
      </c>
      <c r="F240" s="540">
        <v>44453899</v>
      </c>
      <c r="G240" s="418" t="s">
        <v>1341</v>
      </c>
      <c r="H240" s="418" t="s">
        <v>1339</v>
      </c>
      <c r="I240" s="418" t="s">
        <v>1340</v>
      </c>
      <c r="J240" s="418" t="s">
        <v>1236</v>
      </c>
      <c r="K240" s="529">
        <v>4</v>
      </c>
      <c r="L240" s="419">
        <v>12</v>
      </c>
      <c r="M240" s="508">
        <f t="shared" si="10"/>
        <v>13800</v>
      </c>
      <c r="N240" s="529">
        <v>4</v>
      </c>
      <c r="O240" s="538">
        <v>6</v>
      </c>
      <c r="P240" s="508">
        <f t="shared" si="9"/>
        <v>6900</v>
      </c>
    </row>
    <row r="241" spans="1:16" s="54" customFormat="1" ht="11.25" x14ac:dyDescent="0.2">
      <c r="A241" s="554" t="s">
        <v>505</v>
      </c>
      <c r="B241" s="381" t="s">
        <v>767</v>
      </c>
      <c r="C241" s="381" t="s">
        <v>113</v>
      </c>
      <c r="D241" s="418" t="s">
        <v>1337</v>
      </c>
      <c r="E241" s="508">
        <v>1150</v>
      </c>
      <c r="F241" s="540">
        <v>40600817</v>
      </c>
      <c r="G241" s="418" t="s">
        <v>1342</v>
      </c>
      <c r="H241" s="418" t="s">
        <v>1339</v>
      </c>
      <c r="I241" s="418" t="s">
        <v>1340</v>
      </c>
      <c r="J241" s="418" t="s">
        <v>1236</v>
      </c>
      <c r="K241" s="529">
        <v>4</v>
      </c>
      <c r="L241" s="419">
        <v>12</v>
      </c>
      <c r="M241" s="508">
        <f t="shared" si="10"/>
        <v>13800</v>
      </c>
      <c r="N241" s="529"/>
      <c r="O241" s="538"/>
      <c r="P241" s="508">
        <f t="shared" si="9"/>
        <v>0</v>
      </c>
    </row>
    <row r="242" spans="1:16" s="54" customFormat="1" ht="11.25" x14ac:dyDescent="0.2">
      <c r="A242" s="554" t="s">
        <v>505</v>
      </c>
      <c r="B242" s="381" t="s">
        <v>767</v>
      </c>
      <c r="C242" s="381" t="s">
        <v>113</v>
      </c>
      <c r="D242" s="418" t="s">
        <v>1337</v>
      </c>
      <c r="E242" s="508">
        <v>1150</v>
      </c>
      <c r="F242" s="540">
        <v>20402301</v>
      </c>
      <c r="G242" s="418" t="s">
        <v>1343</v>
      </c>
      <c r="H242" s="418" t="s">
        <v>1339</v>
      </c>
      <c r="I242" s="418" t="s">
        <v>1340</v>
      </c>
      <c r="J242" s="418" t="s">
        <v>1236</v>
      </c>
      <c r="K242" s="529">
        <v>4</v>
      </c>
      <c r="L242" s="419">
        <v>12</v>
      </c>
      <c r="M242" s="508">
        <f t="shared" si="10"/>
        <v>13800</v>
      </c>
      <c r="N242" s="529"/>
      <c r="O242" s="538"/>
      <c r="P242" s="508">
        <f t="shared" si="9"/>
        <v>0</v>
      </c>
    </row>
    <row r="243" spans="1:16" s="54" customFormat="1" ht="11.25" x14ac:dyDescent="0.2">
      <c r="A243" s="554" t="s">
        <v>505</v>
      </c>
      <c r="B243" s="381" t="s">
        <v>767</v>
      </c>
      <c r="C243" s="381" t="s">
        <v>113</v>
      </c>
      <c r="D243" s="418" t="s">
        <v>1337</v>
      </c>
      <c r="E243" s="508">
        <v>1150</v>
      </c>
      <c r="F243" s="540">
        <v>20408819</v>
      </c>
      <c r="G243" s="418" t="s">
        <v>1344</v>
      </c>
      <c r="H243" s="418" t="s">
        <v>1339</v>
      </c>
      <c r="I243" s="418" t="s">
        <v>1340</v>
      </c>
      <c r="J243" s="418" t="s">
        <v>1236</v>
      </c>
      <c r="K243" s="529">
        <v>4</v>
      </c>
      <c r="L243" s="419">
        <v>12</v>
      </c>
      <c r="M243" s="508">
        <f t="shared" si="10"/>
        <v>13800</v>
      </c>
      <c r="N243" s="529"/>
      <c r="O243" s="538"/>
      <c r="P243" s="508">
        <f t="shared" si="9"/>
        <v>0</v>
      </c>
    </row>
    <row r="244" spans="1:16" s="54" customFormat="1" ht="11.25" x14ac:dyDescent="0.2">
      <c r="A244" s="554" t="s">
        <v>505</v>
      </c>
      <c r="B244" s="381" t="s">
        <v>767</v>
      </c>
      <c r="C244" s="381" t="s">
        <v>113</v>
      </c>
      <c r="D244" s="418" t="s">
        <v>1337</v>
      </c>
      <c r="E244" s="508">
        <v>1150</v>
      </c>
      <c r="F244" s="540">
        <v>20416664</v>
      </c>
      <c r="G244" s="418" t="s">
        <v>1345</v>
      </c>
      <c r="H244" s="418" t="s">
        <v>1339</v>
      </c>
      <c r="I244" s="418" t="s">
        <v>1340</v>
      </c>
      <c r="J244" s="418" t="s">
        <v>1236</v>
      </c>
      <c r="K244" s="529">
        <v>4</v>
      </c>
      <c r="L244" s="419">
        <v>12</v>
      </c>
      <c r="M244" s="508">
        <f t="shared" si="10"/>
        <v>13800</v>
      </c>
      <c r="N244" s="529"/>
      <c r="O244" s="538"/>
      <c r="P244" s="508">
        <f t="shared" ref="P244:P304" si="11">E244*O244</f>
        <v>0</v>
      </c>
    </row>
    <row r="245" spans="1:16" s="54" customFormat="1" ht="11.25" x14ac:dyDescent="0.2">
      <c r="A245" s="554" t="s">
        <v>505</v>
      </c>
      <c r="B245" s="381" t="s">
        <v>767</v>
      </c>
      <c r="C245" s="381" t="s">
        <v>113</v>
      </c>
      <c r="D245" s="418" t="s">
        <v>1337</v>
      </c>
      <c r="E245" s="508">
        <v>1150</v>
      </c>
      <c r="F245" s="540">
        <v>42376270</v>
      </c>
      <c r="G245" s="418" t="s">
        <v>1346</v>
      </c>
      <c r="H245" s="418" t="s">
        <v>1339</v>
      </c>
      <c r="I245" s="418" t="s">
        <v>1340</v>
      </c>
      <c r="J245" s="418" t="s">
        <v>1236</v>
      </c>
      <c r="K245" s="529">
        <v>4</v>
      </c>
      <c r="L245" s="419">
        <v>12</v>
      </c>
      <c r="M245" s="508">
        <f t="shared" si="10"/>
        <v>13800</v>
      </c>
      <c r="N245" s="529">
        <v>4</v>
      </c>
      <c r="O245" s="538">
        <v>6</v>
      </c>
      <c r="P245" s="508">
        <f t="shared" si="11"/>
        <v>6900</v>
      </c>
    </row>
    <row r="246" spans="1:16" s="54" customFormat="1" ht="11.25" x14ac:dyDescent="0.2">
      <c r="A246" s="554" t="s">
        <v>505</v>
      </c>
      <c r="B246" s="381" t="s">
        <v>767</v>
      </c>
      <c r="C246" s="381" t="s">
        <v>113</v>
      </c>
      <c r="D246" s="418" t="s">
        <v>1337</v>
      </c>
      <c r="E246" s="508">
        <v>1150</v>
      </c>
      <c r="F246" s="540">
        <v>20728139</v>
      </c>
      <c r="G246" s="418" t="s">
        <v>1347</v>
      </c>
      <c r="H246" s="418" t="s">
        <v>1339</v>
      </c>
      <c r="I246" s="418" t="s">
        <v>1340</v>
      </c>
      <c r="J246" s="418" t="s">
        <v>1236</v>
      </c>
      <c r="K246" s="529">
        <v>4</v>
      </c>
      <c r="L246" s="419">
        <v>12</v>
      </c>
      <c r="M246" s="508">
        <f t="shared" si="10"/>
        <v>13800</v>
      </c>
      <c r="N246" s="529"/>
      <c r="O246" s="538"/>
      <c r="P246" s="508">
        <f t="shared" si="11"/>
        <v>0</v>
      </c>
    </row>
    <row r="247" spans="1:16" s="54" customFormat="1" ht="11.25" x14ac:dyDescent="0.2">
      <c r="A247" s="554" t="s">
        <v>505</v>
      </c>
      <c r="B247" s="381" t="s">
        <v>767</v>
      </c>
      <c r="C247" s="381" t="s">
        <v>113</v>
      </c>
      <c r="D247" s="418" t="s">
        <v>1337</v>
      </c>
      <c r="E247" s="508">
        <v>1150</v>
      </c>
      <c r="F247" s="540">
        <v>20435845</v>
      </c>
      <c r="G247" s="418" t="s">
        <v>1348</v>
      </c>
      <c r="H247" s="418" t="s">
        <v>1339</v>
      </c>
      <c r="I247" s="418" t="s">
        <v>1340</v>
      </c>
      <c r="J247" s="418" t="s">
        <v>1236</v>
      </c>
      <c r="K247" s="529">
        <v>4</v>
      </c>
      <c r="L247" s="419">
        <v>12</v>
      </c>
      <c r="M247" s="508">
        <f t="shared" si="10"/>
        <v>13800</v>
      </c>
      <c r="N247" s="529">
        <v>4</v>
      </c>
      <c r="O247" s="538">
        <v>6</v>
      </c>
      <c r="P247" s="508">
        <f t="shared" si="11"/>
        <v>6900</v>
      </c>
    </row>
    <row r="248" spans="1:16" s="54" customFormat="1" ht="11.25" x14ac:dyDescent="0.2">
      <c r="A248" s="554" t="s">
        <v>505</v>
      </c>
      <c r="B248" s="381" t="s">
        <v>767</v>
      </c>
      <c r="C248" s="381" t="s">
        <v>113</v>
      </c>
      <c r="D248" s="418" t="s">
        <v>1337</v>
      </c>
      <c r="E248" s="508">
        <v>1150</v>
      </c>
      <c r="F248" s="540">
        <v>43905789</v>
      </c>
      <c r="G248" s="418" t="s">
        <v>1349</v>
      </c>
      <c r="H248" s="418" t="s">
        <v>1339</v>
      </c>
      <c r="I248" s="418" t="s">
        <v>1340</v>
      </c>
      <c r="J248" s="418" t="s">
        <v>1236</v>
      </c>
      <c r="K248" s="529">
        <v>4</v>
      </c>
      <c r="L248" s="419">
        <v>12</v>
      </c>
      <c r="M248" s="508">
        <f t="shared" si="10"/>
        <v>13800</v>
      </c>
      <c r="N248" s="529"/>
      <c r="O248" s="538"/>
      <c r="P248" s="508">
        <f t="shared" si="11"/>
        <v>0</v>
      </c>
    </row>
    <row r="249" spans="1:16" s="54" customFormat="1" ht="11.25" x14ac:dyDescent="0.2">
      <c r="A249" s="554" t="s">
        <v>505</v>
      </c>
      <c r="B249" s="381" t="s">
        <v>767</v>
      </c>
      <c r="C249" s="381" t="s">
        <v>113</v>
      </c>
      <c r="D249" s="418" t="s">
        <v>1337</v>
      </c>
      <c r="E249" s="508">
        <v>1150</v>
      </c>
      <c r="F249" s="540">
        <v>20436522</v>
      </c>
      <c r="G249" s="418" t="s">
        <v>1350</v>
      </c>
      <c r="H249" s="418" t="s">
        <v>1339</v>
      </c>
      <c r="I249" s="418" t="s">
        <v>1340</v>
      </c>
      <c r="J249" s="418" t="s">
        <v>1236</v>
      </c>
      <c r="K249" s="529">
        <v>4</v>
      </c>
      <c r="L249" s="419">
        <v>12</v>
      </c>
      <c r="M249" s="508">
        <f t="shared" si="10"/>
        <v>13800</v>
      </c>
      <c r="N249" s="529"/>
      <c r="O249" s="538"/>
      <c r="P249" s="508">
        <f t="shared" si="11"/>
        <v>0</v>
      </c>
    </row>
    <row r="250" spans="1:16" s="54" customFormat="1" ht="11.25" x14ac:dyDescent="0.2">
      <c r="A250" s="554" t="s">
        <v>505</v>
      </c>
      <c r="B250" s="381" t="s">
        <v>767</v>
      </c>
      <c r="C250" s="381" t="s">
        <v>113</v>
      </c>
      <c r="D250" s="418" t="s">
        <v>1337</v>
      </c>
      <c r="E250" s="508">
        <v>1150</v>
      </c>
      <c r="F250" s="540">
        <v>21242347</v>
      </c>
      <c r="G250" s="418" t="s">
        <v>1351</v>
      </c>
      <c r="H250" s="418" t="s">
        <v>1339</v>
      </c>
      <c r="I250" s="418" t="s">
        <v>1340</v>
      </c>
      <c r="J250" s="418" t="s">
        <v>1236</v>
      </c>
      <c r="K250" s="529">
        <v>4</v>
      </c>
      <c r="L250" s="419">
        <v>12</v>
      </c>
      <c r="M250" s="508">
        <f t="shared" si="10"/>
        <v>13800</v>
      </c>
      <c r="N250" s="529"/>
      <c r="O250" s="538"/>
      <c r="P250" s="508">
        <f t="shared" si="11"/>
        <v>0</v>
      </c>
    </row>
    <row r="251" spans="1:16" s="54" customFormat="1" ht="11.25" x14ac:dyDescent="0.2">
      <c r="A251" s="554" t="s">
        <v>505</v>
      </c>
      <c r="B251" s="381" t="s">
        <v>767</v>
      </c>
      <c r="C251" s="381" t="s">
        <v>113</v>
      </c>
      <c r="D251" s="418" t="s">
        <v>1337</v>
      </c>
      <c r="E251" s="508">
        <v>1150</v>
      </c>
      <c r="F251" s="540">
        <v>20997762</v>
      </c>
      <c r="G251" s="418" t="s">
        <v>1352</v>
      </c>
      <c r="H251" s="418" t="s">
        <v>1339</v>
      </c>
      <c r="I251" s="418" t="s">
        <v>1340</v>
      </c>
      <c r="J251" s="418" t="s">
        <v>1236</v>
      </c>
      <c r="K251" s="529">
        <v>4</v>
      </c>
      <c r="L251" s="419">
        <v>12</v>
      </c>
      <c r="M251" s="508">
        <f t="shared" si="10"/>
        <v>13800</v>
      </c>
      <c r="N251" s="529"/>
      <c r="O251" s="538"/>
      <c r="P251" s="508">
        <f t="shared" si="11"/>
        <v>0</v>
      </c>
    </row>
    <row r="252" spans="1:16" s="54" customFormat="1" ht="11.25" x14ac:dyDescent="0.2">
      <c r="A252" s="554" t="s">
        <v>505</v>
      </c>
      <c r="B252" s="381" t="s">
        <v>767</v>
      </c>
      <c r="C252" s="381" t="s">
        <v>113</v>
      </c>
      <c r="D252" s="418" t="s">
        <v>1337</v>
      </c>
      <c r="E252" s="508">
        <v>1150</v>
      </c>
      <c r="F252" s="540">
        <v>43060065</v>
      </c>
      <c r="G252" s="418" t="s">
        <v>1353</v>
      </c>
      <c r="H252" s="418" t="s">
        <v>1339</v>
      </c>
      <c r="I252" s="418" t="s">
        <v>1340</v>
      </c>
      <c r="J252" s="418" t="s">
        <v>1236</v>
      </c>
      <c r="K252" s="529">
        <v>4</v>
      </c>
      <c r="L252" s="419">
        <v>12</v>
      </c>
      <c r="M252" s="508">
        <f t="shared" si="10"/>
        <v>13800</v>
      </c>
      <c r="N252" s="529"/>
      <c r="O252" s="538"/>
      <c r="P252" s="508">
        <f t="shared" si="11"/>
        <v>0</v>
      </c>
    </row>
    <row r="253" spans="1:16" s="54" customFormat="1" ht="11.25" x14ac:dyDescent="0.2">
      <c r="A253" s="554" t="s">
        <v>505</v>
      </c>
      <c r="B253" s="381" t="s">
        <v>767</v>
      </c>
      <c r="C253" s="381" t="s">
        <v>113</v>
      </c>
      <c r="D253" s="418" t="s">
        <v>1337</v>
      </c>
      <c r="E253" s="508">
        <v>1150</v>
      </c>
      <c r="F253" s="540">
        <v>63001690</v>
      </c>
      <c r="G253" s="418" t="s">
        <v>1354</v>
      </c>
      <c r="H253" s="418" t="s">
        <v>1339</v>
      </c>
      <c r="I253" s="418" t="s">
        <v>1340</v>
      </c>
      <c r="J253" s="418" t="s">
        <v>1236</v>
      </c>
      <c r="K253" s="529">
        <v>4</v>
      </c>
      <c r="L253" s="419">
        <v>12</v>
      </c>
      <c r="M253" s="508">
        <f t="shared" si="10"/>
        <v>13800</v>
      </c>
      <c r="N253" s="529"/>
      <c r="O253" s="538"/>
      <c r="P253" s="508">
        <f t="shared" si="11"/>
        <v>0</v>
      </c>
    </row>
    <row r="254" spans="1:16" s="54" customFormat="1" ht="11.25" x14ac:dyDescent="0.2">
      <c r="A254" s="554" t="s">
        <v>505</v>
      </c>
      <c r="B254" s="381" t="s">
        <v>767</v>
      </c>
      <c r="C254" s="381" t="s">
        <v>113</v>
      </c>
      <c r="D254" s="418" t="s">
        <v>1337</v>
      </c>
      <c r="E254" s="508">
        <v>1150</v>
      </c>
      <c r="F254" s="540">
        <v>41690559</v>
      </c>
      <c r="G254" s="418" t="s">
        <v>1355</v>
      </c>
      <c r="H254" s="418" t="s">
        <v>1339</v>
      </c>
      <c r="I254" s="418" t="s">
        <v>1340</v>
      </c>
      <c r="J254" s="418" t="s">
        <v>1236</v>
      </c>
      <c r="K254" s="529">
        <v>4</v>
      </c>
      <c r="L254" s="419">
        <v>12</v>
      </c>
      <c r="M254" s="508">
        <f t="shared" si="10"/>
        <v>13800</v>
      </c>
      <c r="N254" s="529"/>
      <c r="O254" s="538"/>
      <c r="P254" s="508">
        <f t="shared" si="11"/>
        <v>0</v>
      </c>
    </row>
    <row r="255" spans="1:16" s="54" customFormat="1" ht="11.25" x14ac:dyDescent="0.2">
      <c r="A255" s="554" t="s">
        <v>505</v>
      </c>
      <c r="B255" s="381" t="s">
        <v>767</v>
      </c>
      <c r="C255" s="381" t="s">
        <v>113</v>
      </c>
      <c r="D255" s="418" t="s">
        <v>1337</v>
      </c>
      <c r="E255" s="508">
        <v>1150</v>
      </c>
      <c r="F255" s="540">
        <v>40317454</v>
      </c>
      <c r="G255" s="418" t="s">
        <v>1356</v>
      </c>
      <c r="H255" s="418" t="s">
        <v>1339</v>
      </c>
      <c r="I255" s="418" t="s">
        <v>1340</v>
      </c>
      <c r="J255" s="418" t="s">
        <v>1236</v>
      </c>
      <c r="K255" s="529">
        <v>4</v>
      </c>
      <c r="L255" s="419">
        <v>12</v>
      </c>
      <c r="M255" s="508">
        <f t="shared" si="10"/>
        <v>13800</v>
      </c>
      <c r="N255" s="529"/>
      <c r="O255" s="538"/>
      <c r="P255" s="508">
        <f t="shared" si="11"/>
        <v>0</v>
      </c>
    </row>
    <row r="256" spans="1:16" s="54" customFormat="1" ht="11.25" x14ac:dyDescent="0.2">
      <c r="A256" s="554" t="s">
        <v>505</v>
      </c>
      <c r="B256" s="381" t="s">
        <v>767</v>
      </c>
      <c r="C256" s="381" t="s">
        <v>113</v>
      </c>
      <c r="D256" s="418" t="s">
        <v>1337</v>
      </c>
      <c r="E256" s="508">
        <v>1150</v>
      </c>
      <c r="F256" s="540">
        <v>40698991</v>
      </c>
      <c r="G256" s="418" t="s">
        <v>1357</v>
      </c>
      <c r="H256" s="418" t="s">
        <v>1339</v>
      </c>
      <c r="I256" s="418" t="s">
        <v>1340</v>
      </c>
      <c r="J256" s="418" t="s">
        <v>1236</v>
      </c>
      <c r="K256" s="529">
        <v>4</v>
      </c>
      <c r="L256" s="419">
        <v>12</v>
      </c>
      <c r="M256" s="508">
        <f t="shared" si="10"/>
        <v>13800</v>
      </c>
      <c r="N256" s="529">
        <v>4</v>
      </c>
      <c r="O256" s="538">
        <v>6</v>
      </c>
      <c r="P256" s="508">
        <f t="shared" si="11"/>
        <v>6900</v>
      </c>
    </row>
    <row r="257" spans="1:16" s="54" customFormat="1" ht="11.25" x14ac:dyDescent="0.2">
      <c r="A257" s="554" t="s">
        <v>505</v>
      </c>
      <c r="B257" s="381" t="s">
        <v>767</v>
      </c>
      <c r="C257" s="381" t="s">
        <v>113</v>
      </c>
      <c r="D257" s="418" t="s">
        <v>1337</v>
      </c>
      <c r="E257" s="508">
        <v>1150</v>
      </c>
      <c r="F257" s="540">
        <v>41345027</v>
      </c>
      <c r="G257" s="418" t="s">
        <v>1358</v>
      </c>
      <c r="H257" s="418" t="s">
        <v>1339</v>
      </c>
      <c r="I257" s="418" t="s">
        <v>1340</v>
      </c>
      <c r="J257" s="418" t="s">
        <v>1236</v>
      </c>
      <c r="K257" s="529">
        <v>4</v>
      </c>
      <c r="L257" s="419">
        <v>12</v>
      </c>
      <c r="M257" s="508">
        <f t="shared" si="10"/>
        <v>13800</v>
      </c>
      <c r="N257" s="529"/>
      <c r="O257" s="538"/>
      <c r="P257" s="508">
        <f t="shared" si="11"/>
        <v>0</v>
      </c>
    </row>
    <row r="258" spans="1:16" s="54" customFormat="1" ht="11.25" x14ac:dyDescent="0.2">
      <c r="A258" s="554" t="s">
        <v>505</v>
      </c>
      <c r="B258" s="381" t="s">
        <v>767</v>
      </c>
      <c r="C258" s="381" t="s">
        <v>113</v>
      </c>
      <c r="D258" s="418" t="s">
        <v>1337</v>
      </c>
      <c r="E258" s="508">
        <v>1150</v>
      </c>
      <c r="F258" s="540">
        <v>20117468</v>
      </c>
      <c r="G258" s="418" t="s">
        <v>1359</v>
      </c>
      <c r="H258" s="418" t="s">
        <v>1339</v>
      </c>
      <c r="I258" s="418" t="s">
        <v>1340</v>
      </c>
      <c r="J258" s="418" t="s">
        <v>1236</v>
      </c>
      <c r="K258" s="529">
        <v>4</v>
      </c>
      <c r="L258" s="419">
        <v>12</v>
      </c>
      <c r="M258" s="508">
        <f t="shared" si="10"/>
        <v>13800</v>
      </c>
      <c r="N258" s="529"/>
      <c r="O258" s="538"/>
      <c r="P258" s="508">
        <f t="shared" si="11"/>
        <v>0</v>
      </c>
    </row>
    <row r="259" spans="1:16" s="54" customFormat="1" ht="11.25" x14ac:dyDescent="0.2">
      <c r="A259" s="554" t="s">
        <v>505</v>
      </c>
      <c r="B259" s="381" t="s">
        <v>767</v>
      </c>
      <c r="C259" s="381" t="s">
        <v>113</v>
      </c>
      <c r="D259" s="418" t="s">
        <v>1337</v>
      </c>
      <c r="E259" s="508">
        <v>1150</v>
      </c>
      <c r="F259" s="540">
        <v>20662858</v>
      </c>
      <c r="G259" s="418" t="s">
        <v>1360</v>
      </c>
      <c r="H259" s="418" t="s">
        <v>1339</v>
      </c>
      <c r="I259" s="418" t="s">
        <v>1340</v>
      </c>
      <c r="J259" s="418" t="s">
        <v>1236</v>
      </c>
      <c r="K259" s="529">
        <v>4</v>
      </c>
      <c r="L259" s="419">
        <v>12</v>
      </c>
      <c r="M259" s="508">
        <f t="shared" si="10"/>
        <v>13800</v>
      </c>
      <c r="N259" s="529"/>
      <c r="O259" s="538"/>
      <c r="P259" s="508">
        <f t="shared" si="11"/>
        <v>0</v>
      </c>
    </row>
    <row r="260" spans="1:16" s="54" customFormat="1" ht="11.25" x14ac:dyDescent="0.2">
      <c r="A260" s="554" t="s">
        <v>505</v>
      </c>
      <c r="B260" s="381" t="s">
        <v>767</v>
      </c>
      <c r="C260" s="381" t="s">
        <v>113</v>
      </c>
      <c r="D260" s="418" t="s">
        <v>1337</v>
      </c>
      <c r="E260" s="508">
        <v>1150</v>
      </c>
      <c r="F260" s="540">
        <v>20409800</v>
      </c>
      <c r="G260" s="418" t="s">
        <v>1361</v>
      </c>
      <c r="H260" s="418" t="s">
        <v>1339</v>
      </c>
      <c r="I260" s="418" t="s">
        <v>1340</v>
      </c>
      <c r="J260" s="418" t="s">
        <v>1236</v>
      </c>
      <c r="K260" s="529">
        <v>4</v>
      </c>
      <c r="L260" s="419">
        <v>12</v>
      </c>
      <c r="M260" s="508">
        <f t="shared" si="10"/>
        <v>13800</v>
      </c>
      <c r="N260" s="529"/>
      <c r="O260" s="538"/>
      <c r="P260" s="508">
        <f t="shared" si="11"/>
        <v>0</v>
      </c>
    </row>
    <row r="261" spans="1:16" s="54" customFormat="1" ht="11.25" x14ac:dyDescent="0.2">
      <c r="A261" s="554" t="s">
        <v>505</v>
      </c>
      <c r="B261" s="381" t="s">
        <v>767</v>
      </c>
      <c r="C261" s="381" t="s">
        <v>113</v>
      </c>
      <c r="D261" s="418" t="s">
        <v>1337</v>
      </c>
      <c r="E261" s="508">
        <v>1150</v>
      </c>
      <c r="F261" s="540" t="s">
        <v>1362</v>
      </c>
      <c r="G261" s="418" t="s">
        <v>1363</v>
      </c>
      <c r="H261" s="418" t="s">
        <v>1339</v>
      </c>
      <c r="I261" s="418" t="s">
        <v>1340</v>
      </c>
      <c r="J261" s="418" t="s">
        <v>1236</v>
      </c>
      <c r="K261" s="529">
        <v>4</v>
      </c>
      <c r="L261" s="419">
        <v>12</v>
      </c>
      <c r="M261" s="508">
        <f t="shared" si="10"/>
        <v>13800</v>
      </c>
      <c r="N261" s="529"/>
      <c r="O261" s="538"/>
      <c r="P261" s="508">
        <f t="shared" si="11"/>
        <v>0</v>
      </c>
    </row>
    <row r="262" spans="1:16" s="54" customFormat="1" ht="11.25" x14ac:dyDescent="0.2">
      <c r="A262" s="554" t="s">
        <v>505</v>
      </c>
      <c r="B262" s="381" t="s">
        <v>767</v>
      </c>
      <c r="C262" s="381" t="s">
        <v>113</v>
      </c>
      <c r="D262" s="418" t="s">
        <v>1337</v>
      </c>
      <c r="E262" s="508">
        <v>1150</v>
      </c>
      <c r="F262" s="540">
        <v>44893170</v>
      </c>
      <c r="G262" s="418" t="s">
        <v>1364</v>
      </c>
      <c r="H262" s="418" t="s">
        <v>1339</v>
      </c>
      <c r="I262" s="418" t="s">
        <v>1340</v>
      </c>
      <c r="J262" s="418" t="s">
        <v>1236</v>
      </c>
      <c r="K262" s="529">
        <v>4</v>
      </c>
      <c r="L262" s="419">
        <v>12</v>
      </c>
      <c r="M262" s="508">
        <f t="shared" si="10"/>
        <v>13800</v>
      </c>
      <c r="N262" s="529"/>
      <c r="O262" s="576"/>
      <c r="P262" s="508">
        <f t="shared" si="11"/>
        <v>0</v>
      </c>
    </row>
    <row r="263" spans="1:16" s="54" customFormat="1" ht="11.25" x14ac:dyDescent="0.2">
      <c r="A263" s="554" t="s">
        <v>505</v>
      </c>
      <c r="B263" s="381" t="s">
        <v>767</v>
      </c>
      <c r="C263" s="381" t="s">
        <v>113</v>
      </c>
      <c r="D263" s="418" t="s">
        <v>1337</v>
      </c>
      <c r="E263" s="508">
        <v>1150</v>
      </c>
      <c r="F263" s="540">
        <v>20108156</v>
      </c>
      <c r="G263" s="418" t="s">
        <v>1365</v>
      </c>
      <c r="H263" s="418" t="s">
        <v>1339</v>
      </c>
      <c r="I263" s="418" t="s">
        <v>1340</v>
      </c>
      <c r="J263" s="418" t="s">
        <v>1236</v>
      </c>
      <c r="K263" s="529">
        <v>4</v>
      </c>
      <c r="L263" s="419">
        <v>12</v>
      </c>
      <c r="M263" s="508">
        <f t="shared" si="10"/>
        <v>13800</v>
      </c>
      <c r="N263" s="529">
        <v>4</v>
      </c>
      <c r="O263" s="538">
        <v>6</v>
      </c>
      <c r="P263" s="508">
        <f t="shared" si="11"/>
        <v>6900</v>
      </c>
    </row>
    <row r="264" spans="1:16" s="54" customFormat="1" ht="11.25" x14ac:dyDescent="0.2">
      <c r="A264" s="554" t="s">
        <v>505</v>
      </c>
      <c r="B264" s="381" t="s">
        <v>767</v>
      </c>
      <c r="C264" s="381" t="s">
        <v>113</v>
      </c>
      <c r="D264" s="418" t="s">
        <v>1337</v>
      </c>
      <c r="E264" s="508">
        <v>1150</v>
      </c>
      <c r="F264" s="540">
        <v>71247000</v>
      </c>
      <c r="G264" s="418" t="s">
        <v>1366</v>
      </c>
      <c r="H264" s="418" t="s">
        <v>1339</v>
      </c>
      <c r="I264" s="418" t="s">
        <v>1340</v>
      </c>
      <c r="J264" s="418" t="s">
        <v>1236</v>
      </c>
      <c r="K264" s="529">
        <v>4</v>
      </c>
      <c r="L264" s="419">
        <v>12</v>
      </c>
      <c r="M264" s="508">
        <f t="shared" si="10"/>
        <v>13800</v>
      </c>
      <c r="N264" s="529"/>
      <c r="O264" s="576"/>
      <c r="P264" s="508">
        <f t="shared" si="11"/>
        <v>0</v>
      </c>
    </row>
    <row r="265" spans="1:16" s="54" customFormat="1" ht="11.25" x14ac:dyDescent="0.2">
      <c r="A265" s="554" t="s">
        <v>505</v>
      </c>
      <c r="B265" s="381" t="s">
        <v>767</v>
      </c>
      <c r="C265" s="381" t="s">
        <v>113</v>
      </c>
      <c r="D265" s="418" t="s">
        <v>1337</v>
      </c>
      <c r="E265" s="508">
        <v>1150</v>
      </c>
      <c r="F265" s="540">
        <v>43132788</v>
      </c>
      <c r="G265" s="418" t="s">
        <v>1367</v>
      </c>
      <c r="H265" s="418" t="s">
        <v>1339</v>
      </c>
      <c r="I265" s="418" t="s">
        <v>1340</v>
      </c>
      <c r="J265" s="418" t="s">
        <v>1236</v>
      </c>
      <c r="K265" s="529">
        <v>4</v>
      </c>
      <c r="L265" s="419">
        <v>12</v>
      </c>
      <c r="M265" s="508">
        <f t="shared" si="10"/>
        <v>13800</v>
      </c>
      <c r="N265" s="529">
        <v>4</v>
      </c>
      <c r="O265" s="538">
        <v>6</v>
      </c>
      <c r="P265" s="508">
        <f t="shared" si="11"/>
        <v>6900</v>
      </c>
    </row>
    <row r="266" spans="1:16" s="54" customFormat="1" ht="11.25" x14ac:dyDescent="0.2">
      <c r="A266" s="554" t="s">
        <v>505</v>
      </c>
      <c r="B266" s="381" t="s">
        <v>767</v>
      </c>
      <c r="C266" s="381" t="s">
        <v>113</v>
      </c>
      <c r="D266" s="418" t="s">
        <v>1368</v>
      </c>
      <c r="E266" s="508">
        <v>1800</v>
      </c>
      <c r="F266" s="540" t="s">
        <v>1369</v>
      </c>
      <c r="G266" s="418" t="s">
        <v>1370</v>
      </c>
      <c r="H266" s="418" t="s">
        <v>1371</v>
      </c>
      <c r="I266" s="418" t="s">
        <v>1224</v>
      </c>
      <c r="J266" s="418" t="s">
        <v>1218</v>
      </c>
      <c r="K266" s="529">
        <v>4</v>
      </c>
      <c r="L266" s="419">
        <v>10</v>
      </c>
      <c r="M266" s="508">
        <f t="shared" si="10"/>
        <v>18000</v>
      </c>
      <c r="N266" s="529"/>
      <c r="O266" s="576"/>
      <c r="P266" s="508">
        <f t="shared" si="11"/>
        <v>0</v>
      </c>
    </row>
    <row r="267" spans="1:16" s="54" customFormat="1" ht="11.25" x14ac:dyDescent="0.2">
      <c r="A267" s="554" t="s">
        <v>505</v>
      </c>
      <c r="B267" s="381" t="s">
        <v>767</v>
      </c>
      <c r="C267" s="381" t="s">
        <v>113</v>
      </c>
      <c r="D267" s="418" t="s">
        <v>1368</v>
      </c>
      <c r="E267" s="508">
        <v>1800</v>
      </c>
      <c r="F267" s="540">
        <v>42944418</v>
      </c>
      <c r="G267" s="418" t="s">
        <v>1372</v>
      </c>
      <c r="H267" s="418" t="s">
        <v>1371</v>
      </c>
      <c r="I267" s="418" t="s">
        <v>1224</v>
      </c>
      <c r="J267" s="418" t="s">
        <v>1218</v>
      </c>
      <c r="K267" s="529">
        <v>4</v>
      </c>
      <c r="L267" s="419">
        <v>10</v>
      </c>
      <c r="M267" s="508">
        <f t="shared" si="10"/>
        <v>18000</v>
      </c>
      <c r="N267" s="529"/>
      <c r="O267" s="576"/>
      <c r="P267" s="508">
        <f t="shared" si="11"/>
        <v>0</v>
      </c>
    </row>
    <row r="268" spans="1:16" s="54" customFormat="1" ht="11.25" x14ac:dyDescent="0.2">
      <c r="A268" s="554" t="s">
        <v>505</v>
      </c>
      <c r="B268" s="381" t="s">
        <v>767</v>
      </c>
      <c r="C268" s="381" t="s">
        <v>113</v>
      </c>
      <c r="D268" s="418" t="s">
        <v>1368</v>
      </c>
      <c r="E268" s="508">
        <v>1800</v>
      </c>
      <c r="F268" s="540">
        <v>70769508</v>
      </c>
      <c r="G268" s="418" t="s">
        <v>1373</v>
      </c>
      <c r="H268" s="418" t="s">
        <v>1371</v>
      </c>
      <c r="I268" s="418" t="s">
        <v>1224</v>
      </c>
      <c r="J268" s="418" t="s">
        <v>1218</v>
      </c>
      <c r="K268" s="529">
        <v>4</v>
      </c>
      <c r="L268" s="419">
        <v>10</v>
      </c>
      <c r="M268" s="508">
        <f t="shared" si="10"/>
        <v>18000</v>
      </c>
      <c r="N268" s="529"/>
      <c r="O268" s="576"/>
      <c r="P268" s="508">
        <f t="shared" si="11"/>
        <v>0</v>
      </c>
    </row>
    <row r="269" spans="1:16" s="54" customFormat="1" ht="11.25" x14ac:dyDescent="0.2">
      <c r="A269" s="554" t="s">
        <v>505</v>
      </c>
      <c r="B269" s="381" t="s">
        <v>767</v>
      </c>
      <c r="C269" s="381" t="s">
        <v>113</v>
      </c>
      <c r="D269" s="418" t="s">
        <v>1368</v>
      </c>
      <c r="E269" s="508">
        <v>1800</v>
      </c>
      <c r="F269" s="540">
        <v>47917436</v>
      </c>
      <c r="G269" s="418" t="s">
        <v>1374</v>
      </c>
      <c r="H269" s="418" t="s">
        <v>1371</v>
      </c>
      <c r="I269" s="418" t="s">
        <v>1224</v>
      </c>
      <c r="J269" s="418" t="s">
        <v>1218</v>
      </c>
      <c r="K269" s="529">
        <v>4</v>
      </c>
      <c r="L269" s="419">
        <v>10</v>
      </c>
      <c r="M269" s="508">
        <f t="shared" si="10"/>
        <v>18000</v>
      </c>
      <c r="N269" s="529"/>
      <c r="O269" s="576"/>
      <c r="P269" s="508">
        <f t="shared" si="11"/>
        <v>0</v>
      </c>
    </row>
    <row r="270" spans="1:16" s="54" customFormat="1" ht="11.25" x14ac:dyDescent="0.2">
      <c r="A270" s="554" t="s">
        <v>505</v>
      </c>
      <c r="B270" s="381" t="s">
        <v>767</v>
      </c>
      <c r="C270" s="381" t="s">
        <v>113</v>
      </c>
      <c r="D270" s="418" t="s">
        <v>1368</v>
      </c>
      <c r="E270" s="508">
        <v>1800</v>
      </c>
      <c r="F270" s="540">
        <v>45035728</v>
      </c>
      <c r="G270" s="418" t="s">
        <v>1375</v>
      </c>
      <c r="H270" s="418" t="s">
        <v>1371</v>
      </c>
      <c r="I270" s="418" t="s">
        <v>1224</v>
      </c>
      <c r="J270" s="418" t="s">
        <v>1218</v>
      </c>
      <c r="K270" s="529">
        <v>4</v>
      </c>
      <c r="L270" s="419">
        <v>10</v>
      </c>
      <c r="M270" s="508">
        <f t="shared" si="10"/>
        <v>18000</v>
      </c>
      <c r="N270" s="529"/>
      <c r="O270" s="576"/>
      <c r="P270" s="508">
        <f t="shared" si="11"/>
        <v>0</v>
      </c>
    </row>
    <row r="271" spans="1:16" s="54" customFormat="1" ht="11.25" x14ac:dyDescent="0.2">
      <c r="A271" s="554" t="s">
        <v>505</v>
      </c>
      <c r="B271" s="381" t="s">
        <v>767</v>
      </c>
      <c r="C271" s="381" t="s">
        <v>113</v>
      </c>
      <c r="D271" s="418" t="s">
        <v>1368</v>
      </c>
      <c r="E271" s="508">
        <v>1800</v>
      </c>
      <c r="F271" s="540">
        <v>40993591</v>
      </c>
      <c r="G271" s="418" t="s">
        <v>1376</v>
      </c>
      <c r="H271" s="418" t="s">
        <v>1371</v>
      </c>
      <c r="I271" s="418" t="s">
        <v>1224</v>
      </c>
      <c r="J271" s="418" t="s">
        <v>1218</v>
      </c>
      <c r="K271" s="529">
        <v>4</v>
      </c>
      <c r="L271" s="419">
        <v>10</v>
      </c>
      <c r="M271" s="508">
        <f t="shared" si="10"/>
        <v>18000</v>
      </c>
      <c r="N271" s="529"/>
      <c r="O271" s="576"/>
      <c r="P271" s="508">
        <f t="shared" si="11"/>
        <v>0</v>
      </c>
    </row>
    <row r="272" spans="1:16" s="54" customFormat="1" ht="11.25" x14ac:dyDescent="0.2">
      <c r="A272" s="554" t="s">
        <v>505</v>
      </c>
      <c r="B272" s="381" t="s">
        <v>767</v>
      </c>
      <c r="C272" s="381" t="s">
        <v>113</v>
      </c>
      <c r="D272" s="418" t="s">
        <v>1368</v>
      </c>
      <c r="E272" s="508">
        <v>1800</v>
      </c>
      <c r="F272" s="540">
        <v>70616880</v>
      </c>
      <c r="G272" s="418" t="s">
        <v>1377</v>
      </c>
      <c r="H272" s="418" t="s">
        <v>1371</v>
      </c>
      <c r="I272" s="418" t="s">
        <v>1224</v>
      </c>
      <c r="J272" s="418" t="s">
        <v>1218</v>
      </c>
      <c r="K272" s="529">
        <v>4</v>
      </c>
      <c r="L272" s="419">
        <v>10</v>
      </c>
      <c r="M272" s="508">
        <f t="shared" si="10"/>
        <v>18000</v>
      </c>
      <c r="N272" s="529"/>
      <c r="O272" s="576"/>
      <c r="P272" s="508">
        <f t="shared" si="11"/>
        <v>0</v>
      </c>
    </row>
    <row r="273" spans="1:16" s="54" customFormat="1" ht="11.25" x14ac:dyDescent="0.2">
      <c r="A273" s="554" t="s">
        <v>505</v>
      </c>
      <c r="B273" s="381" t="s">
        <v>767</v>
      </c>
      <c r="C273" s="381" t="s">
        <v>113</v>
      </c>
      <c r="D273" s="418" t="s">
        <v>1368</v>
      </c>
      <c r="E273" s="508">
        <v>1800</v>
      </c>
      <c r="F273" s="540">
        <v>20080114</v>
      </c>
      <c r="G273" s="418" t="s">
        <v>1378</v>
      </c>
      <c r="H273" s="418" t="s">
        <v>1371</v>
      </c>
      <c r="I273" s="418" t="s">
        <v>1224</v>
      </c>
      <c r="J273" s="418" t="s">
        <v>1218</v>
      </c>
      <c r="K273" s="529">
        <v>4</v>
      </c>
      <c r="L273" s="419">
        <v>10</v>
      </c>
      <c r="M273" s="508">
        <f t="shared" si="10"/>
        <v>18000</v>
      </c>
      <c r="N273" s="529"/>
      <c r="O273" s="576"/>
      <c r="P273" s="508">
        <f t="shared" si="11"/>
        <v>0</v>
      </c>
    </row>
    <row r="274" spans="1:16" s="54" customFormat="1" ht="11.25" x14ac:dyDescent="0.2">
      <c r="A274" s="554" t="s">
        <v>505</v>
      </c>
      <c r="B274" s="381" t="s">
        <v>767</v>
      </c>
      <c r="C274" s="381" t="s">
        <v>113</v>
      </c>
      <c r="D274" s="418" t="s">
        <v>1379</v>
      </c>
      <c r="E274" s="508">
        <v>1800</v>
      </c>
      <c r="F274" s="540">
        <v>41409784</v>
      </c>
      <c r="G274" s="418" t="s">
        <v>1380</v>
      </c>
      <c r="H274" s="418" t="s">
        <v>1381</v>
      </c>
      <c r="I274" s="418" t="s">
        <v>817</v>
      </c>
      <c r="J274" s="418" t="s">
        <v>1236</v>
      </c>
      <c r="K274" s="529">
        <v>4</v>
      </c>
      <c r="L274" s="419">
        <v>10</v>
      </c>
      <c r="M274" s="508">
        <f t="shared" si="10"/>
        <v>18000</v>
      </c>
      <c r="N274" s="529"/>
      <c r="O274" s="576"/>
      <c r="P274" s="508">
        <f t="shared" si="11"/>
        <v>0</v>
      </c>
    </row>
    <row r="275" spans="1:16" s="54" customFormat="1" ht="11.25" x14ac:dyDescent="0.2">
      <c r="A275" s="554" t="s">
        <v>505</v>
      </c>
      <c r="B275" s="381" t="s">
        <v>767</v>
      </c>
      <c r="C275" s="381" t="s">
        <v>113</v>
      </c>
      <c r="D275" s="418" t="s">
        <v>1379</v>
      </c>
      <c r="E275" s="508">
        <v>1800</v>
      </c>
      <c r="F275" s="540">
        <v>43804873</v>
      </c>
      <c r="G275" s="418" t="s">
        <v>1382</v>
      </c>
      <c r="H275" s="418" t="s">
        <v>1381</v>
      </c>
      <c r="I275" s="418" t="s">
        <v>817</v>
      </c>
      <c r="J275" s="418" t="s">
        <v>1236</v>
      </c>
      <c r="K275" s="529">
        <v>4</v>
      </c>
      <c r="L275" s="419">
        <v>10</v>
      </c>
      <c r="M275" s="508">
        <f t="shared" si="10"/>
        <v>18000</v>
      </c>
      <c r="N275" s="529"/>
      <c r="O275" s="576"/>
      <c r="P275" s="508">
        <f t="shared" si="11"/>
        <v>0</v>
      </c>
    </row>
    <row r="276" spans="1:16" s="54" customFormat="1" ht="11.25" x14ac:dyDescent="0.2">
      <c r="A276" s="554" t="s">
        <v>505</v>
      </c>
      <c r="B276" s="381" t="s">
        <v>767</v>
      </c>
      <c r="C276" s="381" t="s">
        <v>113</v>
      </c>
      <c r="D276" s="418" t="s">
        <v>1379</v>
      </c>
      <c r="E276" s="508">
        <v>1800</v>
      </c>
      <c r="F276" s="540">
        <v>47248550</v>
      </c>
      <c r="G276" s="418" t="s">
        <v>1383</v>
      </c>
      <c r="H276" s="418" t="s">
        <v>1381</v>
      </c>
      <c r="I276" s="418" t="s">
        <v>817</v>
      </c>
      <c r="J276" s="418" t="s">
        <v>1236</v>
      </c>
      <c r="K276" s="529">
        <v>4</v>
      </c>
      <c r="L276" s="419">
        <v>10</v>
      </c>
      <c r="M276" s="508">
        <f t="shared" si="10"/>
        <v>18000</v>
      </c>
      <c r="N276" s="529"/>
      <c r="O276" s="576"/>
      <c r="P276" s="508">
        <f t="shared" si="11"/>
        <v>0</v>
      </c>
    </row>
    <row r="277" spans="1:16" s="54" customFormat="1" ht="11.25" x14ac:dyDescent="0.2">
      <c r="A277" s="554" t="s">
        <v>505</v>
      </c>
      <c r="B277" s="381" t="s">
        <v>767</v>
      </c>
      <c r="C277" s="381" t="s">
        <v>113</v>
      </c>
      <c r="D277" s="418" t="s">
        <v>1379</v>
      </c>
      <c r="E277" s="508">
        <v>1800</v>
      </c>
      <c r="F277" s="540">
        <v>46162053</v>
      </c>
      <c r="G277" s="418" t="s">
        <v>1384</v>
      </c>
      <c r="H277" s="418" t="s">
        <v>1381</v>
      </c>
      <c r="I277" s="418" t="s">
        <v>817</v>
      </c>
      <c r="J277" s="418" t="s">
        <v>1236</v>
      </c>
      <c r="K277" s="529">
        <v>4</v>
      </c>
      <c r="L277" s="419">
        <v>10</v>
      </c>
      <c r="M277" s="508">
        <f t="shared" si="10"/>
        <v>18000</v>
      </c>
      <c r="N277" s="529"/>
      <c r="O277" s="576"/>
      <c r="P277" s="508">
        <f t="shared" si="11"/>
        <v>0</v>
      </c>
    </row>
    <row r="278" spans="1:16" s="54" customFormat="1" ht="11.25" x14ac:dyDescent="0.2">
      <c r="A278" s="554" t="s">
        <v>505</v>
      </c>
      <c r="B278" s="381" t="s">
        <v>767</v>
      </c>
      <c r="C278" s="381" t="s">
        <v>113</v>
      </c>
      <c r="D278" s="418" t="s">
        <v>1385</v>
      </c>
      <c r="E278" s="508">
        <v>2500</v>
      </c>
      <c r="F278" s="540">
        <v>80112466</v>
      </c>
      <c r="G278" s="418" t="s">
        <v>1386</v>
      </c>
      <c r="H278" s="418" t="s">
        <v>1381</v>
      </c>
      <c r="I278" s="418" t="s">
        <v>817</v>
      </c>
      <c r="J278" s="418" t="s">
        <v>1236</v>
      </c>
      <c r="K278" s="529">
        <v>4</v>
      </c>
      <c r="L278" s="419">
        <v>10</v>
      </c>
      <c r="M278" s="508">
        <f t="shared" si="10"/>
        <v>25000</v>
      </c>
      <c r="N278" s="529"/>
      <c r="O278" s="576"/>
      <c r="P278" s="508">
        <f t="shared" si="11"/>
        <v>0</v>
      </c>
    </row>
    <row r="279" spans="1:16" s="54" customFormat="1" ht="11.25" x14ac:dyDescent="0.2">
      <c r="A279" s="554" t="s">
        <v>505</v>
      </c>
      <c r="B279" s="381" t="s">
        <v>767</v>
      </c>
      <c r="C279" s="381" t="s">
        <v>113</v>
      </c>
      <c r="D279" s="418" t="s">
        <v>1387</v>
      </c>
      <c r="E279" s="508">
        <v>2200</v>
      </c>
      <c r="F279" s="540">
        <v>47248550</v>
      </c>
      <c r="G279" s="418" t="s">
        <v>1383</v>
      </c>
      <c r="H279" s="418" t="s">
        <v>1381</v>
      </c>
      <c r="I279" s="418" t="s">
        <v>817</v>
      </c>
      <c r="J279" s="418" t="s">
        <v>1236</v>
      </c>
      <c r="K279" s="529"/>
      <c r="L279" s="419"/>
      <c r="M279" s="508"/>
      <c r="N279" s="529">
        <v>2</v>
      </c>
      <c r="O279" s="538">
        <v>2</v>
      </c>
      <c r="P279" s="508">
        <f t="shared" si="11"/>
        <v>4400</v>
      </c>
    </row>
    <row r="280" spans="1:16" s="54" customFormat="1" ht="11.25" x14ac:dyDescent="0.2">
      <c r="A280" s="554" t="s">
        <v>505</v>
      </c>
      <c r="B280" s="381" t="s">
        <v>767</v>
      </c>
      <c r="C280" s="381" t="s">
        <v>113</v>
      </c>
      <c r="D280" s="418" t="s">
        <v>1387</v>
      </c>
      <c r="E280" s="508">
        <v>2200</v>
      </c>
      <c r="F280" s="540">
        <v>46162053</v>
      </c>
      <c r="G280" s="418" t="s">
        <v>1384</v>
      </c>
      <c r="H280" s="418" t="s">
        <v>1381</v>
      </c>
      <c r="I280" s="418" t="s">
        <v>817</v>
      </c>
      <c r="J280" s="418" t="s">
        <v>1236</v>
      </c>
      <c r="K280" s="529"/>
      <c r="L280" s="419"/>
      <c r="M280" s="508"/>
      <c r="N280" s="529">
        <v>2</v>
      </c>
      <c r="O280" s="538">
        <v>2</v>
      </c>
      <c r="P280" s="508">
        <f t="shared" si="11"/>
        <v>4400</v>
      </c>
    </row>
    <row r="281" spans="1:16" s="54" customFormat="1" ht="11.25" x14ac:dyDescent="0.2">
      <c r="A281" s="554" t="s">
        <v>505</v>
      </c>
      <c r="B281" s="381" t="s">
        <v>767</v>
      </c>
      <c r="C281" s="381" t="s">
        <v>113</v>
      </c>
      <c r="D281" s="418" t="s">
        <v>1387</v>
      </c>
      <c r="E281" s="508">
        <v>2200</v>
      </c>
      <c r="F281" s="540">
        <v>43804873</v>
      </c>
      <c r="G281" s="418" t="s">
        <v>1382</v>
      </c>
      <c r="H281" s="418" t="s">
        <v>1381</v>
      </c>
      <c r="I281" s="418" t="s">
        <v>817</v>
      </c>
      <c r="J281" s="418" t="s">
        <v>1236</v>
      </c>
      <c r="K281" s="529"/>
      <c r="L281" s="419"/>
      <c r="M281" s="508"/>
      <c r="N281" s="529">
        <v>3</v>
      </c>
      <c r="O281" s="538">
        <v>4</v>
      </c>
      <c r="P281" s="508">
        <f t="shared" si="11"/>
        <v>8800</v>
      </c>
    </row>
    <row r="282" spans="1:16" s="54" customFormat="1" ht="11.25" x14ac:dyDescent="0.2">
      <c r="A282" s="554" t="s">
        <v>505</v>
      </c>
      <c r="B282" s="381" t="s">
        <v>767</v>
      </c>
      <c r="C282" s="381" t="s">
        <v>113</v>
      </c>
      <c r="D282" s="418" t="s">
        <v>1387</v>
      </c>
      <c r="E282" s="508">
        <v>2200</v>
      </c>
      <c r="F282" s="540">
        <v>80112466</v>
      </c>
      <c r="G282" s="418" t="s">
        <v>1386</v>
      </c>
      <c r="H282" s="418" t="s">
        <v>1381</v>
      </c>
      <c r="I282" s="418" t="s">
        <v>817</v>
      </c>
      <c r="J282" s="418" t="s">
        <v>1236</v>
      </c>
      <c r="K282" s="529"/>
      <c r="L282" s="419"/>
      <c r="M282" s="508"/>
      <c r="N282" s="529">
        <v>3</v>
      </c>
      <c r="O282" s="538">
        <v>4</v>
      </c>
      <c r="P282" s="508">
        <f t="shared" si="11"/>
        <v>8800</v>
      </c>
    </row>
    <row r="283" spans="1:16" s="54" customFormat="1" ht="11.25" x14ac:dyDescent="0.2">
      <c r="A283" s="554" t="s">
        <v>505</v>
      </c>
      <c r="B283" s="381" t="s">
        <v>767</v>
      </c>
      <c r="C283" s="381" t="s">
        <v>113</v>
      </c>
      <c r="D283" s="418" t="s">
        <v>1388</v>
      </c>
      <c r="E283" s="508">
        <v>2000</v>
      </c>
      <c r="F283" s="540">
        <v>70134238</v>
      </c>
      <c r="G283" s="418" t="s">
        <v>1389</v>
      </c>
      <c r="H283" s="418" t="s">
        <v>1390</v>
      </c>
      <c r="I283" s="418" t="s">
        <v>1224</v>
      </c>
      <c r="J283" s="418" t="s">
        <v>1218</v>
      </c>
      <c r="K283" s="529">
        <v>2</v>
      </c>
      <c r="L283" s="419">
        <v>4</v>
      </c>
      <c r="M283" s="508">
        <f t="shared" si="10"/>
        <v>8000</v>
      </c>
      <c r="N283" s="529"/>
      <c r="O283" s="576"/>
      <c r="P283" s="508">
        <f t="shared" si="11"/>
        <v>0</v>
      </c>
    </row>
    <row r="284" spans="1:16" s="54" customFormat="1" ht="11.25" x14ac:dyDescent="0.2">
      <c r="A284" s="554" t="s">
        <v>505</v>
      </c>
      <c r="B284" s="381" t="s">
        <v>767</v>
      </c>
      <c r="C284" s="381" t="s">
        <v>113</v>
      </c>
      <c r="D284" s="418" t="s">
        <v>1388</v>
      </c>
      <c r="E284" s="508">
        <v>2000</v>
      </c>
      <c r="F284" s="570">
        <v>9777603</v>
      </c>
      <c r="G284" s="418" t="s">
        <v>1391</v>
      </c>
      <c r="H284" s="418" t="s">
        <v>1390</v>
      </c>
      <c r="I284" s="418" t="s">
        <v>1224</v>
      </c>
      <c r="J284" s="418" t="s">
        <v>1218</v>
      </c>
      <c r="K284" s="529">
        <v>4</v>
      </c>
      <c r="L284" s="419">
        <v>12</v>
      </c>
      <c r="M284" s="508">
        <f t="shared" si="10"/>
        <v>24000</v>
      </c>
      <c r="N284" s="529"/>
      <c r="O284" s="575"/>
      <c r="P284" s="508">
        <f t="shared" si="11"/>
        <v>0</v>
      </c>
    </row>
    <row r="285" spans="1:16" s="54" customFormat="1" ht="11.25" x14ac:dyDescent="0.2">
      <c r="A285" s="554" t="s">
        <v>505</v>
      </c>
      <c r="B285" s="381" t="s">
        <v>767</v>
      </c>
      <c r="C285" s="381" t="s">
        <v>113</v>
      </c>
      <c r="D285" s="418" t="s">
        <v>1388</v>
      </c>
      <c r="E285" s="508">
        <v>2000</v>
      </c>
      <c r="F285" s="562">
        <v>70225260</v>
      </c>
      <c r="G285" s="518" t="s">
        <v>1392</v>
      </c>
      <c r="H285" s="418" t="s">
        <v>1390</v>
      </c>
      <c r="I285" s="418" t="s">
        <v>1224</v>
      </c>
      <c r="J285" s="418" t="s">
        <v>1218</v>
      </c>
      <c r="K285" s="529">
        <v>4</v>
      </c>
      <c r="L285" s="419">
        <v>12</v>
      </c>
      <c r="M285" s="508">
        <f t="shared" si="10"/>
        <v>24000</v>
      </c>
      <c r="N285" s="529"/>
      <c r="O285" s="575"/>
      <c r="P285" s="508">
        <f t="shared" si="11"/>
        <v>0</v>
      </c>
    </row>
    <row r="286" spans="1:16" s="54" customFormat="1" ht="11.25" x14ac:dyDescent="0.2">
      <c r="A286" s="554" t="s">
        <v>505</v>
      </c>
      <c r="B286" s="381" t="s">
        <v>767</v>
      </c>
      <c r="C286" s="381" t="s">
        <v>113</v>
      </c>
      <c r="D286" s="418" t="s">
        <v>1388</v>
      </c>
      <c r="E286" s="508">
        <v>2000</v>
      </c>
      <c r="F286" s="562">
        <v>47101786</v>
      </c>
      <c r="G286" s="518" t="s">
        <v>1393</v>
      </c>
      <c r="H286" s="418" t="s">
        <v>1390</v>
      </c>
      <c r="I286" s="418" t="s">
        <v>1224</v>
      </c>
      <c r="J286" s="418" t="s">
        <v>1218</v>
      </c>
      <c r="K286" s="529">
        <v>4</v>
      </c>
      <c r="L286" s="419">
        <v>12</v>
      </c>
      <c r="M286" s="508">
        <f t="shared" si="10"/>
        <v>24000</v>
      </c>
      <c r="N286" s="529"/>
      <c r="O286" s="575"/>
      <c r="P286" s="508">
        <f t="shared" si="11"/>
        <v>0</v>
      </c>
    </row>
    <row r="287" spans="1:16" s="54" customFormat="1" ht="11.25" x14ac:dyDescent="0.2">
      <c r="A287" s="554" t="s">
        <v>505</v>
      </c>
      <c r="B287" s="381" t="s">
        <v>767</v>
      </c>
      <c r="C287" s="381" t="s">
        <v>113</v>
      </c>
      <c r="D287" s="418" t="s">
        <v>1388</v>
      </c>
      <c r="E287" s="508">
        <v>2000</v>
      </c>
      <c r="F287" s="562">
        <v>71560221</v>
      </c>
      <c r="G287" s="518" t="s">
        <v>1394</v>
      </c>
      <c r="H287" s="418" t="s">
        <v>1390</v>
      </c>
      <c r="I287" s="418" t="s">
        <v>1224</v>
      </c>
      <c r="J287" s="418" t="s">
        <v>1218</v>
      </c>
      <c r="K287" s="529">
        <v>4</v>
      </c>
      <c r="L287" s="419">
        <v>12</v>
      </c>
      <c r="M287" s="508">
        <f t="shared" si="10"/>
        <v>24000</v>
      </c>
      <c r="N287" s="529"/>
      <c r="O287" s="575"/>
      <c r="P287" s="508">
        <f t="shared" si="11"/>
        <v>0</v>
      </c>
    </row>
    <row r="288" spans="1:16" s="54" customFormat="1" ht="11.25" x14ac:dyDescent="0.2">
      <c r="A288" s="554" t="s">
        <v>505</v>
      </c>
      <c r="B288" s="381" t="s">
        <v>767</v>
      </c>
      <c r="C288" s="381" t="s">
        <v>113</v>
      </c>
      <c r="D288" s="418" t="s">
        <v>1388</v>
      </c>
      <c r="E288" s="508">
        <v>2000</v>
      </c>
      <c r="F288" s="562">
        <v>20006370</v>
      </c>
      <c r="G288" s="518" t="s">
        <v>1395</v>
      </c>
      <c r="H288" s="418" t="s">
        <v>1390</v>
      </c>
      <c r="I288" s="418" t="s">
        <v>1224</v>
      </c>
      <c r="J288" s="418" t="s">
        <v>1218</v>
      </c>
      <c r="K288" s="529">
        <v>4</v>
      </c>
      <c r="L288" s="419">
        <v>12</v>
      </c>
      <c r="M288" s="508">
        <f t="shared" si="10"/>
        <v>24000</v>
      </c>
      <c r="N288" s="529"/>
      <c r="O288" s="575"/>
      <c r="P288" s="508">
        <f t="shared" si="11"/>
        <v>0</v>
      </c>
    </row>
    <row r="289" spans="1:16" s="54" customFormat="1" ht="11.25" x14ac:dyDescent="0.2">
      <c r="A289" s="554" t="s">
        <v>505</v>
      </c>
      <c r="B289" s="381" t="s">
        <v>767</v>
      </c>
      <c r="C289" s="381" t="s">
        <v>113</v>
      </c>
      <c r="D289" s="418" t="s">
        <v>1388</v>
      </c>
      <c r="E289" s="508">
        <v>2000</v>
      </c>
      <c r="F289" s="562">
        <v>73092211</v>
      </c>
      <c r="G289" s="518" t="s">
        <v>1396</v>
      </c>
      <c r="H289" s="418" t="s">
        <v>1390</v>
      </c>
      <c r="I289" s="418" t="s">
        <v>1224</v>
      </c>
      <c r="J289" s="418" t="s">
        <v>1218</v>
      </c>
      <c r="K289" s="529">
        <v>4</v>
      </c>
      <c r="L289" s="419">
        <v>12</v>
      </c>
      <c r="M289" s="508">
        <f t="shared" si="10"/>
        <v>24000</v>
      </c>
      <c r="N289" s="529"/>
      <c r="O289" s="575"/>
      <c r="P289" s="508">
        <f t="shared" si="11"/>
        <v>0</v>
      </c>
    </row>
    <row r="290" spans="1:16" s="54" customFormat="1" ht="11.25" x14ac:dyDescent="0.2">
      <c r="A290" s="554" t="s">
        <v>505</v>
      </c>
      <c r="B290" s="381" t="s">
        <v>767</v>
      </c>
      <c r="C290" s="381" t="s">
        <v>113</v>
      </c>
      <c r="D290" s="418" t="s">
        <v>1388</v>
      </c>
      <c r="E290" s="508">
        <v>2000</v>
      </c>
      <c r="F290" s="565">
        <v>20668378</v>
      </c>
      <c r="G290" s="518" t="s">
        <v>1397</v>
      </c>
      <c r="H290" s="418" t="s">
        <v>1390</v>
      </c>
      <c r="I290" s="418" t="s">
        <v>1224</v>
      </c>
      <c r="J290" s="418" t="s">
        <v>1218</v>
      </c>
      <c r="K290" s="529">
        <v>4</v>
      </c>
      <c r="L290" s="419">
        <v>12</v>
      </c>
      <c r="M290" s="508">
        <f t="shared" si="10"/>
        <v>24000</v>
      </c>
      <c r="N290" s="529"/>
      <c r="O290" s="575"/>
      <c r="P290" s="508">
        <f t="shared" si="11"/>
        <v>0</v>
      </c>
    </row>
    <row r="291" spans="1:16" s="54" customFormat="1" ht="11.25" x14ac:dyDescent="0.2">
      <c r="A291" s="554" t="s">
        <v>505</v>
      </c>
      <c r="B291" s="381" t="s">
        <v>767</v>
      </c>
      <c r="C291" s="381" t="s">
        <v>113</v>
      </c>
      <c r="D291" s="418" t="s">
        <v>1388</v>
      </c>
      <c r="E291" s="508">
        <v>2000</v>
      </c>
      <c r="F291" s="570">
        <v>20409563</v>
      </c>
      <c r="G291" s="514" t="s">
        <v>1398</v>
      </c>
      <c r="H291" s="418" t="s">
        <v>1390</v>
      </c>
      <c r="I291" s="418" t="s">
        <v>1224</v>
      </c>
      <c r="J291" s="418" t="s">
        <v>1218</v>
      </c>
      <c r="K291" s="529">
        <v>4</v>
      </c>
      <c r="L291" s="419">
        <v>12</v>
      </c>
      <c r="M291" s="508">
        <f t="shared" si="10"/>
        <v>24000</v>
      </c>
      <c r="N291" s="529"/>
      <c r="O291" s="575"/>
      <c r="P291" s="508">
        <f t="shared" si="11"/>
        <v>0</v>
      </c>
    </row>
    <row r="292" spans="1:16" s="54" customFormat="1" ht="11.25" x14ac:dyDescent="0.2">
      <c r="A292" s="554" t="s">
        <v>505</v>
      </c>
      <c r="B292" s="381" t="s">
        <v>767</v>
      </c>
      <c r="C292" s="381" t="s">
        <v>113</v>
      </c>
      <c r="D292" s="418" t="s">
        <v>1243</v>
      </c>
      <c r="E292" s="508">
        <v>1400</v>
      </c>
      <c r="F292" s="540">
        <v>40237285</v>
      </c>
      <c r="G292" s="418" t="s">
        <v>1399</v>
      </c>
      <c r="H292" s="418" t="s">
        <v>1243</v>
      </c>
      <c r="I292" s="418" t="s">
        <v>817</v>
      </c>
      <c r="J292" s="418" t="s">
        <v>1236</v>
      </c>
      <c r="K292" s="529">
        <v>4</v>
      </c>
      <c r="L292" s="419">
        <v>12</v>
      </c>
      <c r="M292" s="508">
        <f t="shared" si="10"/>
        <v>16800</v>
      </c>
      <c r="N292" s="529"/>
      <c r="O292" s="576"/>
      <c r="P292" s="508">
        <f t="shared" si="11"/>
        <v>0</v>
      </c>
    </row>
    <row r="293" spans="1:16" s="54" customFormat="1" ht="11.25" x14ac:dyDescent="0.2">
      <c r="A293" s="554" t="s">
        <v>505</v>
      </c>
      <c r="B293" s="381" t="s">
        <v>767</v>
      </c>
      <c r="C293" s="381" t="s">
        <v>113</v>
      </c>
      <c r="D293" s="418" t="s">
        <v>1243</v>
      </c>
      <c r="E293" s="508">
        <v>1400</v>
      </c>
      <c r="F293" s="540">
        <v>41841662</v>
      </c>
      <c r="G293" s="418" t="s">
        <v>1400</v>
      </c>
      <c r="H293" s="418" t="s">
        <v>1243</v>
      </c>
      <c r="I293" s="418" t="s">
        <v>817</v>
      </c>
      <c r="J293" s="418" t="s">
        <v>1236</v>
      </c>
      <c r="K293" s="529">
        <v>4</v>
      </c>
      <c r="L293" s="419">
        <v>12</v>
      </c>
      <c r="M293" s="508">
        <f t="shared" ref="M293:M295" si="12">+L293*E293</f>
        <v>16800</v>
      </c>
      <c r="N293" s="529"/>
      <c r="O293" s="576"/>
      <c r="P293" s="508">
        <f t="shared" si="11"/>
        <v>0</v>
      </c>
    </row>
    <row r="294" spans="1:16" s="54" customFormat="1" ht="11.25" x14ac:dyDescent="0.2">
      <c r="A294" s="554" t="s">
        <v>505</v>
      </c>
      <c r="B294" s="381" t="s">
        <v>767</v>
      </c>
      <c r="C294" s="381" t="s">
        <v>113</v>
      </c>
      <c r="D294" s="418" t="s">
        <v>1243</v>
      </c>
      <c r="E294" s="508">
        <v>1400</v>
      </c>
      <c r="F294" s="540">
        <v>19970749</v>
      </c>
      <c r="G294" s="418" t="s">
        <v>1401</v>
      </c>
      <c r="H294" s="418" t="s">
        <v>1243</v>
      </c>
      <c r="I294" s="418" t="s">
        <v>817</v>
      </c>
      <c r="J294" s="418" t="s">
        <v>1236</v>
      </c>
      <c r="K294" s="529">
        <v>4</v>
      </c>
      <c r="L294" s="419">
        <v>12</v>
      </c>
      <c r="M294" s="508">
        <f t="shared" si="12"/>
        <v>16800</v>
      </c>
      <c r="N294" s="529"/>
      <c r="O294" s="576"/>
      <c r="P294" s="508">
        <f t="shared" si="11"/>
        <v>0</v>
      </c>
    </row>
    <row r="295" spans="1:16" s="54" customFormat="1" ht="11.25" x14ac:dyDescent="0.2">
      <c r="A295" s="554" t="s">
        <v>505</v>
      </c>
      <c r="B295" s="381" t="s">
        <v>767</v>
      </c>
      <c r="C295" s="381" t="s">
        <v>113</v>
      </c>
      <c r="D295" s="418" t="s">
        <v>1243</v>
      </c>
      <c r="E295" s="508">
        <v>1400</v>
      </c>
      <c r="F295" s="540">
        <v>47365926</v>
      </c>
      <c r="G295" s="418" t="s">
        <v>1402</v>
      </c>
      <c r="H295" s="418" t="s">
        <v>1243</v>
      </c>
      <c r="I295" s="418" t="s">
        <v>817</v>
      </c>
      <c r="J295" s="418" t="s">
        <v>1236</v>
      </c>
      <c r="K295" s="529">
        <v>4</v>
      </c>
      <c r="L295" s="419">
        <v>12</v>
      </c>
      <c r="M295" s="508">
        <f t="shared" si="12"/>
        <v>16800</v>
      </c>
      <c r="N295" s="529"/>
      <c r="O295" s="576"/>
      <c r="P295" s="508">
        <f t="shared" si="11"/>
        <v>0</v>
      </c>
    </row>
    <row r="296" spans="1:16" s="54" customFormat="1" ht="11.25" x14ac:dyDescent="0.2">
      <c r="A296" s="554" t="s">
        <v>505</v>
      </c>
      <c r="B296" s="381" t="s">
        <v>767</v>
      </c>
      <c r="C296" s="381" t="s">
        <v>113</v>
      </c>
      <c r="D296" s="409" t="s">
        <v>1403</v>
      </c>
      <c r="E296" s="508">
        <v>4000</v>
      </c>
      <c r="F296" s="379">
        <v>20017161</v>
      </c>
      <c r="G296" s="409" t="s">
        <v>1404</v>
      </c>
      <c r="H296" s="418" t="s">
        <v>1313</v>
      </c>
      <c r="I296" s="418" t="s">
        <v>1217</v>
      </c>
      <c r="J296" s="418" t="s">
        <v>1218</v>
      </c>
      <c r="K296" s="529"/>
      <c r="L296" s="419"/>
      <c r="M296" s="508"/>
      <c r="N296" s="529">
        <v>2</v>
      </c>
      <c r="O296" s="538">
        <v>2</v>
      </c>
      <c r="P296" s="508">
        <f>E296*O296</f>
        <v>8000</v>
      </c>
    </row>
    <row r="297" spans="1:16" s="54" customFormat="1" ht="11.25" x14ac:dyDescent="0.2">
      <c r="A297" s="554" t="s">
        <v>505</v>
      </c>
      <c r="B297" s="381" t="s">
        <v>767</v>
      </c>
      <c r="C297" s="381" t="s">
        <v>113</v>
      </c>
      <c r="D297" s="409" t="s">
        <v>1403</v>
      </c>
      <c r="E297" s="508">
        <v>4000</v>
      </c>
      <c r="F297" s="379">
        <v>41777785</v>
      </c>
      <c r="G297" s="409" t="s">
        <v>1405</v>
      </c>
      <c r="H297" s="418" t="s">
        <v>1313</v>
      </c>
      <c r="I297" s="418" t="s">
        <v>1217</v>
      </c>
      <c r="J297" s="418" t="s">
        <v>1218</v>
      </c>
      <c r="K297" s="529"/>
      <c r="L297" s="419"/>
      <c r="M297" s="508"/>
      <c r="N297" s="529">
        <v>2</v>
      </c>
      <c r="O297" s="538">
        <v>2</v>
      </c>
      <c r="P297" s="508">
        <f t="shared" si="11"/>
        <v>8000</v>
      </c>
    </row>
    <row r="298" spans="1:16" s="54" customFormat="1" ht="11.25" x14ac:dyDescent="0.2">
      <c r="A298" s="554" t="s">
        <v>505</v>
      </c>
      <c r="B298" s="381" t="s">
        <v>767</v>
      </c>
      <c r="C298" s="381" t="s">
        <v>113</v>
      </c>
      <c r="D298" s="409" t="s">
        <v>1403</v>
      </c>
      <c r="E298" s="508">
        <v>4000</v>
      </c>
      <c r="F298" s="379">
        <v>20033459</v>
      </c>
      <c r="G298" s="409" t="s">
        <v>1406</v>
      </c>
      <c r="H298" s="418" t="s">
        <v>1313</v>
      </c>
      <c r="I298" s="418" t="s">
        <v>1217</v>
      </c>
      <c r="J298" s="418" t="s">
        <v>1218</v>
      </c>
      <c r="K298" s="529"/>
      <c r="L298" s="419"/>
      <c r="M298" s="508"/>
      <c r="N298" s="529">
        <v>2</v>
      </c>
      <c r="O298" s="538">
        <v>2</v>
      </c>
      <c r="P298" s="508">
        <f t="shared" si="11"/>
        <v>8000</v>
      </c>
    </row>
    <row r="299" spans="1:16" s="54" customFormat="1" ht="11.25" x14ac:dyDescent="0.2">
      <c r="A299" s="554" t="s">
        <v>505</v>
      </c>
      <c r="B299" s="381" t="s">
        <v>767</v>
      </c>
      <c r="C299" s="381" t="s">
        <v>113</v>
      </c>
      <c r="D299" s="409" t="s">
        <v>1403</v>
      </c>
      <c r="E299" s="508">
        <v>4000</v>
      </c>
      <c r="F299" s="379">
        <v>20029216</v>
      </c>
      <c r="G299" s="409" t="s">
        <v>1407</v>
      </c>
      <c r="H299" s="418" t="s">
        <v>1313</v>
      </c>
      <c r="I299" s="418" t="s">
        <v>1217</v>
      </c>
      <c r="J299" s="418" t="s">
        <v>1218</v>
      </c>
      <c r="K299" s="529"/>
      <c r="L299" s="419"/>
      <c r="M299" s="508"/>
      <c r="N299" s="529">
        <v>2</v>
      </c>
      <c r="O299" s="538">
        <v>2</v>
      </c>
      <c r="P299" s="508">
        <f t="shared" si="11"/>
        <v>8000</v>
      </c>
    </row>
    <row r="300" spans="1:16" s="54" customFormat="1" ht="11.25" x14ac:dyDescent="0.2">
      <c r="A300" s="554" t="s">
        <v>505</v>
      </c>
      <c r="B300" s="381" t="s">
        <v>767</v>
      </c>
      <c r="C300" s="381" t="s">
        <v>113</v>
      </c>
      <c r="D300" s="409" t="s">
        <v>1403</v>
      </c>
      <c r="E300" s="508">
        <v>4000</v>
      </c>
      <c r="F300" s="566">
        <v>23269805</v>
      </c>
      <c r="G300" s="519" t="s">
        <v>1408</v>
      </c>
      <c r="H300" s="418" t="s">
        <v>1313</v>
      </c>
      <c r="I300" s="418" t="s">
        <v>1217</v>
      </c>
      <c r="J300" s="418" t="s">
        <v>1218</v>
      </c>
      <c r="K300" s="529"/>
      <c r="L300" s="419"/>
      <c r="M300" s="508"/>
      <c r="N300" s="529">
        <v>2</v>
      </c>
      <c r="O300" s="538">
        <v>2</v>
      </c>
      <c r="P300" s="508">
        <f t="shared" si="11"/>
        <v>8000</v>
      </c>
    </row>
    <row r="301" spans="1:16" s="54" customFormat="1" ht="11.25" x14ac:dyDescent="0.2">
      <c r="A301" s="554" t="s">
        <v>505</v>
      </c>
      <c r="B301" s="381" t="s">
        <v>767</v>
      </c>
      <c r="C301" s="381" t="s">
        <v>113</v>
      </c>
      <c r="D301" s="409" t="s">
        <v>1409</v>
      </c>
      <c r="E301" s="508">
        <v>4000</v>
      </c>
      <c r="F301" s="566">
        <v>20407517</v>
      </c>
      <c r="G301" s="519" t="s">
        <v>1312</v>
      </c>
      <c r="H301" s="418" t="s">
        <v>1313</v>
      </c>
      <c r="I301" s="418" t="s">
        <v>1217</v>
      </c>
      <c r="J301" s="418" t="s">
        <v>1218</v>
      </c>
      <c r="K301" s="529"/>
      <c r="L301" s="419"/>
      <c r="M301" s="508"/>
      <c r="N301" s="529">
        <v>2</v>
      </c>
      <c r="O301" s="538">
        <v>2</v>
      </c>
      <c r="P301" s="508">
        <f t="shared" si="11"/>
        <v>8000</v>
      </c>
    </row>
    <row r="302" spans="1:16" s="54" customFormat="1" ht="11.25" x14ac:dyDescent="0.2">
      <c r="A302" s="554" t="s">
        <v>505</v>
      </c>
      <c r="B302" s="381" t="s">
        <v>767</v>
      </c>
      <c r="C302" s="381" t="s">
        <v>113</v>
      </c>
      <c r="D302" s="409" t="s">
        <v>1409</v>
      </c>
      <c r="E302" s="508">
        <v>4000</v>
      </c>
      <c r="F302" s="566">
        <v>10605287</v>
      </c>
      <c r="G302" s="519" t="s">
        <v>1410</v>
      </c>
      <c r="H302" s="418" t="s">
        <v>1313</v>
      </c>
      <c r="I302" s="418" t="s">
        <v>1217</v>
      </c>
      <c r="J302" s="418" t="s">
        <v>1218</v>
      </c>
      <c r="K302" s="529"/>
      <c r="L302" s="419"/>
      <c r="M302" s="508"/>
      <c r="N302" s="529">
        <v>2</v>
      </c>
      <c r="O302" s="538">
        <v>2</v>
      </c>
      <c r="P302" s="508">
        <f t="shared" si="11"/>
        <v>8000</v>
      </c>
    </row>
    <row r="303" spans="1:16" s="54" customFormat="1" ht="11.25" x14ac:dyDescent="0.2">
      <c r="A303" s="554" t="s">
        <v>505</v>
      </c>
      <c r="B303" s="381" t="s">
        <v>767</v>
      </c>
      <c r="C303" s="381" t="s">
        <v>113</v>
      </c>
      <c r="D303" s="409" t="s">
        <v>1409</v>
      </c>
      <c r="E303" s="508">
        <v>4000</v>
      </c>
      <c r="F303" s="566">
        <v>20061929</v>
      </c>
      <c r="G303" s="519" t="s">
        <v>1411</v>
      </c>
      <c r="H303" s="418" t="s">
        <v>1313</v>
      </c>
      <c r="I303" s="418" t="s">
        <v>1217</v>
      </c>
      <c r="J303" s="418" t="s">
        <v>1218</v>
      </c>
      <c r="K303" s="529"/>
      <c r="L303" s="419"/>
      <c r="M303" s="508"/>
      <c r="N303" s="529">
        <v>2</v>
      </c>
      <c r="O303" s="538">
        <v>2</v>
      </c>
      <c r="P303" s="508">
        <f t="shared" si="11"/>
        <v>8000</v>
      </c>
    </row>
    <row r="304" spans="1:16" s="54" customFormat="1" ht="11.25" x14ac:dyDescent="0.2">
      <c r="A304" s="554" t="s">
        <v>505</v>
      </c>
      <c r="B304" s="381" t="s">
        <v>767</v>
      </c>
      <c r="C304" s="381" t="s">
        <v>113</v>
      </c>
      <c r="D304" s="409" t="s">
        <v>1409</v>
      </c>
      <c r="E304" s="508">
        <v>4000</v>
      </c>
      <c r="F304" s="379">
        <v>20052969</v>
      </c>
      <c r="G304" s="519" t="s">
        <v>1412</v>
      </c>
      <c r="H304" s="418" t="s">
        <v>1313</v>
      </c>
      <c r="I304" s="418" t="s">
        <v>1217</v>
      </c>
      <c r="J304" s="418" t="s">
        <v>1218</v>
      </c>
      <c r="K304" s="529"/>
      <c r="L304" s="419"/>
      <c r="M304" s="508"/>
      <c r="N304" s="529">
        <v>2</v>
      </c>
      <c r="O304" s="538">
        <v>2</v>
      </c>
      <c r="P304" s="508">
        <f t="shared" si="11"/>
        <v>8000</v>
      </c>
    </row>
    <row r="305" spans="1:16" s="410" customFormat="1" ht="11.25" x14ac:dyDescent="0.2">
      <c r="A305" s="554" t="s">
        <v>500</v>
      </c>
      <c r="B305" s="376" t="s">
        <v>793</v>
      </c>
      <c r="C305" s="376" t="s">
        <v>113</v>
      </c>
      <c r="D305" s="376" t="s">
        <v>1956</v>
      </c>
      <c r="E305" s="506">
        <v>2000</v>
      </c>
      <c r="F305" s="536">
        <v>21117975</v>
      </c>
      <c r="G305" s="376" t="s">
        <v>1957</v>
      </c>
      <c r="H305" s="376" t="s">
        <v>822</v>
      </c>
      <c r="I305" s="376" t="s">
        <v>1217</v>
      </c>
      <c r="J305" s="383"/>
      <c r="K305" s="530">
        <v>1</v>
      </c>
      <c r="L305" s="536">
        <v>12</v>
      </c>
      <c r="M305" s="506"/>
      <c r="N305" s="530">
        <v>1</v>
      </c>
      <c r="O305" s="530">
        <v>6</v>
      </c>
      <c r="P305" s="506"/>
    </row>
    <row r="306" spans="1:16" s="410" customFormat="1" ht="11.25" x14ac:dyDescent="0.2">
      <c r="A306" s="554" t="s">
        <v>500</v>
      </c>
      <c r="B306" s="376" t="s">
        <v>793</v>
      </c>
      <c r="C306" s="376" t="s">
        <v>113</v>
      </c>
      <c r="D306" s="377" t="s">
        <v>1958</v>
      </c>
      <c r="E306" s="506">
        <v>1500</v>
      </c>
      <c r="F306" s="536">
        <v>45707314</v>
      </c>
      <c r="G306" s="376" t="s">
        <v>1959</v>
      </c>
      <c r="H306" s="376" t="s">
        <v>822</v>
      </c>
      <c r="I306" s="376" t="s">
        <v>1224</v>
      </c>
      <c r="J306" s="383"/>
      <c r="K306" s="530">
        <v>1</v>
      </c>
      <c r="L306" s="536">
        <v>12</v>
      </c>
      <c r="M306" s="506"/>
      <c r="N306" s="530">
        <v>1</v>
      </c>
      <c r="O306" s="530">
        <v>6</v>
      </c>
      <c r="P306" s="506"/>
    </row>
    <row r="307" spans="1:16" s="410" customFormat="1" ht="11.25" x14ac:dyDescent="0.2">
      <c r="A307" s="554" t="s">
        <v>500</v>
      </c>
      <c r="B307" s="376" t="s">
        <v>793</v>
      </c>
      <c r="C307" s="376" t="s">
        <v>113</v>
      </c>
      <c r="D307" s="377" t="s">
        <v>1958</v>
      </c>
      <c r="E307" s="506">
        <v>1500</v>
      </c>
      <c r="F307" s="536">
        <v>42400123</v>
      </c>
      <c r="G307" s="376" t="s">
        <v>1960</v>
      </c>
      <c r="H307" s="376" t="s">
        <v>775</v>
      </c>
      <c r="I307" s="376" t="s">
        <v>1224</v>
      </c>
      <c r="J307" s="383"/>
      <c r="K307" s="530">
        <v>1</v>
      </c>
      <c r="L307" s="536">
        <v>12</v>
      </c>
      <c r="M307" s="506"/>
      <c r="N307" s="530">
        <v>1</v>
      </c>
      <c r="O307" s="530">
        <v>6</v>
      </c>
      <c r="P307" s="506"/>
    </row>
    <row r="308" spans="1:16" s="410" customFormat="1" ht="11.25" x14ac:dyDescent="0.2">
      <c r="A308" s="554" t="s">
        <v>500</v>
      </c>
      <c r="B308" s="376" t="s">
        <v>793</v>
      </c>
      <c r="C308" s="376" t="s">
        <v>113</v>
      </c>
      <c r="D308" s="376" t="s">
        <v>1956</v>
      </c>
      <c r="E308" s="559">
        <v>2500</v>
      </c>
      <c r="F308" s="567">
        <v>43241420</v>
      </c>
      <c r="G308" s="382" t="s">
        <v>1961</v>
      </c>
      <c r="H308" s="376" t="s">
        <v>822</v>
      </c>
      <c r="I308" s="376" t="s">
        <v>1217</v>
      </c>
      <c r="J308" s="383"/>
      <c r="K308" s="530">
        <v>1</v>
      </c>
      <c r="L308" s="530">
        <v>9</v>
      </c>
      <c r="M308" s="506"/>
      <c r="N308" s="530">
        <v>1</v>
      </c>
      <c r="O308" s="530">
        <v>5</v>
      </c>
      <c r="P308" s="506"/>
    </row>
    <row r="309" spans="1:16" s="410" customFormat="1" ht="11.25" x14ac:dyDescent="0.2">
      <c r="A309" s="554" t="s">
        <v>500</v>
      </c>
      <c r="B309" s="376" t="s">
        <v>793</v>
      </c>
      <c r="C309" s="376" t="s">
        <v>113</v>
      </c>
      <c r="D309" s="377" t="s">
        <v>1958</v>
      </c>
      <c r="E309" s="506">
        <v>1500</v>
      </c>
      <c r="F309" s="536">
        <v>41239086</v>
      </c>
      <c r="G309" s="377" t="s">
        <v>1962</v>
      </c>
      <c r="H309" s="377" t="s">
        <v>1963</v>
      </c>
      <c r="I309" s="383"/>
      <c r="J309" s="377" t="s">
        <v>1964</v>
      </c>
      <c r="K309" s="530">
        <v>1</v>
      </c>
      <c r="L309" s="536">
        <v>12</v>
      </c>
      <c r="M309" s="506"/>
      <c r="N309" s="530">
        <v>1</v>
      </c>
      <c r="O309" s="530">
        <v>6</v>
      </c>
      <c r="P309" s="506"/>
    </row>
    <row r="310" spans="1:16" s="410" customFormat="1" ht="11.25" x14ac:dyDescent="0.2">
      <c r="A310" s="554" t="s">
        <v>500</v>
      </c>
      <c r="B310" s="376" t="s">
        <v>793</v>
      </c>
      <c r="C310" s="376" t="s">
        <v>113</v>
      </c>
      <c r="D310" s="377" t="s">
        <v>1958</v>
      </c>
      <c r="E310" s="506">
        <v>1500</v>
      </c>
      <c r="F310" s="536">
        <v>43812836</v>
      </c>
      <c r="G310" s="376" t="s">
        <v>1965</v>
      </c>
      <c r="H310" s="376" t="s">
        <v>1263</v>
      </c>
      <c r="I310" s="376" t="s">
        <v>1966</v>
      </c>
      <c r="J310" s="383"/>
      <c r="K310" s="530">
        <v>1</v>
      </c>
      <c r="L310" s="536">
        <v>12</v>
      </c>
      <c r="M310" s="506"/>
      <c r="N310" s="530">
        <v>1</v>
      </c>
      <c r="O310" s="530">
        <v>5</v>
      </c>
      <c r="P310" s="506"/>
    </row>
    <row r="311" spans="1:16" s="410" customFormat="1" ht="11.25" x14ac:dyDescent="0.2">
      <c r="A311" s="554" t="s">
        <v>500</v>
      </c>
      <c r="B311" s="376" t="s">
        <v>793</v>
      </c>
      <c r="C311" s="376" t="s">
        <v>113</v>
      </c>
      <c r="D311" s="377" t="s">
        <v>1958</v>
      </c>
      <c r="E311" s="506">
        <v>1500</v>
      </c>
      <c r="F311" s="536">
        <v>45484392</v>
      </c>
      <c r="G311" s="376" t="s">
        <v>1967</v>
      </c>
      <c r="H311" s="376" t="s">
        <v>1263</v>
      </c>
      <c r="I311" s="376" t="s">
        <v>1224</v>
      </c>
      <c r="J311" s="383"/>
      <c r="K311" s="530">
        <v>1</v>
      </c>
      <c r="L311" s="536">
        <v>12</v>
      </c>
      <c r="M311" s="506"/>
      <c r="N311" s="530">
        <v>1</v>
      </c>
      <c r="O311" s="530">
        <v>5</v>
      </c>
      <c r="P311" s="506"/>
    </row>
    <row r="312" spans="1:16" s="410" customFormat="1" ht="11.25" x14ac:dyDescent="0.2">
      <c r="A312" s="554" t="s">
        <v>500</v>
      </c>
      <c r="B312" s="376" t="s">
        <v>793</v>
      </c>
      <c r="C312" s="376" t="s">
        <v>113</v>
      </c>
      <c r="D312" s="377" t="s">
        <v>1958</v>
      </c>
      <c r="E312" s="506">
        <v>1500</v>
      </c>
      <c r="F312" s="536">
        <v>45433387</v>
      </c>
      <c r="G312" s="378" t="s">
        <v>1968</v>
      </c>
      <c r="H312" s="376" t="s">
        <v>1390</v>
      </c>
      <c r="I312" s="376" t="s">
        <v>1217</v>
      </c>
      <c r="J312" s="383"/>
      <c r="K312" s="530">
        <v>1</v>
      </c>
      <c r="L312" s="536">
        <v>10</v>
      </c>
      <c r="M312" s="506"/>
      <c r="N312" s="530">
        <v>1</v>
      </c>
      <c r="O312" s="530">
        <v>1</v>
      </c>
      <c r="P312" s="506"/>
    </row>
    <row r="313" spans="1:16" s="410" customFormat="1" ht="11.25" x14ac:dyDescent="0.2">
      <c r="A313" s="554" t="s">
        <v>500</v>
      </c>
      <c r="B313" s="376" t="s">
        <v>793</v>
      </c>
      <c r="C313" s="376" t="s">
        <v>113</v>
      </c>
      <c r="D313" s="377" t="s">
        <v>1958</v>
      </c>
      <c r="E313" s="506">
        <v>1500</v>
      </c>
      <c r="F313" s="536">
        <v>42714749</v>
      </c>
      <c r="G313" s="376" t="s">
        <v>1969</v>
      </c>
      <c r="H313" s="376" t="s">
        <v>1970</v>
      </c>
      <c r="I313" s="376" t="s">
        <v>1217</v>
      </c>
      <c r="J313" s="383"/>
      <c r="K313" s="530">
        <v>1</v>
      </c>
      <c r="L313" s="530">
        <v>6</v>
      </c>
      <c r="M313" s="506"/>
      <c r="N313" s="530">
        <v>1</v>
      </c>
      <c r="O313" s="530">
        <v>6</v>
      </c>
      <c r="P313" s="506"/>
    </row>
    <row r="314" spans="1:16" s="410" customFormat="1" ht="11.25" x14ac:dyDescent="0.2">
      <c r="A314" s="554" t="s">
        <v>500</v>
      </c>
      <c r="B314" s="376" t="s">
        <v>793</v>
      </c>
      <c r="C314" s="376" t="s">
        <v>113</v>
      </c>
      <c r="D314" s="377" t="s">
        <v>1958</v>
      </c>
      <c r="E314" s="506">
        <v>1500</v>
      </c>
      <c r="F314" s="536">
        <v>74355038</v>
      </c>
      <c r="G314" s="376" t="s">
        <v>1971</v>
      </c>
      <c r="H314" s="376" t="s">
        <v>1223</v>
      </c>
      <c r="I314" s="376" t="s">
        <v>1224</v>
      </c>
      <c r="J314" s="383"/>
      <c r="K314" s="530">
        <v>1</v>
      </c>
      <c r="L314" s="536">
        <v>12</v>
      </c>
      <c r="M314" s="506"/>
      <c r="N314" s="530">
        <v>1</v>
      </c>
      <c r="O314" s="530">
        <v>6</v>
      </c>
      <c r="P314" s="506"/>
    </row>
    <row r="315" spans="1:16" s="410" customFormat="1" ht="11.25" x14ac:dyDescent="0.2">
      <c r="A315" s="554" t="s">
        <v>500</v>
      </c>
      <c r="B315" s="376" t="s">
        <v>793</v>
      </c>
      <c r="C315" s="376" t="s">
        <v>113</v>
      </c>
      <c r="D315" s="377" t="s">
        <v>1958</v>
      </c>
      <c r="E315" s="506">
        <v>1500</v>
      </c>
      <c r="F315" s="536">
        <v>44407290</v>
      </c>
      <c r="G315" s="377" t="s">
        <v>1972</v>
      </c>
      <c r="H315" s="376" t="s">
        <v>1263</v>
      </c>
      <c r="I315" s="376" t="s">
        <v>1966</v>
      </c>
      <c r="J315" s="383"/>
      <c r="K315" s="530">
        <v>1</v>
      </c>
      <c r="L315" s="536">
        <v>12</v>
      </c>
      <c r="M315" s="506"/>
      <c r="N315" s="530">
        <v>1</v>
      </c>
      <c r="O315" s="530">
        <v>6</v>
      </c>
      <c r="P315" s="506"/>
    </row>
    <row r="316" spans="1:16" s="410" customFormat="1" ht="11.25" x14ac:dyDescent="0.2">
      <c r="A316" s="554" t="s">
        <v>500</v>
      </c>
      <c r="B316" s="376" t="s">
        <v>793</v>
      </c>
      <c r="C316" s="376" t="s">
        <v>113</v>
      </c>
      <c r="D316" s="377" t="s">
        <v>1958</v>
      </c>
      <c r="E316" s="247">
        <v>1500</v>
      </c>
      <c r="F316" s="536">
        <v>71696393</v>
      </c>
      <c r="G316" s="377" t="s">
        <v>1973</v>
      </c>
      <c r="H316" s="376" t="s">
        <v>1974</v>
      </c>
      <c r="I316" s="376" t="s">
        <v>1224</v>
      </c>
      <c r="J316" s="383"/>
      <c r="K316" s="530">
        <v>1</v>
      </c>
      <c r="L316" s="530">
        <v>3</v>
      </c>
      <c r="M316" s="506"/>
      <c r="N316" s="530">
        <v>1</v>
      </c>
      <c r="O316" s="530">
        <v>6</v>
      </c>
      <c r="P316" s="506"/>
    </row>
    <row r="317" spans="1:16" s="410" customFormat="1" ht="11.25" x14ac:dyDescent="0.2">
      <c r="A317" s="554" t="s">
        <v>500</v>
      </c>
      <c r="B317" s="376" t="s">
        <v>793</v>
      </c>
      <c r="C317" s="376" t="s">
        <v>113</v>
      </c>
      <c r="D317" s="377" t="s">
        <v>832</v>
      </c>
      <c r="E317" s="506">
        <v>1200</v>
      </c>
      <c r="F317" s="536">
        <v>40048868</v>
      </c>
      <c r="G317" s="377" t="s">
        <v>1975</v>
      </c>
      <c r="H317" s="383"/>
      <c r="I317" s="383"/>
      <c r="J317" s="377" t="s">
        <v>1976</v>
      </c>
      <c r="K317" s="530">
        <v>1</v>
      </c>
      <c r="L317" s="536">
        <v>12</v>
      </c>
      <c r="M317" s="506"/>
      <c r="N317" s="530">
        <v>1</v>
      </c>
      <c r="O317" s="530">
        <v>6</v>
      </c>
      <c r="P317" s="506"/>
    </row>
    <row r="318" spans="1:16" s="410" customFormat="1" ht="22.5" x14ac:dyDescent="0.2">
      <c r="A318" s="554" t="s">
        <v>500</v>
      </c>
      <c r="B318" s="376" t="s">
        <v>793</v>
      </c>
      <c r="C318" s="376" t="s">
        <v>113</v>
      </c>
      <c r="D318" s="377" t="s">
        <v>1977</v>
      </c>
      <c r="E318" s="506">
        <v>2000</v>
      </c>
      <c r="F318" s="536">
        <v>46051794</v>
      </c>
      <c r="G318" s="376" t="s">
        <v>1978</v>
      </c>
      <c r="H318" s="376" t="s">
        <v>1974</v>
      </c>
      <c r="I318" s="376" t="s">
        <v>1966</v>
      </c>
      <c r="J318" s="383"/>
      <c r="K318" s="530">
        <v>1</v>
      </c>
      <c r="L318" s="536">
        <v>12</v>
      </c>
      <c r="M318" s="506"/>
      <c r="N318" s="530">
        <v>1</v>
      </c>
      <c r="O318" s="530">
        <v>2</v>
      </c>
      <c r="P318" s="506"/>
    </row>
    <row r="319" spans="1:16" s="410" customFormat="1" ht="11.25" x14ac:dyDescent="0.2">
      <c r="A319" s="554" t="s">
        <v>500</v>
      </c>
      <c r="B319" s="376" t="s">
        <v>793</v>
      </c>
      <c r="C319" s="376" t="s">
        <v>113</v>
      </c>
      <c r="D319" s="377" t="s">
        <v>1958</v>
      </c>
      <c r="E319" s="247">
        <v>1500</v>
      </c>
      <c r="F319" s="568">
        <v>45737675</v>
      </c>
      <c r="G319" s="378" t="s">
        <v>1979</v>
      </c>
      <c r="H319" s="376" t="s">
        <v>1263</v>
      </c>
      <c r="I319" s="376" t="s">
        <v>1224</v>
      </c>
      <c r="J319" s="383"/>
      <c r="K319" s="530">
        <v>1</v>
      </c>
      <c r="L319" s="530">
        <v>5</v>
      </c>
      <c r="M319" s="506"/>
      <c r="N319" s="530">
        <v>1</v>
      </c>
      <c r="O319" s="530">
        <v>3</v>
      </c>
      <c r="P319" s="506"/>
    </row>
    <row r="320" spans="1:16" s="410" customFormat="1" ht="11.25" x14ac:dyDescent="0.2">
      <c r="A320" s="554" t="s">
        <v>500</v>
      </c>
      <c r="B320" s="376" t="s">
        <v>793</v>
      </c>
      <c r="C320" s="376" t="s">
        <v>113</v>
      </c>
      <c r="D320" s="377" t="s">
        <v>1980</v>
      </c>
      <c r="E320" s="506">
        <v>1200</v>
      </c>
      <c r="F320" s="536">
        <v>80260785</v>
      </c>
      <c r="G320" s="377" t="s">
        <v>1981</v>
      </c>
      <c r="H320" s="383"/>
      <c r="I320" s="383"/>
      <c r="J320" s="377" t="s">
        <v>1976</v>
      </c>
      <c r="K320" s="530">
        <v>1</v>
      </c>
      <c r="L320" s="536">
        <v>12</v>
      </c>
      <c r="M320" s="506"/>
      <c r="N320" s="530">
        <v>1</v>
      </c>
      <c r="O320" s="530">
        <v>6</v>
      </c>
      <c r="P320" s="506"/>
    </row>
    <row r="321" spans="1:16" s="410" customFormat="1" ht="11.25" x14ac:dyDescent="0.2">
      <c r="A321" s="554" t="s">
        <v>500</v>
      </c>
      <c r="B321" s="376" t="s">
        <v>793</v>
      </c>
      <c r="C321" s="376" t="s">
        <v>113</v>
      </c>
      <c r="D321" s="377" t="s">
        <v>1958</v>
      </c>
      <c r="E321" s="506">
        <v>1500</v>
      </c>
      <c r="F321" s="536">
        <v>40712096</v>
      </c>
      <c r="G321" s="377" t="s">
        <v>1982</v>
      </c>
      <c r="H321" s="377" t="s">
        <v>1963</v>
      </c>
      <c r="I321" s="383"/>
      <c r="J321" s="377" t="s">
        <v>1964</v>
      </c>
      <c r="K321" s="530">
        <v>1</v>
      </c>
      <c r="L321" s="536">
        <v>12</v>
      </c>
      <c r="M321" s="506"/>
      <c r="N321" s="530">
        <v>1</v>
      </c>
      <c r="O321" s="530">
        <v>5</v>
      </c>
      <c r="P321" s="506"/>
    </row>
    <row r="322" spans="1:16" s="410" customFormat="1" ht="11.25" x14ac:dyDescent="0.2">
      <c r="A322" s="554" t="s">
        <v>500</v>
      </c>
      <c r="B322" s="376" t="s">
        <v>793</v>
      </c>
      <c r="C322" s="376" t="s">
        <v>113</v>
      </c>
      <c r="D322" s="377" t="s">
        <v>1958</v>
      </c>
      <c r="E322" s="247">
        <v>1500</v>
      </c>
      <c r="F322" s="379">
        <v>20028086</v>
      </c>
      <c r="G322" s="378" t="s">
        <v>1983</v>
      </c>
      <c r="H322" s="376" t="s">
        <v>1984</v>
      </c>
      <c r="I322" s="376" t="s">
        <v>1966</v>
      </c>
      <c r="J322" s="383"/>
      <c r="K322" s="530">
        <v>1</v>
      </c>
      <c r="L322" s="536">
        <v>12</v>
      </c>
      <c r="M322" s="506"/>
      <c r="N322" s="530">
        <v>1</v>
      </c>
      <c r="O322" s="530">
        <v>1</v>
      </c>
      <c r="P322" s="506"/>
    </row>
    <row r="323" spans="1:16" s="410" customFormat="1" ht="11.25" x14ac:dyDescent="0.2">
      <c r="A323" s="554" t="s">
        <v>500</v>
      </c>
      <c r="B323" s="376" t="s">
        <v>793</v>
      </c>
      <c r="C323" s="376" t="s">
        <v>113</v>
      </c>
      <c r="D323" s="378" t="s">
        <v>1980</v>
      </c>
      <c r="E323" s="247">
        <v>1200</v>
      </c>
      <c r="F323" s="568">
        <v>40414278</v>
      </c>
      <c r="G323" s="378" t="s">
        <v>1985</v>
      </c>
      <c r="H323" s="383"/>
      <c r="I323" s="383"/>
      <c r="J323" s="377" t="s">
        <v>1976</v>
      </c>
      <c r="K323" s="530">
        <v>1</v>
      </c>
      <c r="L323" s="530">
        <v>5</v>
      </c>
      <c r="M323" s="506"/>
      <c r="N323" s="530">
        <v>1</v>
      </c>
      <c r="O323" s="530">
        <v>6</v>
      </c>
      <c r="P323" s="506"/>
    </row>
    <row r="324" spans="1:16" s="410" customFormat="1" ht="11.25" x14ac:dyDescent="0.2">
      <c r="A324" s="554" t="s">
        <v>500</v>
      </c>
      <c r="B324" s="376" t="s">
        <v>793</v>
      </c>
      <c r="C324" s="376" t="s">
        <v>113</v>
      </c>
      <c r="D324" s="377" t="s">
        <v>1958</v>
      </c>
      <c r="E324" s="247">
        <v>1500</v>
      </c>
      <c r="F324" s="568">
        <v>46092090</v>
      </c>
      <c r="G324" s="378" t="s">
        <v>1986</v>
      </c>
      <c r="H324" s="376" t="s">
        <v>1223</v>
      </c>
      <c r="I324" s="376" t="s">
        <v>1224</v>
      </c>
      <c r="J324" s="383"/>
      <c r="K324" s="530">
        <v>1</v>
      </c>
      <c r="L324" s="530">
        <v>5</v>
      </c>
      <c r="M324" s="506"/>
      <c r="N324" s="530">
        <v>1</v>
      </c>
      <c r="O324" s="530">
        <v>5</v>
      </c>
      <c r="P324" s="506"/>
    </row>
    <row r="325" spans="1:16" s="410" customFormat="1" ht="22.5" x14ac:dyDescent="0.2">
      <c r="A325" s="554" t="s">
        <v>500</v>
      </c>
      <c r="B325" s="376" t="s">
        <v>793</v>
      </c>
      <c r="C325" s="376" t="s">
        <v>113</v>
      </c>
      <c r="D325" s="377" t="s">
        <v>1987</v>
      </c>
      <c r="E325" s="506">
        <v>2000</v>
      </c>
      <c r="F325" s="536">
        <v>41355934</v>
      </c>
      <c r="G325" s="377" t="s">
        <v>1988</v>
      </c>
      <c r="H325" s="376" t="s">
        <v>1263</v>
      </c>
      <c r="I325" s="376" t="s">
        <v>1224</v>
      </c>
      <c r="J325" s="383"/>
      <c r="K325" s="530">
        <v>1</v>
      </c>
      <c r="L325" s="536">
        <v>12</v>
      </c>
      <c r="M325" s="506"/>
      <c r="N325" s="530">
        <v>1</v>
      </c>
      <c r="O325" s="530">
        <v>6</v>
      </c>
      <c r="P325" s="506"/>
    </row>
    <row r="326" spans="1:16" s="410" customFormat="1" ht="11.25" x14ac:dyDescent="0.2">
      <c r="A326" s="554" t="s">
        <v>500</v>
      </c>
      <c r="B326" s="376" t="s">
        <v>793</v>
      </c>
      <c r="C326" s="376" t="s">
        <v>113</v>
      </c>
      <c r="D326" s="380" t="s">
        <v>1958</v>
      </c>
      <c r="E326" s="560">
        <v>1500</v>
      </c>
      <c r="F326" s="569">
        <v>70986977</v>
      </c>
      <c r="G326" s="382" t="s">
        <v>1989</v>
      </c>
      <c r="H326" s="376" t="s">
        <v>1990</v>
      </c>
      <c r="I326" s="376" t="s">
        <v>1224</v>
      </c>
      <c r="J326" s="383"/>
      <c r="K326" s="530"/>
      <c r="L326" s="536"/>
      <c r="M326" s="506"/>
      <c r="N326" s="530">
        <v>1</v>
      </c>
      <c r="O326" s="530">
        <v>5</v>
      </c>
      <c r="P326" s="506"/>
    </row>
    <row r="327" spans="1:16" s="410" customFormat="1" ht="11.25" x14ac:dyDescent="0.2">
      <c r="A327" s="554" t="s">
        <v>500</v>
      </c>
      <c r="B327" s="376" t="s">
        <v>793</v>
      </c>
      <c r="C327" s="376" t="s">
        <v>113</v>
      </c>
      <c r="D327" s="377" t="s">
        <v>1958</v>
      </c>
      <c r="E327" s="506">
        <v>1500</v>
      </c>
      <c r="F327" s="536">
        <v>46547523</v>
      </c>
      <c r="G327" s="377" t="s">
        <v>1991</v>
      </c>
      <c r="H327" s="376" t="s">
        <v>1992</v>
      </c>
      <c r="I327" s="383"/>
      <c r="J327" s="377" t="s">
        <v>1964</v>
      </c>
      <c r="K327" s="530"/>
      <c r="L327" s="536"/>
      <c r="M327" s="506"/>
      <c r="N327" s="530">
        <v>1</v>
      </c>
      <c r="O327" s="530">
        <v>5</v>
      </c>
      <c r="P327" s="506"/>
    </row>
    <row r="328" spans="1:16" s="410" customFormat="1" ht="22.5" x14ac:dyDescent="0.2">
      <c r="A328" s="554" t="s">
        <v>500</v>
      </c>
      <c r="B328" s="376" t="s">
        <v>793</v>
      </c>
      <c r="C328" s="376" t="s">
        <v>113</v>
      </c>
      <c r="D328" s="377" t="s">
        <v>1987</v>
      </c>
      <c r="E328" s="506">
        <v>2000</v>
      </c>
      <c r="F328" s="423" t="s">
        <v>1993</v>
      </c>
      <c r="G328" s="378" t="s">
        <v>1994</v>
      </c>
      <c r="H328" s="376" t="s">
        <v>1995</v>
      </c>
      <c r="I328" s="376" t="s">
        <v>1966</v>
      </c>
      <c r="J328" s="383"/>
      <c r="K328" s="530"/>
      <c r="L328" s="536"/>
      <c r="M328" s="506"/>
      <c r="N328" s="530">
        <v>1</v>
      </c>
      <c r="O328" s="530">
        <v>2</v>
      </c>
      <c r="P328" s="506"/>
    </row>
    <row r="329" spans="1:16" s="410" customFormat="1" ht="11.25" x14ac:dyDescent="0.2">
      <c r="A329" s="554" t="s">
        <v>500</v>
      </c>
      <c r="B329" s="376" t="s">
        <v>793</v>
      </c>
      <c r="C329" s="376" t="s">
        <v>113</v>
      </c>
      <c r="D329" s="381" t="s">
        <v>775</v>
      </c>
      <c r="E329" s="506">
        <v>2000</v>
      </c>
      <c r="F329" s="536">
        <v>40401415</v>
      </c>
      <c r="G329" s="378" t="s">
        <v>1996</v>
      </c>
      <c r="H329" s="376" t="s">
        <v>1974</v>
      </c>
      <c r="I329" s="376" t="s">
        <v>1966</v>
      </c>
      <c r="J329" s="383"/>
      <c r="K329" s="530"/>
      <c r="L329" s="536"/>
      <c r="M329" s="506"/>
      <c r="N329" s="530">
        <v>1</v>
      </c>
      <c r="O329" s="530">
        <v>2</v>
      </c>
      <c r="P329" s="506"/>
    </row>
    <row r="330" spans="1:16" s="410" customFormat="1" ht="11.25" x14ac:dyDescent="0.2">
      <c r="A330" s="554" t="s">
        <v>500</v>
      </c>
      <c r="B330" s="376" t="s">
        <v>793</v>
      </c>
      <c r="C330" s="376" t="s">
        <v>113</v>
      </c>
      <c r="D330" s="381" t="s">
        <v>822</v>
      </c>
      <c r="E330" s="247">
        <v>2500</v>
      </c>
      <c r="F330" s="568">
        <v>41566009</v>
      </c>
      <c r="G330" s="378" t="s">
        <v>1997</v>
      </c>
      <c r="H330" s="376" t="s">
        <v>822</v>
      </c>
      <c r="I330" s="376" t="s">
        <v>1217</v>
      </c>
      <c r="J330" s="383"/>
      <c r="K330" s="530"/>
      <c r="L330" s="536"/>
      <c r="M330" s="506"/>
      <c r="N330" s="530">
        <v>1</v>
      </c>
      <c r="O330" s="530">
        <v>2</v>
      </c>
      <c r="P330" s="506"/>
    </row>
    <row r="331" spans="1:16" s="410" customFormat="1" ht="22.5" x14ac:dyDescent="0.2">
      <c r="A331" s="554" t="s">
        <v>500</v>
      </c>
      <c r="B331" s="376" t="s">
        <v>793</v>
      </c>
      <c r="C331" s="376" t="s">
        <v>113</v>
      </c>
      <c r="D331" s="380" t="s">
        <v>1958</v>
      </c>
      <c r="E331" s="506">
        <v>1500</v>
      </c>
      <c r="F331" s="567">
        <v>42458775</v>
      </c>
      <c r="G331" s="382" t="s">
        <v>1998</v>
      </c>
      <c r="H331" s="376"/>
      <c r="I331" s="376"/>
      <c r="J331" s="377" t="s">
        <v>1999</v>
      </c>
      <c r="K331" s="530"/>
      <c r="L331" s="536"/>
      <c r="M331" s="506"/>
      <c r="N331" s="530">
        <v>1</v>
      </c>
      <c r="O331" s="530">
        <v>5</v>
      </c>
      <c r="P331" s="506"/>
    </row>
    <row r="332" spans="1:16" s="410" customFormat="1" ht="11.25" x14ac:dyDescent="0.2">
      <c r="A332" s="554" t="s">
        <v>500</v>
      </c>
      <c r="B332" s="376" t="s">
        <v>793</v>
      </c>
      <c r="C332" s="376" t="s">
        <v>113</v>
      </c>
      <c r="D332" s="381" t="s">
        <v>1956</v>
      </c>
      <c r="E332" s="247">
        <v>2500</v>
      </c>
      <c r="F332" s="568">
        <v>20702946</v>
      </c>
      <c r="G332" s="377" t="s">
        <v>2000</v>
      </c>
      <c r="H332" s="376" t="s">
        <v>822</v>
      </c>
      <c r="I332" s="376" t="s">
        <v>1217</v>
      </c>
      <c r="J332" s="383"/>
      <c r="K332" s="530"/>
      <c r="L332" s="536"/>
      <c r="M332" s="506"/>
      <c r="N332" s="530">
        <v>1</v>
      </c>
      <c r="O332" s="530">
        <v>4</v>
      </c>
      <c r="P332" s="506"/>
    </row>
    <row r="333" spans="1:16" s="410" customFormat="1" ht="22.5" x14ac:dyDescent="0.2">
      <c r="A333" s="554" t="s">
        <v>500</v>
      </c>
      <c r="B333" s="376" t="s">
        <v>793</v>
      </c>
      <c r="C333" s="376" t="s">
        <v>113</v>
      </c>
      <c r="D333" s="377" t="s">
        <v>1958</v>
      </c>
      <c r="E333" s="506">
        <v>1500</v>
      </c>
      <c r="F333" s="536">
        <v>20049567</v>
      </c>
      <c r="G333" s="377" t="s">
        <v>2001</v>
      </c>
      <c r="H333" s="383"/>
      <c r="I333" s="383"/>
      <c r="J333" s="377" t="s">
        <v>2002</v>
      </c>
      <c r="K333" s="530">
        <v>1</v>
      </c>
      <c r="L333" s="536">
        <v>12</v>
      </c>
      <c r="M333" s="506"/>
      <c r="N333" s="536"/>
      <c r="O333" s="536"/>
      <c r="P333" s="506"/>
    </row>
    <row r="334" spans="1:16" s="410" customFormat="1" ht="11.25" x14ac:dyDescent="0.2">
      <c r="A334" s="554" t="s">
        <v>500</v>
      </c>
      <c r="B334" s="376" t="s">
        <v>793</v>
      </c>
      <c r="C334" s="376" t="s">
        <v>113</v>
      </c>
      <c r="D334" s="377" t="s">
        <v>1958</v>
      </c>
      <c r="E334" s="506">
        <v>1500</v>
      </c>
      <c r="F334" s="536">
        <v>80178290</v>
      </c>
      <c r="G334" s="376" t="s">
        <v>2003</v>
      </c>
      <c r="H334" s="376" t="s">
        <v>1974</v>
      </c>
      <c r="I334" s="383"/>
      <c r="J334" s="377" t="s">
        <v>1964</v>
      </c>
      <c r="K334" s="530">
        <v>1</v>
      </c>
      <c r="L334" s="536">
        <v>12</v>
      </c>
      <c r="M334" s="506"/>
      <c r="N334" s="536"/>
      <c r="O334" s="536"/>
      <c r="P334" s="506"/>
    </row>
    <row r="335" spans="1:16" s="410" customFormat="1" ht="11.25" x14ac:dyDescent="0.2">
      <c r="A335" s="554" t="s">
        <v>500</v>
      </c>
      <c r="B335" s="376" t="s">
        <v>793</v>
      </c>
      <c r="C335" s="376" t="s">
        <v>113</v>
      </c>
      <c r="D335" s="377" t="s">
        <v>1958</v>
      </c>
      <c r="E335" s="506">
        <v>1500</v>
      </c>
      <c r="F335" s="536">
        <v>19828471</v>
      </c>
      <c r="G335" s="377" t="s">
        <v>2004</v>
      </c>
      <c r="H335" s="376" t="s">
        <v>1390</v>
      </c>
      <c r="I335" s="376" t="s">
        <v>1224</v>
      </c>
      <c r="J335" s="383"/>
      <c r="K335" s="530">
        <v>1</v>
      </c>
      <c r="L335" s="536">
        <v>12</v>
      </c>
      <c r="M335" s="506"/>
      <c r="N335" s="536"/>
      <c r="O335" s="536"/>
      <c r="P335" s="506"/>
    </row>
    <row r="336" spans="1:16" s="410" customFormat="1" ht="11.25" x14ac:dyDescent="0.2">
      <c r="A336" s="554" t="s">
        <v>500</v>
      </c>
      <c r="B336" s="376" t="s">
        <v>793</v>
      </c>
      <c r="C336" s="376" t="s">
        <v>113</v>
      </c>
      <c r="D336" s="378" t="s">
        <v>2005</v>
      </c>
      <c r="E336" s="506">
        <v>2000</v>
      </c>
      <c r="F336" s="536">
        <v>44871781</v>
      </c>
      <c r="G336" s="377" t="s">
        <v>2006</v>
      </c>
      <c r="H336" s="376" t="s">
        <v>1277</v>
      </c>
      <c r="I336" s="376" t="s">
        <v>1966</v>
      </c>
      <c r="J336" s="383"/>
      <c r="K336" s="530">
        <v>1</v>
      </c>
      <c r="L336" s="530">
        <v>2</v>
      </c>
      <c r="M336" s="506"/>
      <c r="N336" s="536"/>
      <c r="O336" s="536"/>
      <c r="P336" s="506"/>
    </row>
    <row r="337" spans="1:16" s="410" customFormat="1" ht="22.5" x14ac:dyDescent="0.2">
      <c r="A337" s="554" t="s">
        <v>500</v>
      </c>
      <c r="B337" s="376" t="s">
        <v>793</v>
      </c>
      <c r="C337" s="376" t="s">
        <v>113</v>
      </c>
      <c r="D337" s="377" t="s">
        <v>1958</v>
      </c>
      <c r="E337" s="506">
        <v>1500</v>
      </c>
      <c r="F337" s="536">
        <v>72948761</v>
      </c>
      <c r="G337" s="377" t="s">
        <v>2007</v>
      </c>
      <c r="H337" s="383"/>
      <c r="I337" s="383"/>
      <c r="J337" s="377" t="s">
        <v>2008</v>
      </c>
      <c r="K337" s="530">
        <v>1</v>
      </c>
      <c r="L337" s="530">
        <v>2</v>
      </c>
      <c r="M337" s="506"/>
      <c r="N337" s="536"/>
      <c r="O337" s="536"/>
      <c r="P337" s="506"/>
    </row>
    <row r="338" spans="1:16" s="410" customFormat="1" ht="11.25" x14ac:dyDescent="0.2">
      <c r="A338" s="554" t="s">
        <v>500</v>
      </c>
      <c r="B338" s="376" t="s">
        <v>793</v>
      </c>
      <c r="C338" s="376" t="s">
        <v>113</v>
      </c>
      <c r="D338" s="378" t="s">
        <v>2009</v>
      </c>
      <c r="E338" s="506">
        <v>2000</v>
      </c>
      <c r="F338" s="536">
        <v>46179094</v>
      </c>
      <c r="G338" s="377" t="s">
        <v>2010</v>
      </c>
      <c r="H338" s="376" t="s">
        <v>1974</v>
      </c>
      <c r="I338" s="376" t="s">
        <v>1966</v>
      </c>
      <c r="J338" s="383"/>
      <c r="K338" s="530">
        <v>1</v>
      </c>
      <c r="L338" s="530">
        <v>2</v>
      </c>
      <c r="M338" s="506"/>
      <c r="N338" s="536"/>
      <c r="O338" s="536"/>
      <c r="P338" s="506"/>
    </row>
    <row r="339" spans="1:16" s="410" customFormat="1" ht="11.25" x14ac:dyDescent="0.2">
      <c r="A339" s="554" t="s">
        <v>500</v>
      </c>
      <c r="B339" s="376" t="s">
        <v>793</v>
      </c>
      <c r="C339" s="376" t="s">
        <v>113</v>
      </c>
      <c r="D339" s="381" t="s">
        <v>1956</v>
      </c>
      <c r="E339" s="506">
        <v>2500</v>
      </c>
      <c r="F339" s="536">
        <v>41138597</v>
      </c>
      <c r="G339" s="377" t="s">
        <v>2011</v>
      </c>
      <c r="H339" s="376" t="s">
        <v>822</v>
      </c>
      <c r="I339" s="376" t="s">
        <v>1217</v>
      </c>
      <c r="J339" s="383"/>
      <c r="K339" s="530">
        <v>1</v>
      </c>
      <c r="L339" s="530">
        <v>9</v>
      </c>
      <c r="M339" s="506"/>
      <c r="N339" s="536"/>
      <c r="O339" s="536"/>
      <c r="P339" s="506"/>
    </row>
    <row r="340" spans="1:16" s="410" customFormat="1" ht="11.25" x14ac:dyDescent="0.2">
      <c r="A340" s="554" t="s">
        <v>500</v>
      </c>
      <c r="B340" s="376" t="s">
        <v>793</v>
      </c>
      <c r="C340" s="376" t="s">
        <v>113</v>
      </c>
      <c r="D340" s="378" t="s">
        <v>822</v>
      </c>
      <c r="E340" s="506">
        <v>3300</v>
      </c>
      <c r="F340" s="536">
        <v>46047912</v>
      </c>
      <c r="G340" s="377" t="s">
        <v>2012</v>
      </c>
      <c r="H340" s="376" t="s">
        <v>822</v>
      </c>
      <c r="I340" s="376" t="s">
        <v>1217</v>
      </c>
      <c r="J340" s="383"/>
      <c r="K340" s="530">
        <v>1</v>
      </c>
      <c r="L340" s="530">
        <v>2</v>
      </c>
      <c r="M340" s="506"/>
      <c r="N340" s="536"/>
      <c r="O340" s="536"/>
      <c r="P340" s="506"/>
    </row>
    <row r="341" spans="1:16" s="410" customFormat="1" ht="11.25" x14ac:dyDescent="0.2">
      <c r="A341" s="554" t="s">
        <v>500</v>
      </c>
      <c r="B341" s="376" t="s">
        <v>793</v>
      </c>
      <c r="C341" s="376" t="s">
        <v>113</v>
      </c>
      <c r="D341" s="378" t="s">
        <v>822</v>
      </c>
      <c r="E341" s="506">
        <v>3300</v>
      </c>
      <c r="F341" s="536">
        <v>46660039</v>
      </c>
      <c r="G341" s="377" t="s">
        <v>2013</v>
      </c>
      <c r="H341" s="376" t="s">
        <v>822</v>
      </c>
      <c r="I341" s="376" t="s">
        <v>1217</v>
      </c>
      <c r="J341" s="383"/>
      <c r="K341" s="530">
        <v>1</v>
      </c>
      <c r="L341" s="530">
        <v>2</v>
      </c>
      <c r="M341" s="506"/>
      <c r="N341" s="536"/>
      <c r="O341" s="536"/>
      <c r="P341" s="506"/>
    </row>
    <row r="342" spans="1:16" s="54" customFormat="1" ht="11.25" x14ac:dyDescent="0.2">
      <c r="A342" s="554" t="s">
        <v>510</v>
      </c>
      <c r="B342" s="381" t="s">
        <v>793</v>
      </c>
      <c r="C342" s="381" t="s">
        <v>2024</v>
      </c>
      <c r="D342" s="367" t="s">
        <v>2025</v>
      </c>
      <c r="E342" s="247">
        <v>3000</v>
      </c>
      <c r="F342" s="379">
        <v>20741185</v>
      </c>
      <c r="G342" s="367" t="s">
        <v>2026</v>
      </c>
      <c r="H342" s="367" t="s">
        <v>1313</v>
      </c>
      <c r="I342" s="367" t="s">
        <v>1217</v>
      </c>
      <c r="J342" s="367" t="s">
        <v>2027</v>
      </c>
      <c r="K342" s="522"/>
      <c r="L342" s="528"/>
      <c r="M342" s="247"/>
      <c r="N342" s="537" t="s">
        <v>777</v>
      </c>
      <c r="O342" s="537">
        <v>6</v>
      </c>
      <c r="P342" s="247">
        <f>E342*O342</f>
        <v>18000</v>
      </c>
    </row>
    <row r="343" spans="1:16" s="54" customFormat="1" ht="11.25" x14ac:dyDescent="0.2">
      <c r="A343" s="554" t="s">
        <v>510</v>
      </c>
      <c r="B343" s="381" t="s">
        <v>793</v>
      </c>
      <c r="C343" s="381" t="s">
        <v>2024</v>
      </c>
      <c r="D343" s="367" t="s">
        <v>2028</v>
      </c>
      <c r="E343" s="247">
        <v>2600</v>
      </c>
      <c r="F343" s="379">
        <v>42709491</v>
      </c>
      <c r="G343" s="367" t="s">
        <v>2029</v>
      </c>
      <c r="H343" s="367" t="s">
        <v>1263</v>
      </c>
      <c r="I343" s="367" t="s">
        <v>1224</v>
      </c>
      <c r="J343" s="367" t="s">
        <v>1224</v>
      </c>
      <c r="K343" s="522"/>
      <c r="L343" s="528"/>
      <c r="M343" s="247"/>
      <c r="N343" s="537" t="s">
        <v>2030</v>
      </c>
      <c r="O343" s="537">
        <v>6</v>
      </c>
      <c r="P343" s="247">
        <f>E343*O343</f>
        <v>15600</v>
      </c>
    </row>
    <row r="344" spans="1:16" s="54" customFormat="1" ht="11.25" x14ac:dyDescent="0.2">
      <c r="A344" s="554" t="s">
        <v>510</v>
      </c>
      <c r="B344" s="381" t="s">
        <v>793</v>
      </c>
      <c r="C344" s="381" t="s">
        <v>2024</v>
      </c>
      <c r="D344" s="367" t="s">
        <v>2031</v>
      </c>
      <c r="E344" s="247">
        <v>2600</v>
      </c>
      <c r="F344" s="379">
        <v>45499233</v>
      </c>
      <c r="G344" s="367" t="s">
        <v>2032</v>
      </c>
      <c r="H344" s="367" t="s">
        <v>775</v>
      </c>
      <c r="I344" s="367" t="s">
        <v>1217</v>
      </c>
      <c r="J344" s="367" t="s">
        <v>2027</v>
      </c>
      <c r="K344" s="522"/>
      <c r="L344" s="528"/>
      <c r="M344" s="247"/>
      <c r="N344" s="537" t="s">
        <v>2033</v>
      </c>
      <c r="O344" s="537">
        <v>6</v>
      </c>
      <c r="P344" s="247">
        <f t="shared" ref="P344:P361" si="13">E344*O344</f>
        <v>15600</v>
      </c>
    </row>
    <row r="345" spans="1:16" s="54" customFormat="1" ht="11.25" x14ac:dyDescent="0.2">
      <c r="A345" s="554" t="s">
        <v>510</v>
      </c>
      <c r="B345" s="381" t="s">
        <v>793</v>
      </c>
      <c r="C345" s="381" t="s">
        <v>2024</v>
      </c>
      <c r="D345" s="367" t="s">
        <v>2034</v>
      </c>
      <c r="E345" s="247">
        <v>1500</v>
      </c>
      <c r="F345" s="379">
        <v>20584616</v>
      </c>
      <c r="G345" s="367" t="s">
        <v>2035</v>
      </c>
      <c r="H345" s="367" t="s">
        <v>2036</v>
      </c>
      <c r="I345" s="367" t="s">
        <v>1224</v>
      </c>
      <c r="J345" s="367" t="s">
        <v>1224</v>
      </c>
      <c r="K345" s="522"/>
      <c r="L345" s="528"/>
      <c r="M345" s="247"/>
      <c r="N345" s="537" t="s">
        <v>2037</v>
      </c>
      <c r="O345" s="537">
        <v>6</v>
      </c>
      <c r="P345" s="247">
        <f t="shared" si="13"/>
        <v>9000</v>
      </c>
    </row>
    <row r="346" spans="1:16" s="54" customFormat="1" ht="11.25" x14ac:dyDescent="0.2">
      <c r="A346" s="554" t="s">
        <v>510</v>
      </c>
      <c r="B346" s="381" t="s">
        <v>793</v>
      </c>
      <c r="C346" s="381" t="s">
        <v>2024</v>
      </c>
      <c r="D346" s="367" t="s">
        <v>2038</v>
      </c>
      <c r="E346" s="247">
        <v>1500</v>
      </c>
      <c r="F346" s="379">
        <v>70178286</v>
      </c>
      <c r="G346" s="367" t="s">
        <v>2039</v>
      </c>
      <c r="H346" s="367" t="s">
        <v>2040</v>
      </c>
      <c r="I346" s="367" t="s">
        <v>1217</v>
      </c>
      <c r="J346" s="367" t="s">
        <v>817</v>
      </c>
      <c r="K346" s="522"/>
      <c r="L346" s="528"/>
      <c r="M346" s="247"/>
      <c r="N346" s="537" t="s">
        <v>2041</v>
      </c>
      <c r="O346" s="537">
        <v>6</v>
      </c>
      <c r="P346" s="247">
        <f t="shared" si="13"/>
        <v>9000</v>
      </c>
    </row>
    <row r="347" spans="1:16" s="54" customFormat="1" ht="11.25" x14ac:dyDescent="0.2">
      <c r="A347" s="554" t="s">
        <v>510</v>
      </c>
      <c r="B347" s="381" t="s">
        <v>793</v>
      </c>
      <c r="C347" s="381" t="s">
        <v>2024</v>
      </c>
      <c r="D347" s="367" t="s">
        <v>2042</v>
      </c>
      <c r="E347" s="247">
        <v>1500</v>
      </c>
      <c r="F347" s="379">
        <v>76201739</v>
      </c>
      <c r="G347" s="367" t="s">
        <v>2043</v>
      </c>
      <c r="H347" s="367" t="s">
        <v>2044</v>
      </c>
      <c r="I347" s="367" t="s">
        <v>817</v>
      </c>
      <c r="J347" s="367" t="s">
        <v>817</v>
      </c>
      <c r="K347" s="522"/>
      <c r="L347" s="528"/>
      <c r="M347" s="247"/>
      <c r="N347" s="537" t="s">
        <v>2045</v>
      </c>
      <c r="O347" s="537">
        <v>6</v>
      </c>
      <c r="P347" s="247">
        <f t="shared" si="13"/>
        <v>9000</v>
      </c>
    </row>
    <row r="348" spans="1:16" s="54" customFormat="1" ht="11.25" x14ac:dyDescent="0.2">
      <c r="A348" s="554" t="s">
        <v>510</v>
      </c>
      <c r="B348" s="381" t="s">
        <v>793</v>
      </c>
      <c r="C348" s="381" t="s">
        <v>2024</v>
      </c>
      <c r="D348" s="367" t="s">
        <v>2046</v>
      </c>
      <c r="E348" s="247">
        <v>1500</v>
      </c>
      <c r="F348" s="379">
        <v>46686061</v>
      </c>
      <c r="G348" s="367" t="s">
        <v>2047</v>
      </c>
      <c r="H348" s="367" t="s">
        <v>2044</v>
      </c>
      <c r="I348" s="367" t="s">
        <v>817</v>
      </c>
      <c r="J348" s="367" t="s">
        <v>817</v>
      </c>
      <c r="K348" s="522"/>
      <c r="L348" s="528"/>
      <c r="M348" s="247"/>
      <c r="N348" s="537" t="s">
        <v>2048</v>
      </c>
      <c r="O348" s="537">
        <v>6</v>
      </c>
      <c r="P348" s="247">
        <f t="shared" si="13"/>
        <v>9000</v>
      </c>
    </row>
    <row r="349" spans="1:16" s="54" customFormat="1" ht="11.25" x14ac:dyDescent="0.2">
      <c r="A349" s="554" t="s">
        <v>510</v>
      </c>
      <c r="B349" s="381" t="s">
        <v>793</v>
      </c>
      <c r="C349" s="381" t="s">
        <v>2024</v>
      </c>
      <c r="D349" s="367" t="s">
        <v>2049</v>
      </c>
      <c r="E349" s="247">
        <v>1200</v>
      </c>
      <c r="F349" s="379">
        <v>44443435</v>
      </c>
      <c r="G349" s="367" t="s">
        <v>2050</v>
      </c>
      <c r="H349" s="367" t="s">
        <v>2040</v>
      </c>
      <c r="I349" s="367" t="s">
        <v>817</v>
      </c>
      <c r="J349" s="367" t="s">
        <v>817</v>
      </c>
      <c r="K349" s="522"/>
      <c r="L349" s="528"/>
      <c r="M349" s="247"/>
      <c r="N349" s="537" t="s">
        <v>2051</v>
      </c>
      <c r="O349" s="537">
        <v>6</v>
      </c>
      <c r="P349" s="247">
        <f t="shared" si="13"/>
        <v>7200</v>
      </c>
    </row>
    <row r="350" spans="1:16" s="54" customFormat="1" ht="11.25" x14ac:dyDescent="0.2">
      <c r="A350" s="554" t="s">
        <v>510</v>
      </c>
      <c r="B350" s="381" t="s">
        <v>793</v>
      </c>
      <c r="C350" s="381" t="s">
        <v>2024</v>
      </c>
      <c r="D350" s="367" t="s">
        <v>2052</v>
      </c>
      <c r="E350" s="247">
        <v>2600</v>
      </c>
      <c r="F350" s="379">
        <v>42762642</v>
      </c>
      <c r="G350" s="367" t="s">
        <v>2053</v>
      </c>
      <c r="H350" s="367" t="s">
        <v>775</v>
      </c>
      <c r="I350" s="367" t="s">
        <v>2054</v>
      </c>
      <c r="J350" s="367" t="s">
        <v>1224</v>
      </c>
      <c r="K350" s="522"/>
      <c r="L350" s="528"/>
      <c r="M350" s="247"/>
      <c r="N350" s="537" t="s">
        <v>2055</v>
      </c>
      <c r="O350" s="537">
        <v>6</v>
      </c>
      <c r="P350" s="247">
        <f t="shared" si="13"/>
        <v>15600</v>
      </c>
    </row>
    <row r="351" spans="1:16" s="54" customFormat="1" ht="11.25" x14ac:dyDescent="0.2">
      <c r="A351" s="554" t="s">
        <v>510</v>
      </c>
      <c r="B351" s="381" t="s">
        <v>793</v>
      </c>
      <c r="C351" s="381" t="s">
        <v>2024</v>
      </c>
      <c r="D351" s="367" t="s">
        <v>2056</v>
      </c>
      <c r="E351" s="247">
        <v>1200</v>
      </c>
      <c r="F351" s="379">
        <v>44141326</v>
      </c>
      <c r="G351" s="367" t="s">
        <v>2057</v>
      </c>
      <c r="H351" s="367" t="s">
        <v>2040</v>
      </c>
      <c r="I351" s="367" t="s">
        <v>817</v>
      </c>
      <c r="J351" s="367" t="s">
        <v>817</v>
      </c>
      <c r="K351" s="522"/>
      <c r="L351" s="528"/>
      <c r="M351" s="247"/>
      <c r="N351" s="537" t="s">
        <v>2058</v>
      </c>
      <c r="O351" s="537">
        <v>6</v>
      </c>
      <c r="P351" s="247">
        <f t="shared" si="13"/>
        <v>7200</v>
      </c>
    </row>
    <row r="352" spans="1:16" s="54" customFormat="1" ht="11.25" x14ac:dyDescent="0.2">
      <c r="A352" s="554" t="s">
        <v>510</v>
      </c>
      <c r="B352" s="381" t="s">
        <v>793</v>
      </c>
      <c r="C352" s="381" t="s">
        <v>2024</v>
      </c>
      <c r="D352" s="367" t="s">
        <v>2059</v>
      </c>
      <c r="E352" s="247">
        <v>1200</v>
      </c>
      <c r="F352" s="379">
        <v>74171170</v>
      </c>
      <c r="G352" s="367" t="s">
        <v>2060</v>
      </c>
      <c r="H352" s="367" t="s">
        <v>1963</v>
      </c>
      <c r="I352" s="367" t="s">
        <v>817</v>
      </c>
      <c r="J352" s="367" t="s">
        <v>817</v>
      </c>
      <c r="K352" s="522"/>
      <c r="L352" s="528"/>
      <c r="M352" s="247"/>
      <c r="N352" s="537" t="s">
        <v>2061</v>
      </c>
      <c r="O352" s="537">
        <v>6</v>
      </c>
      <c r="P352" s="247">
        <f t="shared" si="13"/>
        <v>7200</v>
      </c>
    </row>
    <row r="353" spans="1:16" s="54" customFormat="1" ht="11.25" x14ac:dyDescent="0.2">
      <c r="A353" s="554" t="s">
        <v>510</v>
      </c>
      <c r="B353" s="381" t="s">
        <v>793</v>
      </c>
      <c r="C353" s="381" t="s">
        <v>2024</v>
      </c>
      <c r="D353" s="367" t="s">
        <v>2062</v>
      </c>
      <c r="E353" s="247">
        <v>1200</v>
      </c>
      <c r="F353" s="379">
        <v>77339058</v>
      </c>
      <c r="G353" s="367" t="s">
        <v>2063</v>
      </c>
      <c r="H353" s="367" t="s">
        <v>2044</v>
      </c>
      <c r="I353" s="367" t="s">
        <v>817</v>
      </c>
      <c r="J353" s="367" t="s">
        <v>817</v>
      </c>
      <c r="K353" s="522"/>
      <c r="L353" s="528"/>
      <c r="M353" s="247"/>
      <c r="N353" s="537" t="s">
        <v>2064</v>
      </c>
      <c r="O353" s="537">
        <v>6</v>
      </c>
      <c r="P353" s="247">
        <f t="shared" si="13"/>
        <v>7200</v>
      </c>
    </row>
    <row r="354" spans="1:16" s="54" customFormat="1" ht="11.25" x14ac:dyDescent="0.2">
      <c r="A354" s="554" t="s">
        <v>510</v>
      </c>
      <c r="B354" s="381" t="s">
        <v>793</v>
      </c>
      <c r="C354" s="381" t="s">
        <v>2024</v>
      </c>
      <c r="D354" s="367" t="s">
        <v>2065</v>
      </c>
      <c r="E354" s="247">
        <v>2500</v>
      </c>
      <c r="F354" s="571">
        <v>20071047</v>
      </c>
      <c r="G354" s="367" t="s">
        <v>2066</v>
      </c>
      <c r="H354" s="367" t="s">
        <v>2067</v>
      </c>
      <c r="I354" s="367" t="s">
        <v>1224</v>
      </c>
      <c r="J354" s="367" t="s">
        <v>1224</v>
      </c>
      <c r="K354" s="522"/>
      <c r="L354" s="528"/>
      <c r="M354" s="247"/>
      <c r="N354" s="537" t="s">
        <v>2068</v>
      </c>
      <c r="O354" s="537">
        <v>6</v>
      </c>
      <c r="P354" s="247">
        <f t="shared" si="13"/>
        <v>15000</v>
      </c>
    </row>
    <row r="355" spans="1:16" s="54" customFormat="1" ht="11.25" x14ac:dyDescent="0.2">
      <c r="A355" s="554" t="s">
        <v>510</v>
      </c>
      <c r="B355" s="381" t="s">
        <v>793</v>
      </c>
      <c r="C355" s="381" t="s">
        <v>2024</v>
      </c>
      <c r="D355" s="367" t="s">
        <v>1337</v>
      </c>
      <c r="E355" s="247">
        <v>1200</v>
      </c>
      <c r="F355" s="379">
        <v>42591873</v>
      </c>
      <c r="G355" s="367" t="s">
        <v>2069</v>
      </c>
      <c r="H355" s="367" t="s">
        <v>1340</v>
      </c>
      <c r="I355" s="367"/>
      <c r="J355" s="367"/>
      <c r="K355" s="522"/>
      <c r="L355" s="528"/>
      <c r="M355" s="247"/>
      <c r="N355" s="537" t="s">
        <v>2070</v>
      </c>
      <c r="O355" s="537">
        <v>6</v>
      </c>
      <c r="P355" s="247">
        <f t="shared" si="13"/>
        <v>7200</v>
      </c>
    </row>
    <row r="356" spans="1:16" s="54" customFormat="1" ht="11.25" x14ac:dyDescent="0.2">
      <c r="A356" s="554" t="s">
        <v>510</v>
      </c>
      <c r="B356" s="381" t="s">
        <v>793</v>
      </c>
      <c r="C356" s="381" t="s">
        <v>2024</v>
      </c>
      <c r="D356" s="367" t="s">
        <v>2071</v>
      </c>
      <c r="E356" s="247">
        <v>1500</v>
      </c>
      <c r="F356" s="379">
        <v>76172475</v>
      </c>
      <c r="G356" s="367" t="s">
        <v>2072</v>
      </c>
      <c r="H356" s="367" t="s">
        <v>2040</v>
      </c>
      <c r="I356" s="367" t="s">
        <v>1217</v>
      </c>
      <c r="J356" s="367" t="s">
        <v>817</v>
      </c>
      <c r="K356" s="522"/>
      <c r="L356" s="528"/>
      <c r="M356" s="247"/>
      <c r="N356" s="537" t="s">
        <v>2073</v>
      </c>
      <c r="O356" s="537">
        <v>6</v>
      </c>
      <c r="P356" s="247">
        <f t="shared" si="13"/>
        <v>9000</v>
      </c>
    </row>
    <row r="357" spans="1:16" s="54" customFormat="1" ht="11.25" x14ac:dyDescent="0.2">
      <c r="A357" s="554" t="s">
        <v>510</v>
      </c>
      <c r="B357" s="381" t="s">
        <v>793</v>
      </c>
      <c r="C357" s="381" t="s">
        <v>2024</v>
      </c>
      <c r="D357" s="367" t="s">
        <v>2074</v>
      </c>
      <c r="E357" s="247">
        <v>2000.0000000000002</v>
      </c>
      <c r="F357" s="379">
        <v>45224311</v>
      </c>
      <c r="G357" s="367" t="s">
        <v>2075</v>
      </c>
      <c r="H357" s="367" t="s">
        <v>2076</v>
      </c>
      <c r="I357" s="367" t="s">
        <v>1217</v>
      </c>
      <c r="J357" s="367" t="s">
        <v>2027</v>
      </c>
      <c r="K357" s="522"/>
      <c r="L357" s="528"/>
      <c r="M357" s="247"/>
      <c r="N357" s="537" t="s">
        <v>2077</v>
      </c>
      <c r="O357" s="537">
        <v>3</v>
      </c>
      <c r="P357" s="247">
        <f t="shared" si="13"/>
        <v>6000.0000000000009</v>
      </c>
    </row>
    <row r="358" spans="1:16" s="54" customFormat="1" ht="11.25" x14ac:dyDescent="0.2">
      <c r="A358" s="554" t="s">
        <v>510</v>
      </c>
      <c r="B358" s="381" t="s">
        <v>793</v>
      </c>
      <c r="C358" s="381" t="s">
        <v>2024</v>
      </c>
      <c r="D358" s="367" t="s">
        <v>2078</v>
      </c>
      <c r="E358" s="247">
        <v>3000</v>
      </c>
      <c r="F358" s="379">
        <v>46846211</v>
      </c>
      <c r="G358" s="367" t="s">
        <v>2079</v>
      </c>
      <c r="H358" s="367" t="s">
        <v>1263</v>
      </c>
      <c r="I358" s="367" t="s">
        <v>1217</v>
      </c>
      <c r="J358" s="367" t="s">
        <v>2080</v>
      </c>
      <c r="K358" s="522"/>
      <c r="L358" s="528"/>
      <c r="M358" s="247"/>
      <c r="N358" s="537" t="s">
        <v>2081</v>
      </c>
      <c r="O358" s="537">
        <v>5</v>
      </c>
      <c r="P358" s="247">
        <f t="shared" si="13"/>
        <v>15000</v>
      </c>
    </row>
    <row r="359" spans="1:16" s="54" customFormat="1" ht="11.25" x14ac:dyDescent="0.2">
      <c r="A359" s="554" t="s">
        <v>510</v>
      </c>
      <c r="B359" s="381" t="s">
        <v>793</v>
      </c>
      <c r="C359" s="381" t="s">
        <v>2024</v>
      </c>
      <c r="D359" s="367" t="s">
        <v>2082</v>
      </c>
      <c r="E359" s="247">
        <v>2600</v>
      </c>
      <c r="F359" s="379">
        <v>42910954</v>
      </c>
      <c r="G359" s="367" t="s">
        <v>2083</v>
      </c>
      <c r="H359" s="367" t="s">
        <v>775</v>
      </c>
      <c r="I359" s="367" t="s">
        <v>1224</v>
      </c>
      <c r="J359" s="367" t="s">
        <v>1224</v>
      </c>
      <c r="K359" s="522"/>
      <c r="L359" s="528"/>
      <c r="M359" s="247"/>
      <c r="N359" s="537" t="s">
        <v>2084</v>
      </c>
      <c r="O359" s="537">
        <v>5</v>
      </c>
      <c r="P359" s="247">
        <f t="shared" si="13"/>
        <v>13000</v>
      </c>
    </row>
    <row r="360" spans="1:16" s="54" customFormat="1" ht="11.25" x14ac:dyDescent="0.2">
      <c r="A360" s="554" t="s">
        <v>510</v>
      </c>
      <c r="B360" s="381" t="s">
        <v>793</v>
      </c>
      <c r="C360" s="381" t="s">
        <v>2024</v>
      </c>
      <c r="D360" s="367" t="s">
        <v>2085</v>
      </c>
      <c r="E360" s="247">
        <v>2000.0000000000002</v>
      </c>
      <c r="F360" s="379">
        <v>74065299</v>
      </c>
      <c r="G360" s="367" t="s">
        <v>2086</v>
      </c>
      <c r="H360" s="367" t="s">
        <v>2044</v>
      </c>
      <c r="I360" s="367" t="s">
        <v>1224</v>
      </c>
      <c r="J360" s="367" t="s">
        <v>1224</v>
      </c>
      <c r="K360" s="522"/>
      <c r="L360" s="528"/>
      <c r="M360" s="247"/>
      <c r="N360" s="537" t="s">
        <v>2087</v>
      </c>
      <c r="O360" s="537">
        <v>2</v>
      </c>
      <c r="P360" s="247">
        <f t="shared" si="13"/>
        <v>4000.0000000000005</v>
      </c>
    </row>
    <row r="361" spans="1:16" s="54" customFormat="1" ht="11.25" x14ac:dyDescent="0.2">
      <c r="A361" s="554" t="s">
        <v>510</v>
      </c>
      <c r="B361" s="381" t="s">
        <v>793</v>
      </c>
      <c r="C361" s="381" t="s">
        <v>2024</v>
      </c>
      <c r="D361" s="367" t="s">
        <v>2088</v>
      </c>
      <c r="E361" s="247">
        <v>1700</v>
      </c>
      <c r="F361" s="379">
        <v>45459499</v>
      </c>
      <c r="G361" s="367" t="s">
        <v>2089</v>
      </c>
      <c r="H361" s="367" t="s">
        <v>2044</v>
      </c>
      <c r="I361" s="367" t="s">
        <v>2090</v>
      </c>
      <c r="J361" s="367" t="s">
        <v>2090</v>
      </c>
      <c r="K361" s="522"/>
      <c r="L361" s="528"/>
      <c r="M361" s="247"/>
      <c r="N361" s="537" t="s">
        <v>2091</v>
      </c>
      <c r="O361" s="537">
        <v>2</v>
      </c>
      <c r="P361" s="247">
        <f t="shared" si="13"/>
        <v>3400</v>
      </c>
    </row>
    <row r="362" spans="1:16" s="54" customFormat="1" ht="11.25" x14ac:dyDescent="0.2">
      <c r="A362" s="554" t="s">
        <v>510</v>
      </c>
      <c r="B362" s="381" t="s">
        <v>793</v>
      </c>
      <c r="C362" s="381" t="s">
        <v>2024</v>
      </c>
      <c r="D362" s="367" t="s">
        <v>1337</v>
      </c>
      <c r="E362" s="247">
        <v>1100</v>
      </c>
      <c r="F362" s="379">
        <v>40915898</v>
      </c>
      <c r="G362" s="367" t="s">
        <v>2092</v>
      </c>
      <c r="H362" s="367" t="s">
        <v>1340</v>
      </c>
      <c r="I362" s="367"/>
      <c r="J362" s="367"/>
      <c r="K362" s="522"/>
      <c r="L362" s="528"/>
      <c r="M362" s="247"/>
      <c r="N362" s="537" t="s">
        <v>2093</v>
      </c>
      <c r="O362" s="537">
        <v>2</v>
      </c>
      <c r="P362" s="247">
        <f>E362*O362</f>
        <v>2200</v>
      </c>
    </row>
    <row r="363" spans="1:16" s="54" customFormat="1" ht="11.25" x14ac:dyDescent="0.2">
      <c r="A363" s="554" t="s">
        <v>510</v>
      </c>
      <c r="B363" s="381" t="s">
        <v>793</v>
      </c>
      <c r="C363" s="381" t="s">
        <v>2094</v>
      </c>
      <c r="D363" s="367" t="s">
        <v>2095</v>
      </c>
      <c r="E363" s="247">
        <v>2900</v>
      </c>
      <c r="F363" s="379">
        <v>47368352</v>
      </c>
      <c r="G363" s="367" t="s">
        <v>2096</v>
      </c>
      <c r="H363" s="367" t="s">
        <v>822</v>
      </c>
      <c r="I363" s="367" t="s">
        <v>1224</v>
      </c>
      <c r="J363" s="367" t="s">
        <v>1224</v>
      </c>
      <c r="K363" s="522"/>
      <c r="L363" s="528"/>
      <c r="M363" s="247"/>
      <c r="N363" s="537" t="s">
        <v>2097</v>
      </c>
      <c r="O363" s="537">
        <v>5</v>
      </c>
      <c r="P363" s="247">
        <f>E363*O363</f>
        <v>14500</v>
      </c>
    </row>
    <row r="364" spans="1:16" s="54" customFormat="1" ht="11.25" x14ac:dyDescent="0.2">
      <c r="A364" s="554" t="s">
        <v>510</v>
      </c>
      <c r="B364" s="381" t="s">
        <v>793</v>
      </c>
      <c r="C364" s="381" t="s">
        <v>2094</v>
      </c>
      <c r="D364" s="367" t="s">
        <v>1278</v>
      </c>
      <c r="E364" s="247">
        <v>2900</v>
      </c>
      <c r="F364" s="379">
        <v>70800138</v>
      </c>
      <c r="G364" s="367" t="s">
        <v>2098</v>
      </c>
      <c r="H364" s="367" t="s">
        <v>775</v>
      </c>
      <c r="I364" s="367" t="s">
        <v>1224</v>
      </c>
      <c r="J364" s="367" t="s">
        <v>1224</v>
      </c>
      <c r="K364" s="522"/>
      <c r="L364" s="528"/>
      <c r="M364" s="247"/>
      <c r="N364" s="537" t="s">
        <v>2099</v>
      </c>
      <c r="O364" s="537">
        <v>4</v>
      </c>
      <c r="P364" s="247">
        <f>E364*O364</f>
        <v>11600</v>
      </c>
    </row>
    <row r="365" spans="1:16" s="54" customFormat="1" ht="11.25" x14ac:dyDescent="0.2">
      <c r="A365" s="554" t="s">
        <v>510</v>
      </c>
      <c r="B365" s="381" t="s">
        <v>793</v>
      </c>
      <c r="C365" s="381" t="s">
        <v>2094</v>
      </c>
      <c r="D365" s="367" t="s">
        <v>1281</v>
      </c>
      <c r="E365" s="247">
        <v>2900</v>
      </c>
      <c r="F365" s="379">
        <v>70394964</v>
      </c>
      <c r="G365" s="367" t="s">
        <v>2100</v>
      </c>
      <c r="H365" s="367" t="s">
        <v>2101</v>
      </c>
      <c r="I365" s="367" t="s">
        <v>1217</v>
      </c>
      <c r="J365" s="367" t="s">
        <v>2080</v>
      </c>
      <c r="K365" s="522"/>
      <c r="L365" s="528"/>
      <c r="M365" s="247"/>
      <c r="N365" s="537" t="s">
        <v>2102</v>
      </c>
      <c r="O365" s="537">
        <v>4</v>
      </c>
      <c r="P365" s="247">
        <f t="shared" ref="P365" si="14">E365*O365</f>
        <v>11600</v>
      </c>
    </row>
    <row r="366" spans="1:16" s="54" customFormat="1" ht="11.25" x14ac:dyDescent="0.2">
      <c r="A366" s="554" t="s">
        <v>510</v>
      </c>
      <c r="B366" s="381" t="s">
        <v>793</v>
      </c>
      <c r="C366" s="381" t="s">
        <v>2024</v>
      </c>
      <c r="D366" s="367" t="s">
        <v>2103</v>
      </c>
      <c r="E366" s="247">
        <v>2500</v>
      </c>
      <c r="F366" s="379">
        <v>73037839</v>
      </c>
      <c r="G366" s="367" t="s">
        <v>2104</v>
      </c>
      <c r="H366" s="367" t="s">
        <v>2040</v>
      </c>
      <c r="I366" s="367" t="s">
        <v>1217</v>
      </c>
      <c r="J366" s="367" t="s">
        <v>817</v>
      </c>
      <c r="K366" s="495" t="s">
        <v>2105</v>
      </c>
      <c r="L366" s="520">
        <v>12</v>
      </c>
      <c r="M366" s="247">
        <f>E366*L366</f>
        <v>30000</v>
      </c>
      <c r="N366" s="537"/>
      <c r="O366" s="537"/>
      <c r="P366" s="247"/>
    </row>
    <row r="367" spans="1:16" s="54" customFormat="1" ht="11.25" x14ac:dyDescent="0.2">
      <c r="A367" s="554" t="s">
        <v>510</v>
      </c>
      <c r="B367" s="381" t="s">
        <v>793</v>
      </c>
      <c r="C367" s="381" t="s">
        <v>2024</v>
      </c>
      <c r="D367" s="367" t="s">
        <v>2025</v>
      </c>
      <c r="E367" s="247">
        <v>3000</v>
      </c>
      <c r="F367" s="379">
        <v>20741185</v>
      </c>
      <c r="G367" s="367" t="s">
        <v>2026</v>
      </c>
      <c r="H367" s="367" t="s">
        <v>1313</v>
      </c>
      <c r="I367" s="367" t="s">
        <v>1217</v>
      </c>
      <c r="J367" s="367" t="s">
        <v>2027</v>
      </c>
      <c r="K367" s="537" t="s">
        <v>777</v>
      </c>
      <c r="L367" s="520">
        <v>10</v>
      </c>
      <c r="M367" s="247">
        <f>E367*L367</f>
        <v>30000</v>
      </c>
      <c r="N367" s="537"/>
      <c r="O367" s="537"/>
      <c r="P367" s="247"/>
    </row>
    <row r="368" spans="1:16" s="54" customFormat="1" ht="11.25" x14ac:dyDescent="0.2">
      <c r="A368" s="554" t="s">
        <v>510</v>
      </c>
      <c r="B368" s="381" t="s">
        <v>793</v>
      </c>
      <c r="C368" s="381" t="s">
        <v>2024</v>
      </c>
      <c r="D368" s="367" t="s">
        <v>2031</v>
      </c>
      <c r="E368" s="247">
        <v>2600</v>
      </c>
      <c r="F368" s="379">
        <v>45499233</v>
      </c>
      <c r="G368" s="367" t="s">
        <v>2032</v>
      </c>
      <c r="H368" s="367" t="s">
        <v>775</v>
      </c>
      <c r="I368" s="367" t="s">
        <v>1217</v>
      </c>
      <c r="J368" s="367" t="s">
        <v>2027</v>
      </c>
      <c r="K368" s="537" t="s">
        <v>2033</v>
      </c>
      <c r="L368" s="520">
        <v>12</v>
      </c>
      <c r="M368" s="247">
        <f t="shared" ref="M368:M389" si="15">E368*L368</f>
        <v>31200</v>
      </c>
      <c r="N368" s="537"/>
      <c r="O368" s="537"/>
      <c r="P368" s="247"/>
    </row>
    <row r="369" spans="1:16" s="54" customFormat="1" ht="11.25" x14ac:dyDescent="0.2">
      <c r="A369" s="554" t="s">
        <v>510</v>
      </c>
      <c r="B369" s="381" t="s">
        <v>793</v>
      </c>
      <c r="C369" s="381" t="s">
        <v>2024</v>
      </c>
      <c r="D369" s="367" t="s">
        <v>2028</v>
      </c>
      <c r="E369" s="247">
        <v>2600</v>
      </c>
      <c r="F369" s="379">
        <v>42709491</v>
      </c>
      <c r="G369" s="367" t="s">
        <v>2029</v>
      </c>
      <c r="H369" s="367" t="s">
        <v>1263</v>
      </c>
      <c r="I369" s="367" t="s">
        <v>1224</v>
      </c>
      <c r="J369" s="367" t="s">
        <v>1224</v>
      </c>
      <c r="K369" s="537" t="s">
        <v>2030</v>
      </c>
      <c r="L369" s="520">
        <v>12</v>
      </c>
      <c r="M369" s="247">
        <f t="shared" si="15"/>
        <v>31200</v>
      </c>
      <c r="N369" s="537"/>
      <c r="O369" s="537"/>
      <c r="P369" s="247"/>
    </row>
    <row r="370" spans="1:16" s="54" customFormat="1" ht="11.25" x14ac:dyDescent="0.2">
      <c r="A370" s="554" t="s">
        <v>510</v>
      </c>
      <c r="B370" s="381" t="s">
        <v>793</v>
      </c>
      <c r="C370" s="381" t="s">
        <v>2024</v>
      </c>
      <c r="D370" s="367" t="s">
        <v>2034</v>
      </c>
      <c r="E370" s="247">
        <v>1500</v>
      </c>
      <c r="F370" s="379">
        <v>20584616</v>
      </c>
      <c r="G370" s="367" t="s">
        <v>2035</v>
      </c>
      <c r="H370" s="367" t="s">
        <v>2036</v>
      </c>
      <c r="I370" s="367" t="s">
        <v>1224</v>
      </c>
      <c r="J370" s="367" t="s">
        <v>1224</v>
      </c>
      <c r="K370" s="537" t="s">
        <v>2037</v>
      </c>
      <c r="L370" s="520">
        <v>12</v>
      </c>
      <c r="M370" s="247">
        <f t="shared" si="15"/>
        <v>18000</v>
      </c>
      <c r="N370" s="537"/>
      <c r="O370" s="537"/>
      <c r="P370" s="247"/>
    </row>
    <row r="371" spans="1:16" s="54" customFormat="1" ht="11.25" x14ac:dyDescent="0.2">
      <c r="A371" s="554" t="s">
        <v>510</v>
      </c>
      <c r="B371" s="381" t="s">
        <v>793</v>
      </c>
      <c r="C371" s="381" t="s">
        <v>2024</v>
      </c>
      <c r="D371" s="367" t="s">
        <v>1337</v>
      </c>
      <c r="E371" s="247">
        <v>1200</v>
      </c>
      <c r="F371" s="379" t="s">
        <v>2106</v>
      </c>
      <c r="G371" s="367" t="s">
        <v>2107</v>
      </c>
      <c r="H371" s="367" t="s">
        <v>2108</v>
      </c>
      <c r="I371" s="367"/>
      <c r="J371" s="367"/>
      <c r="K371" s="537" t="s">
        <v>2109</v>
      </c>
      <c r="L371" s="520">
        <v>12</v>
      </c>
      <c r="M371" s="247">
        <f t="shared" si="15"/>
        <v>14400</v>
      </c>
      <c r="N371" s="537"/>
      <c r="O371" s="537"/>
      <c r="P371" s="247"/>
    </row>
    <row r="372" spans="1:16" s="54" customFormat="1" ht="11.25" x14ac:dyDescent="0.2">
      <c r="A372" s="554" t="s">
        <v>510</v>
      </c>
      <c r="B372" s="381" t="s">
        <v>793</v>
      </c>
      <c r="C372" s="381" t="s">
        <v>2024</v>
      </c>
      <c r="D372" s="367" t="s">
        <v>2110</v>
      </c>
      <c r="E372" s="247">
        <v>1500</v>
      </c>
      <c r="F372" s="379">
        <v>72076476</v>
      </c>
      <c r="G372" s="367" t="s">
        <v>2111</v>
      </c>
      <c r="H372" s="367" t="s">
        <v>2040</v>
      </c>
      <c r="I372" s="367" t="s">
        <v>1217</v>
      </c>
      <c r="J372" s="367" t="s">
        <v>817</v>
      </c>
      <c r="K372" s="537" t="s">
        <v>2112</v>
      </c>
      <c r="L372" s="520">
        <v>12</v>
      </c>
      <c r="M372" s="247">
        <f t="shared" si="15"/>
        <v>18000</v>
      </c>
      <c r="N372" s="537"/>
      <c r="O372" s="537"/>
      <c r="P372" s="247"/>
    </row>
    <row r="373" spans="1:16" s="54" customFormat="1" ht="11.25" x14ac:dyDescent="0.2">
      <c r="A373" s="554" t="s">
        <v>510</v>
      </c>
      <c r="B373" s="381" t="s">
        <v>793</v>
      </c>
      <c r="C373" s="381" t="s">
        <v>2024</v>
      </c>
      <c r="D373" s="367" t="s">
        <v>2038</v>
      </c>
      <c r="E373" s="247">
        <v>1500</v>
      </c>
      <c r="F373" s="379">
        <v>73031862</v>
      </c>
      <c r="G373" s="367" t="s">
        <v>2113</v>
      </c>
      <c r="H373" s="367" t="s">
        <v>775</v>
      </c>
      <c r="I373" s="367" t="s">
        <v>2054</v>
      </c>
      <c r="J373" s="367" t="s">
        <v>1224</v>
      </c>
      <c r="K373" s="537" t="s">
        <v>2114</v>
      </c>
      <c r="L373" s="520">
        <v>2</v>
      </c>
      <c r="M373" s="247">
        <f t="shared" si="15"/>
        <v>3000</v>
      </c>
      <c r="N373" s="537"/>
      <c r="O373" s="537"/>
      <c r="P373" s="247"/>
    </row>
    <row r="374" spans="1:16" s="54" customFormat="1" ht="11.25" x14ac:dyDescent="0.2">
      <c r="A374" s="554" t="s">
        <v>510</v>
      </c>
      <c r="B374" s="381" t="s">
        <v>793</v>
      </c>
      <c r="C374" s="381" t="s">
        <v>2024</v>
      </c>
      <c r="D374" s="367" t="s">
        <v>2038</v>
      </c>
      <c r="E374" s="247">
        <v>1500</v>
      </c>
      <c r="F374" s="379">
        <v>70178286</v>
      </c>
      <c r="G374" s="367" t="s">
        <v>2039</v>
      </c>
      <c r="H374" s="367" t="s">
        <v>2040</v>
      </c>
      <c r="I374" s="367" t="s">
        <v>1217</v>
      </c>
      <c r="J374" s="367" t="s">
        <v>817</v>
      </c>
      <c r="K374" s="537" t="s">
        <v>2041</v>
      </c>
      <c r="L374" s="520">
        <v>10</v>
      </c>
      <c r="M374" s="247">
        <f t="shared" si="15"/>
        <v>15000</v>
      </c>
      <c r="N374" s="537"/>
      <c r="O374" s="537"/>
      <c r="P374" s="247"/>
    </row>
    <row r="375" spans="1:16" s="54" customFormat="1" ht="11.25" x14ac:dyDescent="0.2">
      <c r="A375" s="554" t="s">
        <v>510</v>
      </c>
      <c r="B375" s="381" t="s">
        <v>793</v>
      </c>
      <c r="C375" s="381" t="s">
        <v>2024</v>
      </c>
      <c r="D375" s="367" t="s">
        <v>2042</v>
      </c>
      <c r="E375" s="247">
        <v>1500</v>
      </c>
      <c r="F375" s="379">
        <v>70178286</v>
      </c>
      <c r="G375" s="367" t="s">
        <v>2043</v>
      </c>
      <c r="H375" s="367" t="s">
        <v>2044</v>
      </c>
      <c r="I375" s="367" t="s">
        <v>817</v>
      </c>
      <c r="J375" s="367" t="s">
        <v>817</v>
      </c>
      <c r="K375" s="537" t="s">
        <v>2045</v>
      </c>
      <c r="L375" s="520">
        <v>12</v>
      </c>
      <c r="M375" s="247">
        <f t="shared" si="15"/>
        <v>18000</v>
      </c>
      <c r="N375" s="537"/>
      <c r="O375" s="537"/>
      <c r="P375" s="247"/>
    </row>
    <row r="376" spans="1:16" s="54" customFormat="1" ht="11.25" x14ac:dyDescent="0.2">
      <c r="A376" s="554" t="s">
        <v>510</v>
      </c>
      <c r="B376" s="381" t="s">
        <v>793</v>
      </c>
      <c r="C376" s="381" t="s">
        <v>2024</v>
      </c>
      <c r="D376" s="367" t="s">
        <v>2074</v>
      </c>
      <c r="E376" s="247">
        <v>2000</v>
      </c>
      <c r="F376" s="379">
        <v>70394964</v>
      </c>
      <c r="G376" s="367" t="s">
        <v>2100</v>
      </c>
      <c r="H376" s="367" t="s">
        <v>2101</v>
      </c>
      <c r="I376" s="367" t="s">
        <v>1217</v>
      </c>
      <c r="J376" s="367" t="s">
        <v>2080</v>
      </c>
      <c r="K376" s="537" t="s">
        <v>2115</v>
      </c>
      <c r="L376" s="520">
        <v>11</v>
      </c>
      <c r="M376" s="247">
        <f t="shared" si="15"/>
        <v>22000</v>
      </c>
      <c r="N376" s="537"/>
      <c r="O376" s="537"/>
      <c r="P376" s="247"/>
    </row>
    <row r="377" spans="1:16" s="54" customFormat="1" ht="11.25" x14ac:dyDescent="0.2">
      <c r="A377" s="554" t="s">
        <v>510</v>
      </c>
      <c r="B377" s="381" t="s">
        <v>793</v>
      </c>
      <c r="C377" s="381" t="s">
        <v>2024</v>
      </c>
      <c r="D377" s="367" t="s">
        <v>2046</v>
      </c>
      <c r="E377" s="247">
        <v>1500</v>
      </c>
      <c r="F377" s="379">
        <v>46686061</v>
      </c>
      <c r="G377" s="367" t="s">
        <v>2047</v>
      </c>
      <c r="H377" s="367" t="s">
        <v>2044</v>
      </c>
      <c r="I377" s="367" t="s">
        <v>817</v>
      </c>
      <c r="J377" s="367" t="s">
        <v>817</v>
      </c>
      <c r="K377" s="537" t="s">
        <v>2048</v>
      </c>
      <c r="L377" s="520">
        <v>12</v>
      </c>
      <c r="M377" s="247">
        <f t="shared" si="15"/>
        <v>18000</v>
      </c>
      <c r="N377" s="537"/>
      <c r="O377" s="537"/>
      <c r="P377" s="247"/>
    </row>
    <row r="378" spans="1:16" s="54" customFormat="1" ht="11.25" x14ac:dyDescent="0.2">
      <c r="A378" s="554" t="s">
        <v>510</v>
      </c>
      <c r="B378" s="381" t="s">
        <v>793</v>
      </c>
      <c r="C378" s="381" t="s">
        <v>2024</v>
      </c>
      <c r="D378" s="367" t="s">
        <v>2052</v>
      </c>
      <c r="E378" s="247">
        <v>2600</v>
      </c>
      <c r="F378" s="379">
        <v>42762642</v>
      </c>
      <c r="G378" s="367" t="s">
        <v>2053</v>
      </c>
      <c r="H378" s="367" t="s">
        <v>775</v>
      </c>
      <c r="I378" s="367" t="s">
        <v>2054</v>
      </c>
      <c r="J378" s="367" t="s">
        <v>1224</v>
      </c>
      <c r="K378" s="537" t="s">
        <v>2055</v>
      </c>
      <c r="L378" s="520">
        <v>12</v>
      </c>
      <c r="M378" s="247">
        <f t="shared" si="15"/>
        <v>31200</v>
      </c>
      <c r="N378" s="522"/>
      <c r="O378" s="522"/>
      <c r="P378" s="247"/>
    </row>
    <row r="379" spans="1:16" s="54" customFormat="1" ht="11.25" x14ac:dyDescent="0.2">
      <c r="A379" s="554" t="s">
        <v>510</v>
      </c>
      <c r="B379" s="381" t="s">
        <v>793</v>
      </c>
      <c r="C379" s="381" t="s">
        <v>2024</v>
      </c>
      <c r="D379" s="367" t="s">
        <v>2049</v>
      </c>
      <c r="E379" s="247">
        <v>1200</v>
      </c>
      <c r="F379" s="379">
        <v>44443435</v>
      </c>
      <c r="G379" s="367" t="s">
        <v>2050</v>
      </c>
      <c r="H379" s="367" t="s">
        <v>2040</v>
      </c>
      <c r="I379" s="367" t="s">
        <v>817</v>
      </c>
      <c r="J379" s="367" t="s">
        <v>817</v>
      </c>
      <c r="K379" s="537" t="s">
        <v>2051</v>
      </c>
      <c r="L379" s="520">
        <v>12</v>
      </c>
      <c r="M379" s="247">
        <f t="shared" si="15"/>
        <v>14400</v>
      </c>
      <c r="N379" s="522"/>
      <c r="O379" s="522"/>
      <c r="P379" s="247"/>
    </row>
    <row r="380" spans="1:16" s="54" customFormat="1" ht="11.25" x14ac:dyDescent="0.2">
      <c r="A380" s="554" t="s">
        <v>510</v>
      </c>
      <c r="B380" s="381" t="s">
        <v>793</v>
      </c>
      <c r="C380" s="381" t="s">
        <v>2024</v>
      </c>
      <c r="D380" s="367" t="s">
        <v>2056</v>
      </c>
      <c r="E380" s="247">
        <v>1200</v>
      </c>
      <c r="F380" s="379">
        <v>44141326</v>
      </c>
      <c r="G380" s="367" t="s">
        <v>2057</v>
      </c>
      <c r="H380" s="367" t="s">
        <v>2040</v>
      </c>
      <c r="I380" s="367" t="s">
        <v>817</v>
      </c>
      <c r="J380" s="367" t="s">
        <v>817</v>
      </c>
      <c r="K380" s="537" t="s">
        <v>2058</v>
      </c>
      <c r="L380" s="520">
        <v>10</v>
      </c>
      <c r="M380" s="247">
        <f t="shared" si="15"/>
        <v>12000</v>
      </c>
      <c r="N380" s="522"/>
      <c r="O380" s="522"/>
      <c r="P380" s="247"/>
    </row>
    <row r="381" spans="1:16" s="54" customFormat="1" ht="11.25" x14ac:dyDescent="0.2">
      <c r="A381" s="554" t="s">
        <v>510</v>
      </c>
      <c r="B381" s="381" t="s">
        <v>793</v>
      </c>
      <c r="C381" s="381" t="s">
        <v>2024</v>
      </c>
      <c r="D381" s="367" t="s">
        <v>2059</v>
      </c>
      <c r="E381" s="247">
        <v>1200</v>
      </c>
      <c r="F381" s="379">
        <v>74171170</v>
      </c>
      <c r="G381" s="367" t="s">
        <v>2060</v>
      </c>
      <c r="H381" s="367" t="s">
        <v>1963</v>
      </c>
      <c r="I381" s="367" t="s">
        <v>817</v>
      </c>
      <c r="J381" s="367" t="s">
        <v>817</v>
      </c>
      <c r="K381" s="537" t="s">
        <v>2061</v>
      </c>
      <c r="L381" s="520">
        <v>10</v>
      </c>
      <c r="M381" s="247">
        <f t="shared" si="15"/>
        <v>12000</v>
      </c>
      <c r="N381" s="522"/>
      <c r="O381" s="522"/>
      <c r="P381" s="247"/>
    </row>
    <row r="382" spans="1:16" s="54" customFormat="1" ht="11.25" x14ac:dyDescent="0.2">
      <c r="A382" s="554" t="s">
        <v>510</v>
      </c>
      <c r="B382" s="381" t="s">
        <v>793</v>
      </c>
      <c r="C382" s="381" t="s">
        <v>2024</v>
      </c>
      <c r="D382" s="367" t="s">
        <v>2062</v>
      </c>
      <c r="E382" s="247">
        <v>1200</v>
      </c>
      <c r="F382" s="379">
        <v>77339058</v>
      </c>
      <c r="G382" s="367" t="s">
        <v>2063</v>
      </c>
      <c r="H382" s="367" t="s">
        <v>2044</v>
      </c>
      <c r="I382" s="367" t="s">
        <v>817</v>
      </c>
      <c r="J382" s="367" t="s">
        <v>817</v>
      </c>
      <c r="K382" s="537" t="s">
        <v>2064</v>
      </c>
      <c r="L382" s="520">
        <v>10</v>
      </c>
      <c r="M382" s="247">
        <f t="shared" si="15"/>
        <v>12000</v>
      </c>
      <c r="N382" s="522"/>
      <c r="O382" s="522"/>
      <c r="P382" s="247"/>
    </row>
    <row r="383" spans="1:16" s="54" customFormat="1" ht="11.25" x14ac:dyDescent="0.2">
      <c r="A383" s="554" t="s">
        <v>510</v>
      </c>
      <c r="B383" s="381" t="s">
        <v>793</v>
      </c>
      <c r="C383" s="381" t="s">
        <v>2094</v>
      </c>
      <c r="D383" s="367" t="s">
        <v>2116</v>
      </c>
      <c r="E383" s="247">
        <v>2600</v>
      </c>
      <c r="F383" s="379">
        <v>47368352</v>
      </c>
      <c r="G383" s="367" t="s">
        <v>2096</v>
      </c>
      <c r="H383" s="367" t="s">
        <v>822</v>
      </c>
      <c r="I383" s="367" t="s">
        <v>1224</v>
      </c>
      <c r="J383" s="367" t="s">
        <v>1224</v>
      </c>
      <c r="K383" s="537" t="s">
        <v>2117</v>
      </c>
      <c r="L383" s="520">
        <v>12</v>
      </c>
      <c r="M383" s="247">
        <f t="shared" si="15"/>
        <v>31200</v>
      </c>
      <c r="N383" s="522"/>
      <c r="O383" s="522"/>
      <c r="P383" s="247"/>
    </row>
    <row r="384" spans="1:16" s="54" customFormat="1" ht="11.25" x14ac:dyDescent="0.2">
      <c r="A384" s="554" t="s">
        <v>510</v>
      </c>
      <c r="B384" s="381" t="s">
        <v>793</v>
      </c>
      <c r="C384" s="381" t="s">
        <v>2094</v>
      </c>
      <c r="D384" s="367" t="s">
        <v>2118</v>
      </c>
      <c r="E384" s="247">
        <v>2600</v>
      </c>
      <c r="F384" s="379">
        <v>46846211</v>
      </c>
      <c r="G384" s="367" t="s">
        <v>2119</v>
      </c>
      <c r="H384" s="367" t="s">
        <v>1263</v>
      </c>
      <c r="I384" s="367" t="s">
        <v>1217</v>
      </c>
      <c r="J384" s="367" t="s">
        <v>2080</v>
      </c>
      <c r="K384" s="537" t="s">
        <v>959</v>
      </c>
      <c r="L384" s="520">
        <v>12</v>
      </c>
      <c r="M384" s="247">
        <f t="shared" si="15"/>
        <v>31200</v>
      </c>
      <c r="N384" s="522"/>
      <c r="O384" s="522"/>
      <c r="P384" s="247"/>
    </row>
    <row r="385" spans="1:16" s="54" customFormat="1" ht="11.25" x14ac:dyDescent="0.2">
      <c r="A385" s="554" t="s">
        <v>510</v>
      </c>
      <c r="B385" s="381" t="s">
        <v>793</v>
      </c>
      <c r="C385" s="381" t="s">
        <v>2094</v>
      </c>
      <c r="D385" s="367" t="s">
        <v>2120</v>
      </c>
      <c r="E385" s="247">
        <v>2600</v>
      </c>
      <c r="F385" s="379">
        <v>42910954</v>
      </c>
      <c r="G385" s="367" t="s">
        <v>2083</v>
      </c>
      <c r="H385" s="367" t="s">
        <v>775</v>
      </c>
      <c r="I385" s="367" t="s">
        <v>1224</v>
      </c>
      <c r="J385" s="367" t="s">
        <v>1224</v>
      </c>
      <c r="K385" s="537" t="s">
        <v>2121</v>
      </c>
      <c r="L385" s="520">
        <v>12</v>
      </c>
      <c r="M385" s="247">
        <f t="shared" si="15"/>
        <v>31200</v>
      </c>
      <c r="N385" s="522"/>
      <c r="O385" s="522"/>
      <c r="P385" s="247"/>
    </row>
    <row r="386" spans="1:16" s="54" customFormat="1" ht="11.25" x14ac:dyDescent="0.2">
      <c r="A386" s="554" t="s">
        <v>510</v>
      </c>
      <c r="B386" s="381" t="s">
        <v>793</v>
      </c>
      <c r="C386" s="381" t="s">
        <v>2094</v>
      </c>
      <c r="D386" s="367" t="s">
        <v>2122</v>
      </c>
      <c r="E386" s="247">
        <v>3000</v>
      </c>
      <c r="F386" s="379">
        <v>21080391</v>
      </c>
      <c r="G386" s="367" t="s">
        <v>2123</v>
      </c>
      <c r="H386" s="367" t="s">
        <v>1313</v>
      </c>
      <c r="I386" s="367" t="s">
        <v>1217</v>
      </c>
      <c r="J386" s="367" t="s">
        <v>2080</v>
      </c>
      <c r="K386" s="537" t="s">
        <v>2124</v>
      </c>
      <c r="L386" s="520">
        <v>11</v>
      </c>
      <c r="M386" s="247">
        <f t="shared" si="15"/>
        <v>33000</v>
      </c>
      <c r="N386" s="522"/>
      <c r="O386" s="522"/>
      <c r="P386" s="247"/>
    </row>
    <row r="387" spans="1:16" s="54" customFormat="1" ht="11.25" x14ac:dyDescent="0.2">
      <c r="A387" s="554" t="s">
        <v>510</v>
      </c>
      <c r="B387" s="381" t="s">
        <v>793</v>
      </c>
      <c r="C387" s="381" t="s">
        <v>2094</v>
      </c>
      <c r="D387" s="367" t="s">
        <v>2125</v>
      </c>
      <c r="E387" s="247">
        <v>2600</v>
      </c>
      <c r="F387" s="379">
        <v>70800138</v>
      </c>
      <c r="G387" s="367" t="s">
        <v>2098</v>
      </c>
      <c r="H387" s="367" t="s">
        <v>775</v>
      </c>
      <c r="I387" s="367" t="s">
        <v>1224</v>
      </c>
      <c r="J387" s="367" t="s">
        <v>1224</v>
      </c>
      <c r="K387" s="537" t="s">
        <v>2126</v>
      </c>
      <c r="L387" s="520">
        <v>12</v>
      </c>
      <c r="M387" s="247">
        <f t="shared" si="15"/>
        <v>31200</v>
      </c>
      <c r="N387" s="522"/>
      <c r="O387" s="522"/>
      <c r="P387" s="247"/>
    </row>
    <row r="388" spans="1:16" s="54" customFormat="1" ht="11.25" x14ac:dyDescent="0.2">
      <c r="A388" s="554" t="s">
        <v>510</v>
      </c>
      <c r="B388" s="381" t="s">
        <v>793</v>
      </c>
      <c r="C388" s="381" t="s">
        <v>2094</v>
      </c>
      <c r="D388" s="367" t="s">
        <v>2127</v>
      </c>
      <c r="E388" s="247">
        <v>2600</v>
      </c>
      <c r="F388" s="379">
        <v>20557549</v>
      </c>
      <c r="G388" s="367" t="s">
        <v>2128</v>
      </c>
      <c r="H388" s="367" t="s">
        <v>1313</v>
      </c>
      <c r="I388" s="367" t="s">
        <v>1217</v>
      </c>
      <c r="J388" s="367" t="s">
        <v>2027</v>
      </c>
      <c r="K388" s="537" t="s">
        <v>1051</v>
      </c>
      <c r="L388" s="520">
        <v>2</v>
      </c>
      <c r="M388" s="247">
        <f t="shared" si="15"/>
        <v>5200</v>
      </c>
      <c r="N388" s="522"/>
      <c r="O388" s="522"/>
      <c r="P388" s="247"/>
    </row>
    <row r="389" spans="1:16" s="54" customFormat="1" ht="11.25" x14ac:dyDescent="0.2">
      <c r="A389" s="554" t="s">
        <v>510</v>
      </c>
      <c r="B389" s="381" t="s">
        <v>793</v>
      </c>
      <c r="C389" s="381" t="s">
        <v>2094</v>
      </c>
      <c r="D389" s="367" t="s">
        <v>2127</v>
      </c>
      <c r="E389" s="247">
        <v>2600</v>
      </c>
      <c r="F389" s="379">
        <v>20012349</v>
      </c>
      <c r="G389" s="367" t="s">
        <v>2129</v>
      </c>
      <c r="H389" s="367" t="s">
        <v>1313</v>
      </c>
      <c r="I389" s="367" t="s">
        <v>1217</v>
      </c>
      <c r="J389" s="367" t="s">
        <v>2027</v>
      </c>
      <c r="K389" s="537" t="s">
        <v>2130</v>
      </c>
      <c r="L389" s="520">
        <v>10</v>
      </c>
      <c r="M389" s="247">
        <f t="shared" si="15"/>
        <v>26000</v>
      </c>
      <c r="N389" s="522"/>
      <c r="O389" s="522"/>
      <c r="P389" s="247"/>
    </row>
    <row r="390" spans="1:16" s="54" customFormat="1" ht="11.25" x14ac:dyDescent="0.2">
      <c r="A390" s="554" t="s">
        <v>510</v>
      </c>
      <c r="B390" s="381" t="s">
        <v>2131</v>
      </c>
      <c r="C390" s="381" t="s">
        <v>114</v>
      </c>
      <c r="D390" s="367" t="s">
        <v>2132</v>
      </c>
      <c r="E390" s="247">
        <v>1000</v>
      </c>
      <c r="F390" s="379">
        <v>20103017</v>
      </c>
      <c r="G390" s="367" t="s">
        <v>2133</v>
      </c>
      <c r="H390" s="367" t="s">
        <v>2134</v>
      </c>
      <c r="I390" s="367" t="s">
        <v>2135</v>
      </c>
      <c r="J390" s="367" t="s">
        <v>771</v>
      </c>
      <c r="K390" s="522" t="s">
        <v>2136</v>
      </c>
      <c r="L390" s="528" t="s">
        <v>2137</v>
      </c>
      <c r="M390" s="247">
        <v>4200</v>
      </c>
      <c r="N390" s="522"/>
      <c r="O390" s="522"/>
      <c r="P390" s="247"/>
    </row>
    <row r="391" spans="1:16" s="54" customFormat="1" ht="11.25" x14ac:dyDescent="0.2">
      <c r="A391" s="554" t="s">
        <v>510</v>
      </c>
      <c r="B391" s="381" t="s">
        <v>2131</v>
      </c>
      <c r="C391" s="381" t="s">
        <v>114</v>
      </c>
      <c r="D391" s="367" t="s">
        <v>2132</v>
      </c>
      <c r="E391" s="247">
        <v>1000</v>
      </c>
      <c r="F391" s="379">
        <v>20103017</v>
      </c>
      <c r="G391" s="367" t="s">
        <v>2133</v>
      </c>
      <c r="H391" s="367" t="s">
        <v>2134</v>
      </c>
      <c r="I391" s="367" t="s">
        <v>2135</v>
      </c>
      <c r="J391" s="367" t="s">
        <v>771</v>
      </c>
      <c r="K391" s="522"/>
      <c r="L391" s="528"/>
      <c r="M391" s="247"/>
      <c r="N391" s="522" t="s">
        <v>2138</v>
      </c>
      <c r="O391" s="537" t="s">
        <v>2137</v>
      </c>
      <c r="P391" s="247">
        <v>3000</v>
      </c>
    </row>
    <row r="392" spans="1:16" s="54" customFormat="1" ht="11.25" x14ac:dyDescent="0.2">
      <c r="A392" s="554" t="s">
        <v>510</v>
      </c>
      <c r="B392" s="381" t="s">
        <v>2131</v>
      </c>
      <c r="C392" s="381" t="s">
        <v>114</v>
      </c>
      <c r="D392" s="367" t="s">
        <v>2139</v>
      </c>
      <c r="E392" s="247">
        <v>1400</v>
      </c>
      <c r="F392" s="379">
        <v>72290352</v>
      </c>
      <c r="G392" s="367" t="s">
        <v>2140</v>
      </c>
      <c r="H392" s="367" t="s">
        <v>2141</v>
      </c>
      <c r="I392" s="367" t="s">
        <v>2135</v>
      </c>
      <c r="J392" s="367" t="s">
        <v>771</v>
      </c>
      <c r="K392" s="522"/>
      <c r="L392" s="528"/>
      <c r="M392" s="247"/>
      <c r="N392" s="522" t="s">
        <v>2138</v>
      </c>
      <c r="O392" s="537" t="s">
        <v>2137</v>
      </c>
      <c r="P392" s="247">
        <v>4200</v>
      </c>
    </row>
    <row r="393" spans="1:16" s="54" customFormat="1" ht="11.25" x14ac:dyDescent="0.2">
      <c r="A393" s="554" t="s">
        <v>510</v>
      </c>
      <c r="B393" s="381" t="s">
        <v>2131</v>
      </c>
      <c r="C393" s="381" t="s">
        <v>114</v>
      </c>
      <c r="D393" s="367" t="s">
        <v>2142</v>
      </c>
      <c r="E393" s="247">
        <v>1400</v>
      </c>
      <c r="F393" s="379">
        <v>75338023</v>
      </c>
      <c r="G393" s="367" t="s">
        <v>2143</v>
      </c>
      <c r="H393" s="367" t="s">
        <v>2144</v>
      </c>
      <c r="I393" s="367" t="s">
        <v>2135</v>
      </c>
      <c r="J393" s="367" t="s">
        <v>2145</v>
      </c>
      <c r="K393" s="522"/>
      <c r="L393" s="528"/>
      <c r="M393" s="247"/>
      <c r="N393" s="522" t="s">
        <v>2138</v>
      </c>
      <c r="O393" s="537">
        <v>3</v>
      </c>
      <c r="P393" s="247">
        <v>4200</v>
      </c>
    </row>
    <row r="394" spans="1:16" s="54" customFormat="1" ht="11.25" x14ac:dyDescent="0.2">
      <c r="A394" s="554" t="s">
        <v>510</v>
      </c>
      <c r="B394" s="381" t="s">
        <v>2131</v>
      </c>
      <c r="C394" s="381" t="s">
        <v>114</v>
      </c>
      <c r="D394" s="367" t="s">
        <v>2146</v>
      </c>
      <c r="E394" s="247">
        <v>1400</v>
      </c>
      <c r="F394" s="379">
        <v>46446029</v>
      </c>
      <c r="G394" s="367" t="s">
        <v>2147</v>
      </c>
      <c r="H394" s="367" t="s">
        <v>2148</v>
      </c>
      <c r="I394" s="367" t="s">
        <v>2135</v>
      </c>
      <c r="J394" s="367" t="s">
        <v>2145</v>
      </c>
      <c r="K394" s="522"/>
      <c r="L394" s="528"/>
      <c r="M394" s="247"/>
      <c r="N394" s="522" t="s">
        <v>2138</v>
      </c>
      <c r="O394" s="537" t="s">
        <v>2137</v>
      </c>
      <c r="P394" s="247">
        <v>4200</v>
      </c>
    </row>
    <row r="395" spans="1:16" s="54" customFormat="1" ht="11.25" x14ac:dyDescent="0.2">
      <c r="A395" s="554" t="s">
        <v>511</v>
      </c>
      <c r="B395" s="381" t="s">
        <v>793</v>
      </c>
      <c r="C395" s="381" t="s">
        <v>2094</v>
      </c>
      <c r="D395" s="367" t="s">
        <v>2116</v>
      </c>
      <c r="E395" s="247">
        <v>2600</v>
      </c>
      <c r="F395" s="379">
        <v>46809527</v>
      </c>
      <c r="G395" s="367" t="s">
        <v>2219</v>
      </c>
      <c r="H395" s="367" t="s">
        <v>2220</v>
      </c>
      <c r="I395" s="411" t="s">
        <v>2027</v>
      </c>
      <c r="J395" s="522" t="s">
        <v>1217</v>
      </c>
      <c r="K395" s="412">
        <v>4</v>
      </c>
      <c r="L395" s="412">
        <v>9</v>
      </c>
      <c r="M395" s="247">
        <f t="shared" ref="M395:M458" si="16">E395*L395</f>
        <v>23400</v>
      </c>
      <c r="N395" s="412">
        <v>0</v>
      </c>
      <c r="O395" s="412">
        <v>0</v>
      </c>
      <c r="P395" s="247">
        <f t="shared" ref="P395:P396" si="17">E395*O395</f>
        <v>0</v>
      </c>
    </row>
    <row r="396" spans="1:16" s="54" customFormat="1" ht="11.25" x14ac:dyDescent="0.2">
      <c r="A396" s="554" t="s">
        <v>511</v>
      </c>
      <c r="B396" s="381" t="s">
        <v>793</v>
      </c>
      <c r="C396" s="381" t="s">
        <v>2094</v>
      </c>
      <c r="D396" s="367" t="s">
        <v>2221</v>
      </c>
      <c r="E396" s="247">
        <v>2600</v>
      </c>
      <c r="F396" s="379">
        <v>41755840</v>
      </c>
      <c r="G396" s="367" t="s">
        <v>2222</v>
      </c>
      <c r="H396" s="367" t="s">
        <v>1231</v>
      </c>
      <c r="I396" s="411" t="s">
        <v>1224</v>
      </c>
      <c r="J396" s="522" t="s">
        <v>2223</v>
      </c>
      <c r="K396" s="412">
        <v>4</v>
      </c>
      <c r="L396" s="412">
        <v>9</v>
      </c>
      <c r="M396" s="247">
        <f t="shared" si="16"/>
        <v>23400</v>
      </c>
      <c r="N396" s="412">
        <v>0</v>
      </c>
      <c r="O396" s="412">
        <v>0</v>
      </c>
      <c r="P396" s="247">
        <f t="shared" si="17"/>
        <v>0</v>
      </c>
    </row>
    <row r="397" spans="1:16" s="54" customFormat="1" ht="11.25" x14ac:dyDescent="0.2">
      <c r="A397" s="554" t="s">
        <v>511</v>
      </c>
      <c r="B397" s="381" t="s">
        <v>793</v>
      </c>
      <c r="C397" s="381" t="s">
        <v>2024</v>
      </c>
      <c r="D397" s="367" t="s">
        <v>2224</v>
      </c>
      <c r="E397" s="247">
        <v>2500</v>
      </c>
      <c r="F397" s="379">
        <v>41755840</v>
      </c>
      <c r="G397" s="367" t="s">
        <v>2225</v>
      </c>
      <c r="H397" s="367" t="s">
        <v>1246</v>
      </c>
      <c r="I397" s="411" t="s">
        <v>1224</v>
      </c>
      <c r="J397" s="522" t="s">
        <v>2223</v>
      </c>
      <c r="K397" s="412">
        <v>0</v>
      </c>
      <c r="L397" s="412">
        <v>0</v>
      </c>
      <c r="M397" s="247">
        <f t="shared" si="16"/>
        <v>0</v>
      </c>
      <c r="N397" s="412">
        <v>3</v>
      </c>
      <c r="O397" s="412">
        <v>6</v>
      </c>
      <c r="P397" s="247">
        <f>E397*O397</f>
        <v>15000</v>
      </c>
    </row>
    <row r="398" spans="1:16" s="54" customFormat="1" ht="11.25" x14ac:dyDescent="0.2">
      <c r="A398" s="554" t="s">
        <v>511</v>
      </c>
      <c r="B398" s="381" t="s">
        <v>793</v>
      </c>
      <c r="C398" s="381" t="s">
        <v>2094</v>
      </c>
      <c r="D398" s="367" t="s">
        <v>2118</v>
      </c>
      <c r="E398" s="247">
        <v>2600</v>
      </c>
      <c r="F398" s="379">
        <v>45859472</v>
      </c>
      <c r="G398" s="367" t="s">
        <v>2226</v>
      </c>
      <c r="H398" s="367" t="s">
        <v>2144</v>
      </c>
      <c r="I398" s="411" t="s">
        <v>2027</v>
      </c>
      <c r="J398" s="522" t="s">
        <v>1217</v>
      </c>
      <c r="K398" s="412">
        <v>3</v>
      </c>
      <c r="L398" s="412">
        <v>9</v>
      </c>
      <c r="M398" s="247">
        <f t="shared" si="16"/>
        <v>23400</v>
      </c>
      <c r="N398" s="412">
        <v>0</v>
      </c>
      <c r="O398" s="412">
        <v>0</v>
      </c>
      <c r="P398" s="247">
        <f>E398*O398</f>
        <v>0</v>
      </c>
    </row>
    <row r="399" spans="1:16" s="54" customFormat="1" ht="11.25" x14ac:dyDescent="0.2">
      <c r="A399" s="554" t="s">
        <v>511</v>
      </c>
      <c r="B399" s="381" t="s">
        <v>793</v>
      </c>
      <c r="C399" s="381" t="s">
        <v>2094</v>
      </c>
      <c r="D399" s="367" t="s">
        <v>2227</v>
      </c>
      <c r="E399" s="247">
        <v>3000</v>
      </c>
      <c r="F399" s="379">
        <v>44977070</v>
      </c>
      <c r="G399" s="367" t="s">
        <v>2228</v>
      </c>
      <c r="H399" s="367" t="s">
        <v>1231</v>
      </c>
      <c r="I399" s="411" t="s">
        <v>2027</v>
      </c>
      <c r="J399" s="522" t="s">
        <v>1217</v>
      </c>
      <c r="K399" s="412">
        <v>3</v>
      </c>
      <c r="L399" s="412">
        <v>9</v>
      </c>
      <c r="M399" s="247">
        <f t="shared" si="16"/>
        <v>27000</v>
      </c>
      <c r="N399" s="412">
        <v>0</v>
      </c>
      <c r="O399" s="412">
        <v>0</v>
      </c>
      <c r="P399" s="247">
        <f t="shared" ref="P399:P401" si="18">E399*O399</f>
        <v>0</v>
      </c>
    </row>
    <row r="400" spans="1:16" s="54" customFormat="1" ht="11.25" x14ac:dyDescent="0.2">
      <c r="A400" s="554" t="s">
        <v>511</v>
      </c>
      <c r="B400" s="381" t="s">
        <v>793</v>
      </c>
      <c r="C400" s="381" t="s">
        <v>2094</v>
      </c>
      <c r="D400" s="367" t="s">
        <v>2229</v>
      </c>
      <c r="E400" s="247">
        <v>2600</v>
      </c>
      <c r="F400" s="379">
        <v>47191729</v>
      </c>
      <c r="G400" s="367" t="s">
        <v>2230</v>
      </c>
      <c r="H400" s="367" t="s">
        <v>2144</v>
      </c>
      <c r="I400" s="411" t="s">
        <v>2027</v>
      </c>
      <c r="J400" s="522" t="s">
        <v>1217</v>
      </c>
      <c r="K400" s="412">
        <v>3</v>
      </c>
      <c r="L400" s="412">
        <v>9</v>
      </c>
      <c r="M400" s="247">
        <f t="shared" si="16"/>
        <v>23400</v>
      </c>
      <c r="N400" s="412">
        <v>0</v>
      </c>
      <c r="O400" s="412">
        <v>0</v>
      </c>
      <c r="P400" s="247">
        <f t="shared" si="18"/>
        <v>0</v>
      </c>
    </row>
    <row r="401" spans="1:16" s="54" customFormat="1" ht="11.25" x14ac:dyDescent="0.2">
      <c r="A401" s="554" t="s">
        <v>511</v>
      </c>
      <c r="B401" s="381" t="s">
        <v>793</v>
      </c>
      <c r="C401" s="381" t="s">
        <v>2094</v>
      </c>
      <c r="D401" s="367" t="s">
        <v>1225</v>
      </c>
      <c r="E401" s="247">
        <v>2600</v>
      </c>
      <c r="F401" s="379">
        <v>43944997</v>
      </c>
      <c r="G401" s="367" t="s">
        <v>2231</v>
      </c>
      <c r="H401" s="367" t="s">
        <v>2232</v>
      </c>
      <c r="I401" s="411" t="s">
        <v>2233</v>
      </c>
      <c r="J401" s="522" t="s">
        <v>1217</v>
      </c>
      <c r="K401" s="412">
        <v>4</v>
      </c>
      <c r="L401" s="412">
        <v>10</v>
      </c>
      <c r="M401" s="247">
        <f t="shared" si="16"/>
        <v>26000</v>
      </c>
      <c r="N401" s="412">
        <v>0</v>
      </c>
      <c r="O401" s="412">
        <v>0</v>
      </c>
      <c r="P401" s="247">
        <f t="shared" si="18"/>
        <v>0</v>
      </c>
    </row>
    <row r="402" spans="1:16" s="54" customFormat="1" ht="11.25" x14ac:dyDescent="0.2">
      <c r="A402" s="554" t="s">
        <v>511</v>
      </c>
      <c r="B402" s="381" t="s">
        <v>793</v>
      </c>
      <c r="C402" s="381" t="s">
        <v>2234</v>
      </c>
      <c r="D402" s="367" t="s">
        <v>2235</v>
      </c>
      <c r="E402" s="247">
        <v>2600</v>
      </c>
      <c r="F402" s="379">
        <v>43944997</v>
      </c>
      <c r="G402" s="367" t="s">
        <v>2231</v>
      </c>
      <c r="H402" s="367" t="s">
        <v>2236</v>
      </c>
      <c r="I402" s="411" t="s">
        <v>2233</v>
      </c>
      <c r="J402" s="522" t="s">
        <v>1217</v>
      </c>
      <c r="K402" s="412">
        <v>0</v>
      </c>
      <c r="L402" s="412">
        <v>0</v>
      </c>
      <c r="M402" s="247">
        <f t="shared" si="16"/>
        <v>0</v>
      </c>
      <c r="N402" s="412">
        <v>1</v>
      </c>
      <c r="O402" s="412">
        <v>3</v>
      </c>
      <c r="P402" s="247">
        <f>E402*O402</f>
        <v>7800</v>
      </c>
    </row>
    <row r="403" spans="1:16" s="54" customFormat="1" ht="11.25" x14ac:dyDescent="0.2">
      <c r="A403" s="554" t="s">
        <v>511</v>
      </c>
      <c r="B403" s="381" t="s">
        <v>793</v>
      </c>
      <c r="C403" s="381" t="s">
        <v>2024</v>
      </c>
      <c r="D403" s="367" t="s">
        <v>2237</v>
      </c>
      <c r="E403" s="247">
        <v>2200</v>
      </c>
      <c r="F403" s="379">
        <v>43944997</v>
      </c>
      <c r="G403" s="367" t="s">
        <v>2231</v>
      </c>
      <c r="H403" s="367" t="s">
        <v>2236</v>
      </c>
      <c r="I403" s="411" t="s">
        <v>2233</v>
      </c>
      <c r="J403" s="522" t="s">
        <v>1217</v>
      </c>
      <c r="K403" s="412">
        <v>0</v>
      </c>
      <c r="L403" s="412">
        <v>0</v>
      </c>
      <c r="M403" s="247">
        <f t="shared" si="16"/>
        <v>0</v>
      </c>
      <c r="N403" s="412">
        <v>1</v>
      </c>
      <c r="O403" s="412">
        <v>5</v>
      </c>
      <c r="P403" s="247">
        <f>E403*O403</f>
        <v>11000</v>
      </c>
    </row>
    <row r="404" spans="1:16" s="54" customFormat="1" ht="11.25" x14ac:dyDescent="0.2">
      <c r="A404" s="554" t="s">
        <v>511</v>
      </c>
      <c r="B404" s="381" t="s">
        <v>793</v>
      </c>
      <c r="C404" s="381" t="s">
        <v>2094</v>
      </c>
      <c r="D404" s="367" t="s">
        <v>2095</v>
      </c>
      <c r="E404" s="247">
        <v>2900</v>
      </c>
      <c r="F404" s="379">
        <v>43096751</v>
      </c>
      <c r="G404" s="367" t="s">
        <v>2238</v>
      </c>
      <c r="H404" s="367" t="s">
        <v>1246</v>
      </c>
      <c r="I404" s="411" t="s">
        <v>2027</v>
      </c>
      <c r="J404" s="522" t="s">
        <v>1217</v>
      </c>
      <c r="K404" s="412">
        <v>0</v>
      </c>
      <c r="L404" s="412">
        <v>0</v>
      </c>
      <c r="M404" s="247">
        <f t="shared" si="16"/>
        <v>0</v>
      </c>
      <c r="N404" s="412">
        <v>3</v>
      </c>
      <c r="O404" s="412">
        <v>11</v>
      </c>
      <c r="P404" s="247">
        <f>E404*O404</f>
        <v>31900</v>
      </c>
    </row>
    <row r="405" spans="1:16" s="54" customFormat="1" ht="11.25" x14ac:dyDescent="0.2">
      <c r="A405" s="554" t="s">
        <v>511</v>
      </c>
      <c r="B405" s="381" t="s">
        <v>793</v>
      </c>
      <c r="C405" s="381" t="s">
        <v>2094</v>
      </c>
      <c r="D405" s="367" t="s">
        <v>1278</v>
      </c>
      <c r="E405" s="247">
        <v>2900</v>
      </c>
      <c r="F405" s="379">
        <v>43490663</v>
      </c>
      <c r="G405" s="367" t="s">
        <v>2239</v>
      </c>
      <c r="H405" s="367" t="s">
        <v>1246</v>
      </c>
      <c r="I405" s="411" t="s">
        <v>2027</v>
      </c>
      <c r="J405" s="522" t="s">
        <v>1217</v>
      </c>
      <c r="K405" s="412">
        <v>0</v>
      </c>
      <c r="L405" s="412">
        <v>0</v>
      </c>
      <c r="M405" s="247">
        <f t="shared" si="16"/>
        <v>0</v>
      </c>
      <c r="N405" s="412">
        <v>2</v>
      </c>
      <c r="O405" s="412">
        <v>11</v>
      </c>
      <c r="P405" s="247">
        <f t="shared" ref="P405:P407" si="19">E405*O405</f>
        <v>31900</v>
      </c>
    </row>
    <row r="406" spans="1:16" s="54" customFormat="1" ht="11.25" x14ac:dyDescent="0.2">
      <c r="A406" s="554" t="s">
        <v>511</v>
      </c>
      <c r="B406" s="381" t="s">
        <v>793</v>
      </c>
      <c r="C406" s="381" t="s">
        <v>2024</v>
      </c>
      <c r="D406" s="367" t="s">
        <v>2240</v>
      </c>
      <c r="E406" s="247">
        <v>2500</v>
      </c>
      <c r="F406" s="379">
        <v>80634503</v>
      </c>
      <c r="G406" s="367" t="s">
        <v>2241</v>
      </c>
      <c r="H406" s="367" t="s">
        <v>2242</v>
      </c>
      <c r="I406" s="411" t="s">
        <v>817</v>
      </c>
      <c r="J406" s="522" t="s">
        <v>1217</v>
      </c>
      <c r="K406" s="412">
        <v>2</v>
      </c>
      <c r="L406" s="412">
        <v>4</v>
      </c>
      <c r="M406" s="247">
        <f t="shared" si="16"/>
        <v>10000</v>
      </c>
      <c r="N406" s="412">
        <v>0</v>
      </c>
      <c r="O406" s="412">
        <v>0</v>
      </c>
      <c r="P406" s="247">
        <f t="shared" si="19"/>
        <v>0</v>
      </c>
    </row>
    <row r="407" spans="1:16" s="54" customFormat="1" ht="11.25" x14ac:dyDescent="0.2">
      <c r="A407" s="554" t="s">
        <v>511</v>
      </c>
      <c r="B407" s="381" t="s">
        <v>793</v>
      </c>
      <c r="C407" s="381" t="s">
        <v>2024</v>
      </c>
      <c r="D407" s="367" t="s">
        <v>2243</v>
      </c>
      <c r="E407" s="247">
        <v>2800</v>
      </c>
      <c r="F407" s="379">
        <v>80401832</v>
      </c>
      <c r="G407" s="367" t="s">
        <v>2244</v>
      </c>
      <c r="H407" s="367" t="s">
        <v>2245</v>
      </c>
      <c r="I407" s="411" t="s">
        <v>2027</v>
      </c>
      <c r="J407" s="522" t="s">
        <v>1217</v>
      </c>
      <c r="K407" s="412">
        <v>3</v>
      </c>
      <c r="L407" s="412">
        <v>7</v>
      </c>
      <c r="M407" s="247">
        <f t="shared" si="16"/>
        <v>19600</v>
      </c>
      <c r="N407" s="412">
        <v>0</v>
      </c>
      <c r="O407" s="412">
        <v>0</v>
      </c>
      <c r="P407" s="247">
        <f t="shared" si="19"/>
        <v>0</v>
      </c>
    </row>
    <row r="408" spans="1:16" s="54" customFormat="1" ht="11.25" x14ac:dyDescent="0.2">
      <c r="A408" s="554" t="s">
        <v>511</v>
      </c>
      <c r="B408" s="381" t="s">
        <v>793</v>
      </c>
      <c r="C408" s="381" t="s">
        <v>2246</v>
      </c>
      <c r="D408" s="367" t="s">
        <v>2247</v>
      </c>
      <c r="E408" s="247">
        <v>4000</v>
      </c>
      <c r="F408" s="379">
        <v>80401832</v>
      </c>
      <c r="G408" s="367" t="s">
        <v>2248</v>
      </c>
      <c r="H408" s="367" t="s">
        <v>2245</v>
      </c>
      <c r="I408" s="411" t="s">
        <v>2027</v>
      </c>
      <c r="J408" s="522" t="s">
        <v>1217</v>
      </c>
      <c r="K408" s="412">
        <v>0</v>
      </c>
      <c r="L408" s="412">
        <v>0</v>
      </c>
      <c r="M408" s="247">
        <f t="shared" si="16"/>
        <v>0</v>
      </c>
      <c r="N408" s="412">
        <v>2</v>
      </c>
      <c r="O408" s="412">
        <v>8</v>
      </c>
      <c r="P408" s="247">
        <f>E408*O408</f>
        <v>32000</v>
      </c>
    </row>
    <row r="409" spans="1:16" s="54" customFormat="1" ht="11.25" x14ac:dyDescent="0.2">
      <c r="A409" s="554" t="s">
        <v>511</v>
      </c>
      <c r="B409" s="381" t="s">
        <v>793</v>
      </c>
      <c r="C409" s="381" t="s">
        <v>2024</v>
      </c>
      <c r="D409" s="367" t="s">
        <v>2249</v>
      </c>
      <c r="E409" s="247">
        <v>2800</v>
      </c>
      <c r="F409" s="379">
        <v>42763245</v>
      </c>
      <c r="G409" s="367" t="s">
        <v>2250</v>
      </c>
      <c r="H409" s="367" t="s">
        <v>1286</v>
      </c>
      <c r="I409" s="411" t="s">
        <v>2027</v>
      </c>
      <c r="J409" s="522" t="s">
        <v>1217</v>
      </c>
      <c r="K409" s="412">
        <v>3</v>
      </c>
      <c r="L409" s="412">
        <v>7</v>
      </c>
      <c r="M409" s="247">
        <f t="shared" si="16"/>
        <v>19600</v>
      </c>
      <c r="N409" s="412">
        <v>0</v>
      </c>
      <c r="O409" s="412">
        <v>0</v>
      </c>
      <c r="P409" s="247">
        <f t="shared" ref="P409:P411" si="20">E409*O409</f>
        <v>0</v>
      </c>
    </row>
    <row r="410" spans="1:16" s="54" customFormat="1" ht="11.25" x14ac:dyDescent="0.2">
      <c r="A410" s="554" t="s">
        <v>511</v>
      </c>
      <c r="B410" s="381" t="s">
        <v>793</v>
      </c>
      <c r="C410" s="381" t="s">
        <v>2024</v>
      </c>
      <c r="D410" s="367" t="s">
        <v>2251</v>
      </c>
      <c r="E410" s="247">
        <v>4200</v>
      </c>
      <c r="F410" s="379">
        <v>20045177</v>
      </c>
      <c r="G410" s="367" t="s">
        <v>2252</v>
      </c>
      <c r="H410" s="367" t="s">
        <v>2253</v>
      </c>
      <c r="I410" s="411" t="s">
        <v>2027</v>
      </c>
      <c r="J410" s="522" t="s">
        <v>1217</v>
      </c>
      <c r="K410" s="412">
        <v>3</v>
      </c>
      <c r="L410" s="412">
        <v>5</v>
      </c>
      <c r="M410" s="247">
        <f t="shared" si="16"/>
        <v>21000</v>
      </c>
      <c r="N410" s="412">
        <v>0</v>
      </c>
      <c r="O410" s="412">
        <v>0</v>
      </c>
      <c r="P410" s="247">
        <f t="shared" si="20"/>
        <v>0</v>
      </c>
    </row>
    <row r="411" spans="1:16" s="54" customFormat="1" ht="11.25" x14ac:dyDescent="0.2">
      <c r="A411" s="554" t="s">
        <v>511</v>
      </c>
      <c r="B411" s="381" t="s">
        <v>793</v>
      </c>
      <c r="C411" s="381" t="s">
        <v>2024</v>
      </c>
      <c r="D411" s="367" t="s">
        <v>2251</v>
      </c>
      <c r="E411" s="247">
        <v>4200</v>
      </c>
      <c r="F411" s="379">
        <v>20420806</v>
      </c>
      <c r="G411" s="367" t="s">
        <v>2254</v>
      </c>
      <c r="H411" s="367" t="s">
        <v>2253</v>
      </c>
      <c r="I411" s="411" t="s">
        <v>2027</v>
      </c>
      <c r="J411" s="522" t="s">
        <v>1217</v>
      </c>
      <c r="K411" s="412">
        <v>2</v>
      </c>
      <c r="L411" s="412">
        <v>4</v>
      </c>
      <c r="M411" s="247">
        <f t="shared" si="16"/>
        <v>16800</v>
      </c>
      <c r="N411" s="412">
        <v>0</v>
      </c>
      <c r="O411" s="412">
        <v>0</v>
      </c>
      <c r="P411" s="247">
        <f t="shared" si="20"/>
        <v>0</v>
      </c>
    </row>
    <row r="412" spans="1:16" s="54" customFormat="1" ht="11.25" x14ac:dyDescent="0.2">
      <c r="A412" s="554" t="s">
        <v>511</v>
      </c>
      <c r="B412" s="381" t="s">
        <v>793</v>
      </c>
      <c r="C412" s="381" t="s">
        <v>2246</v>
      </c>
      <c r="D412" s="367" t="s">
        <v>2255</v>
      </c>
      <c r="E412" s="247">
        <v>4000</v>
      </c>
      <c r="F412" s="379">
        <v>20420806</v>
      </c>
      <c r="G412" s="367" t="s">
        <v>2256</v>
      </c>
      <c r="H412" s="367" t="s">
        <v>2253</v>
      </c>
      <c r="I412" s="411" t="s">
        <v>2027</v>
      </c>
      <c r="J412" s="522" t="s">
        <v>1217</v>
      </c>
      <c r="K412" s="412">
        <v>0</v>
      </c>
      <c r="L412" s="412">
        <v>0</v>
      </c>
      <c r="M412" s="247">
        <f t="shared" si="16"/>
        <v>0</v>
      </c>
      <c r="N412" s="412">
        <v>2</v>
      </c>
      <c r="O412" s="412">
        <v>8</v>
      </c>
      <c r="P412" s="247">
        <f>E412*O412</f>
        <v>32000</v>
      </c>
    </row>
    <row r="413" spans="1:16" s="54" customFormat="1" ht="11.25" x14ac:dyDescent="0.2">
      <c r="A413" s="554" t="s">
        <v>511</v>
      </c>
      <c r="B413" s="381" t="s">
        <v>793</v>
      </c>
      <c r="C413" s="381" t="s">
        <v>2257</v>
      </c>
      <c r="D413" s="367" t="s">
        <v>9668</v>
      </c>
      <c r="E413" s="247">
        <v>1150</v>
      </c>
      <c r="F413" s="379">
        <v>44407685</v>
      </c>
      <c r="G413" s="367" t="s">
        <v>9669</v>
      </c>
      <c r="H413" s="367" t="s">
        <v>2258</v>
      </c>
      <c r="I413" s="411" t="s">
        <v>1224</v>
      </c>
      <c r="J413" s="522" t="s">
        <v>2223</v>
      </c>
      <c r="K413" s="412">
        <v>2</v>
      </c>
      <c r="L413" s="412">
        <v>9</v>
      </c>
      <c r="M413" s="247">
        <f t="shared" si="16"/>
        <v>10350</v>
      </c>
      <c r="N413" s="412">
        <v>0</v>
      </c>
      <c r="O413" s="412">
        <v>0</v>
      </c>
      <c r="P413" s="247">
        <f t="shared" ref="P413:P438" si="21">E413*O413</f>
        <v>0</v>
      </c>
    </row>
    <row r="414" spans="1:16" s="54" customFormat="1" ht="11.25" x14ac:dyDescent="0.2">
      <c r="A414" s="554" t="s">
        <v>511</v>
      </c>
      <c r="B414" s="381" t="s">
        <v>793</v>
      </c>
      <c r="C414" s="381" t="s">
        <v>2257</v>
      </c>
      <c r="D414" s="367" t="s">
        <v>2259</v>
      </c>
      <c r="E414" s="247">
        <v>1800</v>
      </c>
      <c r="F414" s="379">
        <v>45993590</v>
      </c>
      <c r="G414" s="367" t="s">
        <v>2260</v>
      </c>
      <c r="H414" s="367" t="s">
        <v>2258</v>
      </c>
      <c r="I414" s="411" t="s">
        <v>1224</v>
      </c>
      <c r="J414" s="522" t="s">
        <v>2223</v>
      </c>
      <c r="K414" s="412">
        <v>0</v>
      </c>
      <c r="L414" s="412">
        <v>3</v>
      </c>
      <c r="M414" s="247">
        <f t="shared" si="16"/>
        <v>5400</v>
      </c>
      <c r="N414" s="412">
        <v>0</v>
      </c>
      <c r="O414" s="412">
        <v>0</v>
      </c>
      <c r="P414" s="247">
        <f t="shared" si="21"/>
        <v>0</v>
      </c>
    </row>
    <row r="415" spans="1:16" s="54" customFormat="1" ht="11.25" x14ac:dyDescent="0.2">
      <c r="A415" s="554" t="s">
        <v>511</v>
      </c>
      <c r="B415" s="381" t="s">
        <v>793</v>
      </c>
      <c r="C415" s="381" t="s">
        <v>2257</v>
      </c>
      <c r="D415" s="367" t="s">
        <v>9670</v>
      </c>
      <c r="E415" s="247">
        <v>1800</v>
      </c>
      <c r="F415" s="379">
        <v>74209877</v>
      </c>
      <c r="G415" s="367" t="s">
        <v>9671</v>
      </c>
      <c r="H415" s="367" t="s">
        <v>2258</v>
      </c>
      <c r="I415" s="411" t="s">
        <v>2027</v>
      </c>
      <c r="J415" s="522" t="s">
        <v>1217</v>
      </c>
      <c r="K415" s="412">
        <v>2</v>
      </c>
      <c r="L415" s="412">
        <v>9</v>
      </c>
      <c r="M415" s="247">
        <f t="shared" si="16"/>
        <v>16200</v>
      </c>
      <c r="N415" s="412">
        <v>0</v>
      </c>
      <c r="O415" s="412">
        <v>0</v>
      </c>
      <c r="P415" s="247">
        <f t="shared" si="21"/>
        <v>0</v>
      </c>
    </row>
    <row r="416" spans="1:16" s="54" customFormat="1" ht="11.25" x14ac:dyDescent="0.2">
      <c r="A416" s="554" t="s">
        <v>511</v>
      </c>
      <c r="B416" s="381" t="s">
        <v>793</v>
      </c>
      <c r="C416" s="381" t="s">
        <v>2257</v>
      </c>
      <c r="D416" s="367" t="s">
        <v>9672</v>
      </c>
      <c r="E416" s="247">
        <v>1800</v>
      </c>
      <c r="F416" s="379">
        <v>47400808</v>
      </c>
      <c r="G416" s="367" t="s">
        <v>2261</v>
      </c>
      <c r="H416" s="367" t="s">
        <v>2258</v>
      </c>
      <c r="I416" s="411" t="s">
        <v>1224</v>
      </c>
      <c r="J416" s="522" t="s">
        <v>2223</v>
      </c>
      <c r="K416" s="412">
        <v>2</v>
      </c>
      <c r="L416" s="412">
        <v>9</v>
      </c>
      <c r="M416" s="247">
        <f t="shared" si="16"/>
        <v>16200</v>
      </c>
      <c r="N416" s="412">
        <v>0</v>
      </c>
      <c r="O416" s="412">
        <v>0</v>
      </c>
      <c r="P416" s="247">
        <f t="shared" si="21"/>
        <v>0</v>
      </c>
    </row>
    <row r="417" spans="1:16" s="54" customFormat="1" ht="11.25" x14ac:dyDescent="0.2">
      <c r="A417" s="554" t="s">
        <v>511</v>
      </c>
      <c r="B417" s="381" t="s">
        <v>793</v>
      </c>
      <c r="C417" s="381" t="s">
        <v>2257</v>
      </c>
      <c r="D417" s="367" t="s">
        <v>9673</v>
      </c>
      <c r="E417" s="247">
        <v>2000</v>
      </c>
      <c r="F417" s="379">
        <v>44934254</v>
      </c>
      <c r="G417" s="367" t="s">
        <v>2262</v>
      </c>
      <c r="H417" s="367" t="s">
        <v>2258</v>
      </c>
      <c r="I417" s="411" t="s">
        <v>1224</v>
      </c>
      <c r="J417" s="522" t="s">
        <v>2223</v>
      </c>
      <c r="K417" s="412">
        <v>2</v>
      </c>
      <c r="L417" s="412">
        <v>9</v>
      </c>
      <c r="M417" s="247">
        <f t="shared" si="16"/>
        <v>18000</v>
      </c>
      <c r="N417" s="412">
        <v>0</v>
      </c>
      <c r="O417" s="412">
        <v>0</v>
      </c>
      <c r="P417" s="247">
        <f t="shared" si="21"/>
        <v>0</v>
      </c>
    </row>
    <row r="418" spans="1:16" s="54" customFormat="1" ht="11.25" x14ac:dyDescent="0.2">
      <c r="A418" s="554" t="s">
        <v>511</v>
      </c>
      <c r="B418" s="381" t="s">
        <v>793</v>
      </c>
      <c r="C418" s="381" t="s">
        <v>2257</v>
      </c>
      <c r="D418" s="367" t="s">
        <v>9674</v>
      </c>
      <c r="E418" s="247">
        <v>2000</v>
      </c>
      <c r="F418" s="379">
        <v>71229377</v>
      </c>
      <c r="G418" s="367" t="s">
        <v>9675</v>
      </c>
      <c r="H418" s="367" t="s">
        <v>2258</v>
      </c>
      <c r="I418" s="411" t="s">
        <v>1224</v>
      </c>
      <c r="J418" s="522" t="s">
        <v>2223</v>
      </c>
      <c r="K418" s="412">
        <v>2</v>
      </c>
      <c r="L418" s="412">
        <v>9</v>
      </c>
      <c r="M418" s="247">
        <f t="shared" si="16"/>
        <v>18000</v>
      </c>
      <c r="N418" s="412">
        <v>0</v>
      </c>
      <c r="O418" s="412">
        <v>0</v>
      </c>
      <c r="P418" s="247">
        <f t="shared" si="21"/>
        <v>0</v>
      </c>
    </row>
    <row r="419" spans="1:16" s="54" customFormat="1" ht="11.25" x14ac:dyDescent="0.2">
      <c r="A419" s="554" t="s">
        <v>511</v>
      </c>
      <c r="B419" s="381" t="s">
        <v>793</v>
      </c>
      <c r="C419" s="381" t="s">
        <v>2257</v>
      </c>
      <c r="D419" s="367" t="s">
        <v>2263</v>
      </c>
      <c r="E419" s="247">
        <v>2500</v>
      </c>
      <c r="F419" s="379">
        <v>76825605</v>
      </c>
      <c r="G419" s="367" t="s">
        <v>2264</v>
      </c>
      <c r="H419" s="367" t="s">
        <v>1286</v>
      </c>
      <c r="I419" s="411" t="s">
        <v>2027</v>
      </c>
      <c r="J419" s="522" t="s">
        <v>1217</v>
      </c>
      <c r="K419" s="412">
        <v>2</v>
      </c>
      <c r="L419" s="412">
        <v>9</v>
      </c>
      <c r="M419" s="247">
        <f t="shared" si="16"/>
        <v>22500</v>
      </c>
      <c r="N419" s="412">
        <v>0</v>
      </c>
      <c r="O419" s="412">
        <v>0</v>
      </c>
      <c r="P419" s="247">
        <f t="shared" si="21"/>
        <v>0</v>
      </c>
    </row>
    <row r="420" spans="1:16" s="54" customFormat="1" ht="11.25" x14ac:dyDescent="0.2">
      <c r="A420" s="554" t="s">
        <v>511</v>
      </c>
      <c r="B420" s="381" t="s">
        <v>793</v>
      </c>
      <c r="C420" s="381" t="s">
        <v>2257</v>
      </c>
      <c r="D420" s="367" t="s">
        <v>2265</v>
      </c>
      <c r="E420" s="247">
        <v>1150</v>
      </c>
      <c r="F420" s="379">
        <v>10359483</v>
      </c>
      <c r="G420" s="367" t="s">
        <v>2266</v>
      </c>
      <c r="H420" s="367" t="s">
        <v>2267</v>
      </c>
      <c r="I420" s="411" t="s">
        <v>2268</v>
      </c>
      <c r="J420" s="522" t="s">
        <v>2269</v>
      </c>
      <c r="K420" s="412">
        <v>2</v>
      </c>
      <c r="L420" s="412">
        <v>9</v>
      </c>
      <c r="M420" s="247">
        <f t="shared" si="16"/>
        <v>10350</v>
      </c>
      <c r="N420" s="412">
        <v>0</v>
      </c>
      <c r="O420" s="412">
        <v>0</v>
      </c>
      <c r="P420" s="247">
        <f t="shared" si="21"/>
        <v>0</v>
      </c>
    </row>
    <row r="421" spans="1:16" s="54" customFormat="1" ht="11.25" x14ac:dyDescent="0.2">
      <c r="A421" s="554" t="s">
        <v>511</v>
      </c>
      <c r="B421" s="381" t="s">
        <v>793</v>
      </c>
      <c r="C421" s="381" t="s">
        <v>2257</v>
      </c>
      <c r="D421" s="367" t="s">
        <v>2270</v>
      </c>
      <c r="E421" s="247">
        <v>2500</v>
      </c>
      <c r="F421" s="379">
        <v>47452434</v>
      </c>
      <c r="G421" s="367" t="s">
        <v>2271</v>
      </c>
      <c r="H421" s="367" t="s">
        <v>1286</v>
      </c>
      <c r="I421" s="411" t="s">
        <v>2027</v>
      </c>
      <c r="J421" s="522" t="s">
        <v>1217</v>
      </c>
      <c r="K421" s="412">
        <v>2</v>
      </c>
      <c r="L421" s="412">
        <v>9</v>
      </c>
      <c r="M421" s="247">
        <f t="shared" si="16"/>
        <v>22500</v>
      </c>
      <c r="N421" s="412">
        <v>0</v>
      </c>
      <c r="O421" s="412">
        <v>0</v>
      </c>
      <c r="P421" s="247">
        <f t="shared" si="21"/>
        <v>0</v>
      </c>
    </row>
    <row r="422" spans="1:16" s="54" customFormat="1" ht="11.25" x14ac:dyDescent="0.2">
      <c r="A422" s="554" t="s">
        <v>511</v>
      </c>
      <c r="B422" s="381" t="s">
        <v>793</v>
      </c>
      <c r="C422" s="381" t="s">
        <v>2257</v>
      </c>
      <c r="D422" s="367" t="s">
        <v>2272</v>
      </c>
      <c r="E422" s="247">
        <v>1150</v>
      </c>
      <c r="F422" s="379">
        <v>45131848</v>
      </c>
      <c r="G422" s="367" t="s">
        <v>2273</v>
      </c>
      <c r="H422" s="367" t="s">
        <v>2258</v>
      </c>
      <c r="I422" s="411" t="s">
        <v>2027</v>
      </c>
      <c r="J422" s="522" t="s">
        <v>2223</v>
      </c>
      <c r="K422" s="412">
        <v>2</v>
      </c>
      <c r="L422" s="412">
        <v>9</v>
      </c>
      <c r="M422" s="247">
        <f t="shared" si="16"/>
        <v>10350</v>
      </c>
      <c r="N422" s="412">
        <v>0</v>
      </c>
      <c r="O422" s="412">
        <v>0</v>
      </c>
      <c r="P422" s="247">
        <f t="shared" si="21"/>
        <v>0</v>
      </c>
    </row>
    <row r="423" spans="1:16" s="54" customFormat="1" ht="11.25" x14ac:dyDescent="0.2">
      <c r="A423" s="554" t="s">
        <v>511</v>
      </c>
      <c r="B423" s="381" t="s">
        <v>793</v>
      </c>
      <c r="C423" s="381" t="s">
        <v>2257</v>
      </c>
      <c r="D423" s="367" t="s">
        <v>2274</v>
      </c>
      <c r="E423" s="247">
        <v>1400</v>
      </c>
      <c r="F423" s="379">
        <v>74151206</v>
      </c>
      <c r="G423" s="367" t="s">
        <v>2275</v>
      </c>
      <c r="H423" s="367" t="s">
        <v>817</v>
      </c>
      <c r="I423" s="411" t="s">
        <v>817</v>
      </c>
      <c r="J423" s="522" t="s">
        <v>1217</v>
      </c>
      <c r="K423" s="412">
        <v>2</v>
      </c>
      <c r="L423" s="412">
        <v>9</v>
      </c>
      <c r="M423" s="247">
        <f t="shared" si="16"/>
        <v>12600</v>
      </c>
      <c r="N423" s="412">
        <v>0</v>
      </c>
      <c r="O423" s="412">
        <v>0</v>
      </c>
      <c r="P423" s="247">
        <f t="shared" si="21"/>
        <v>0</v>
      </c>
    </row>
    <row r="424" spans="1:16" s="54" customFormat="1" ht="11.25" x14ac:dyDescent="0.2">
      <c r="A424" s="554" t="s">
        <v>511</v>
      </c>
      <c r="B424" s="381" t="s">
        <v>793</v>
      </c>
      <c r="C424" s="381" t="s">
        <v>2257</v>
      </c>
      <c r="D424" s="367" t="s">
        <v>2276</v>
      </c>
      <c r="E424" s="247">
        <v>1800</v>
      </c>
      <c r="F424" s="379">
        <v>76025849</v>
      </c>
      <c r="G424" s="367" t="s">
        <v>2277</v>
      </c>
      <c r="H424" s="367" t="s">
        <v>2258</v>
      </c>
      <c r="I424" s="411" t="s">
        <v>1224</v>
      </c>
      <c r="J424" s="522" t="s">
        <v>2223</v>
      </c>
      <c r="K424" s="412">
        <v>2</v>
      </c>
      <c r="L424" s="412">
        <v>9</v>
      </c>
      <c r="M424" s="247">
        <f t="shared" si="16"/>
        <v>16200</v>
      </c>
      <c r="N424" s="412">
        <v>0</v>
      </c>
      <c r="O424" s="412">
        <v>0</v>
      </c>
      <c r="P424" s="247">
        <f t="shared" si="21"/>
        <v>0</v>
      </c>
    </row>
    <row r="425" spans="1:16" s="54" customFormat="1" ht="11.25" x14ac:dyDescent="0.2">
      <c r="A425" s="554" t="s">
        <v>511</v>
      </c>
      <c r="B425" s="381" t="s">
        <v>793</v>
      </c>
      <c r="C425" s="381" t="s">
        <v>2257</v>
      </c>
      <c r="D425" s="367" t="s">
        <v>2278</v>
      </c>
      <c r="E425" s="247">
        <v>1150</v>
      </c>
      <c r="F425" s="379">
        <v>42597057</v>
      </c>
      <c r="G425" s="367" t="s">
        <v>2279</v>
      </c>
      <c r="H425" s="367" t="s">
        <v>2258</v>
      </c>
      <c r="I425" s="411" t="s">
        <v>1224</v>
      </c>
      <c r="J425" s="522" t="s">
        <v>2223</v>
      </c>
      <c r="K425" s="412">
        <v>2</v>
      </c>
      <c r="L425" s="412">
        <v>9</v>
      </c>
      <c r="M425" s="247">
        <f t="shared" si="16"/>
        <v>10350</v>
      </c>
      <c r="N425" s="412">
        <v>0</v>
      </c>
      <c r="O425" s="412">
        <v>0</v>
      </c>
      <c r="P425" s="247">
        <f t="shared" si="21"/>
        <v>0</v>
      </c>
    </row>
    <row r="426" spans="1:16" s="54" customFormat="1" ht="11.25" x14ac:dyDescent="0.2">
      <c r="A426" s="554" t="s">
        <v>511</v>
      </c>
      <c r="B426" s="381" t="s">
        <v>793</v>
      </c>
      <c r="C426" s="381" t="s">
        <v>2257</v>
      </c>
      <c r="D426" s="367" t="s">
        <v>2280</v>
      </c>
      <c r="E426" s="247">
        <v>1800</v>
      </c>
      <c r="F426" s="379">
        <v>45213141</v>
      </c>
      <c r="G426" s="367" t="s">
        <v>2281</v>
      </c>
      <c r="H426" s="367" t="s">
        <v>2258</v>
      </c>
      <c r="I426" s="411" t="s">
        <v>1224</v>
      </c>
      <c r="J426" s="522" t="s">
        <v>2223</v>
      </c>
      <c r="K426" s="412">
        <v>2</v>
      </c>
      <c r="L426" s="412">
        <v>9</v>
      </c>
      <c r="M426" s="247">
        <f t="shared" si="16"/>
        <v>16200</v>
      </c>
      <c r="N426" s="412">
        <v>0</v>
      </c>
      <c r="O426" s="412">
        <v>0</v>
      </c>
      <c r="P426" s="247">
        <f t="shared" si="21"/>
        <v>0</v>
      </c>
    </row>
    <row r="427" spans="1:16" s="54" customFormat="1" ht="11.25" x14ac:dyDescent="0.2">
      <c r="A427" s="554" t="s">
        <v>511</v>
      </c>
      <c r="B427" s="381" t="s">
        <v>793</v>
      </c>
      <c r="C427" s="381" t="s">
        <v>2257</v>
      </c>
      <c r="D427" s="367" t="s">
        <v>2282</v>
      </c>
      <c r="E427" s="247">
        <v>2500</v>
      </c>
      <c r="F427" s="379">
        <v>45145046</v>
      </c>
      <c r="G427" s="367" t="s">
        <v>2283</v>
      </c>
      <c r="H427" s="367" t="s">
        <v>1286</v>
      </c>
      <c r="I427" s="411" t="s">
        <v>2027</v>
      </c>
      <c r="J427" s="522" t="s">
        <v>1217</v>
      </c>
      <c r="K427" s="412">
        <v>2</v>
      </c>
      <c r="L427" s="412">
        <v>9</v>
      </c>
      <c r="M427" s="247">
        <f t="shared" si="16"/>
        <v>22500</v>
      </c>
      <c r="N427" s="412">
        <v>0</v>
      </c>
      <c r="O427" s="412">
        <v>0</v>
      </c>
      <c r="P427" s="247">
        <f t="shared" si="21"/>
        <v>0</v>
      </c>
    </row>
    <row r="428" spans="1:16" s="54" customFormat="1" ht="11.25" x14ac:dyDescent="0.2">
      <c r="A428" s="554" t="s">
        <v>511</v>
      </c>
      <c r="B428" s="381" t="s">
        <v>793</v>
      </c>
      <c r="C428" s="381" t="s">
        <v>2257</v>
      </c>
      <c r="D428" s="367" t="s">
        <v>2284</v>
      </c>
      <c r="E428" s="247">
        <v>2500</v>
      </c>
      <c r="F428" s="379" t="s">
        <v>2285</v>
      </c>
      <c r="G428" s="367" t="s">
        <v>2286</v>
      </c>
      <c r="H428" s="367" t="s">
        <v>2258</v>
      </c>
      <c r="I428" s="411" t="s">
        <v>1224</v>
      </c>
      <c r="J428" s="522" t="s">
        <v>2223</v>
      </c>
      <c r="K428" s="412">
        <v>2</v>
      </c>
      <c r="L428" s="412">
        <v>9</v>
      </c>
      <c r="M428" s="247">
        <f t="shared" si="16"/>
        <v>22500</v>
      </c>
      <c r="N428" s="412">
        <v>0</v>
      </c>
      <c r="O428" s="412">
        <v>0</v>
      </c>
      <c r="P428" s="247">
        <f t="shared" si="21"/>
        <v>0</v>
      </c>
    </row>
    <row r="429" spans="1:16" s="54" customFormat="1" ht="11.25" x14ac:dyDescent="0.2">
      <c r="A429" s="554" t="s">
        <v>511</v>
      </c>
      <c r="B429" s="381" t="s">
        <v>793</v>
      </c>
      <c r="C429" s="381" t="s">
        <v>2257</v>
      </c>
      <c r="D429" s="367" t="s">
        <v>9676</v>
      </c>
      <c r="E429" s="247">
        <v>1150</v>
      </c>
      <c r="F429" s="379">
        <v>46241793</v>
      </c>
      <c r="G429" s="367" t="s">
        <v>2287</v>
      </c>
      <c r="H429" s="367" t="s">
        <v>2258</v>
      </c>
      <c r="I429" s="411" t="s">
        <v>1224</v>
      </c>
      <c r="J429" s="522" t="s">
        <v>2223</v>
      </c>
      <c r="K429" s="412">
        <v>2</v>
      </c>
      <c r="L429" s="412">
        <v>9</v>
      </c>
      <c r="M429" s="247">
        <f t="shared" si="16"/>
        <v>10350</v>
      </c>
      <c r="N429" s="412">
        <v>0</v>
      </c>
      <c r="O429" s="412">
        <v>0</v>
      </c>
      <c r="P429" s="247">
        <f t="shared" si="21"/>
        <v>0</v>
      </c>
    </row>
    <row r="430" spans="1:16" s="54" customFormat="1" ht="11.25" x14ac:dyDescent="0.2">
      <c r="A430" s="554" t="s">
        <v>511</v>
      </c>
      <c r="B430" s="381" t="s">
        <v>793</v>
      </c>
      <c r="C430" s="381" t="s">
        <v>2246</v>
      </c>
      <c r="D430" s="367" t="s">
        <v>2288</v>
      </c>
      <c r="E430" s="247">
        <v>4200</v>
      </c>
      <c r="F430" s="379">
        <v>20991488</v>
      </c>
      <c r="G430" s="367" t="s">
        <v>2289</v>
      </c>
      <c r="H430" s="367" t="s">
        <v>2290</v>
      </c>
      <c r="I430" s="411" t="s">
        <v>2027</v>
      </c>
      <c r="J430" s="522" t="s">
        <v>1217</v>
      </c>
      <c r="K430" s="412">
        <v>1</v>
      </c>
      <c r="L430" s="412">
        <v>2</v>
      </c>
      <c r="M430" s="247">
        <f t="shared" si="16"/>
        <v>8400</v>
      </c>
      <c r="N430" s="412">
        <v>0</v>
      </c>
      <c r="O430" s="412">
        <v>0</v>
      </c>
      <c r="P430" s="247">
        <f t="shared" si="21"/>
        <v>0</v>
      </c>
    </row>
    <row r="431" spans="1:16" s="54" customFormat="1" ht="11.25" x14ac:dyDescent="0.2">
      <c r="A431" s="554" t="s">
        <v>511</v>
      </c>
      <c r="B431" s="381" t="s">
        <v>793</v>
      </c>
      <c r="C431" s="381" t="s">
        <v>2246</v>
      </c>
      <c r="D431" s="367" t="s">
        <v>2288</v>
      </c>
      <c r="E431" s="247">
        <v>4200</v>
      </c>
      <c r="F431" s="379">
        <v>20038651</v>
      </c>
      <c r="G431" s="367" t="s">
        <v>2291</v>
      </c>
      <c r="H431" s="367" t="s">
        <v>2290</v>
      </c>
      <c r="I431" s="411" t="s">
        <v>2027</v>
      </c>
      <c r="J431" s="522" t="s">
        <v>1217</v>
      </c>
      <c r="K431" s="412">
        <v>1</v>
      </c>
      <c r="L431" s="412">
        <v>2</v>
      </c>
      <c r="M431" s="247">
        <f t="shared" si="16"/>
        <v>8400</v>
      </c>
      <c r="N431" s="412">
        <v>0</v>
      </c>
      <c r="O431" s="412">
        <v>0</v>
      </c>
      <c r="P431" s="247">
        <f t="shared" si="21"/>
        <v>0</v>
      </c>
    </row>
    <row r="432" spans="1:16" s="54" customFormat="1" ht="11.25" x14ac:dyDescent="0.2">
      <c r="A432" s="554" t="s">
        <v>511</v>
      </c>
      <c r="B432" s="381" t="s">
        <v>793</v>
      </c>
      <c r="C432" s="381" t="s">
        <v>2246</v>
      </c>
      <c r="D432" s="367" t="s">
        <v>2292</v>
      </c>
      <c r="E432" s="247">
        <v>4200</v>
      </c>
      <c r="F432" s="379" t="s">
        <v>2293</v>
      </c>
      <c r="G432" s="367" t="s">
        <v>2294</v>
      </c>
      <c r="H432" s="367" t="s">
        <v>2295</v>
      </c>
      <c r="I432" s="411" t="s">
        <v>2027</v>
      </c>
      <c r="J432" s="522" t="s">
        <v>1217</v>
      </c>
      <c r="K432" s="412">
        <v>3</v>
      </c>
      <c r="L432" s="412">
        <v>4</v>
      </c>
      <c r="M432" s="247">
        <f t="shared" si="16"/>
        <v>16800</v>
      </c>
      <c r="N432" s="412">
        <v>0</v>
      </c>
      <c r="O432" s="412">
        <v>0</v>
      </c>
      <c r="P432" s="247">
        <f t="shared" si="21"/>
        <v>0</v>
      </c>
    </row>
    <row r="433" spans="1:16" s="54" customFormat="1" ht="11.25" x14ac:dyDescent="0.2">
      <c r="A433" s="554" t="s">
        <v>511</v>
      </c>
      <c r="B433" s="381" t="s">
        <v>793</v>
      </c>
      <c r="C433" s="381" t="s">
        <v>2246</v>
      </c>
      <c r="D433" s="367" t="s">
        <v>2292</v>
      </c>
      <c r="E433" s="247">
        <v>4200</v>
      </c>
      <c r="F433" s="379" t="s">
        <v>2296</v>
      </c>
      <c r="G433" s="367" t="s">
        <v>2297</v>
      </c>
      <c r="H433" s="367" t="s">
        <v>2295</v>
      </c>
      <c r="I433" s="411" t="s">
        <v>2027</v>
      </c>
      <c r="J433" s="522" t="s">
        <v>1217</v>
      </c>
      <c r="K433" s="412">
        <v>3</v>
      </c>
      <c r="L433" s="412">
        <v>4</v>
      </c>
      <c r="M433" s="247">
        <f t="shared" si="16"/>
        <v>16800</v>
      </c>
      <c r="N433" s="412">
        <v>0</v>
      </c>
      <c r="O433" s="412">
        <v>0</v>
      </c>
      <c r="P433" s="247">
        <f t="shared" si="21"/>
        <v>0</v>
      </c>
    </row>
    <row r="434" spans="1:16" s="54" customFormat="1" ht="11.25" x14ac:dyDescent="0.2">
      <c r="A434" s="554" t="s">
        <v>511</v>
      </c>
      <c r="B434" s="381" t="s">
        <v>793</v>
      </c>
      <c r="C434" s="381" t="s">
        <v>2246</v>
      </c>
      <c r="D434" s="367" t="s">
        <v>2292</v>
      </c>
      <c r="E434" s="247">
        <v>4200</v>
      </c>
      <c r="F434" s="379">
        <v>20046354</v>
      </c>
      <c r="G434" s="367" t="s">
        <v>2298</v>
      </c>
      <c r="H434" s="367" t="s">
        <v>2295</v>
      </c>
      <c r="I434" s="411" t="s">
        <v>2027</v>
      </c>
      <c r="J434" s="522" t="s">
        <v>1217</v>
      </c>
      <c r="K434" s="412">
        <v>1</v>
      </c>
      <c r="L434" s="412">
        <v>2</v>
      </c>
      <c r="M434" s="247">
        <f t="shared" si="16"/>
        <v>8400</v>
      </c>
      <c r="N434" s="412">
        <v>0</v>
      </c>
      <c r="O434" s="412">
        <v>0</v>
      </c>
      <c r="P434" s="247">
        <f t="shared" si="21"/>
        <v>0</v>
      </c>
    </row>
    <row r="435" spans="1:16" s="54" customFormat="1" ht="11.25" x14ac:dyDescent="0.2">
      <c r="A435" s="554" t="s">
        <v>511</v>
      </c>
      <c r="B435" s="381" t="s">
        <v>793</v>
      </c>
      <c r="C435" s="381" t="s">
        <v>2246</v>
      </c>
      <c r="D435" s="367" t="s">
        <v>2292</v>
      </c>
      <c r="E435" s="247">
        <v>4200</v>
      </c>
      <c r="F435" s="379">
        <v>22885169</v>
      </c>
      <c r="G435" s="367" t="s">
        <v>2299</v>
      </c>
      <c r="H435" s="367" t="s">
        <v>2295</v>
      </c>
      <c r="I435" s="411" t="s">
        <v>2027</v>
      </c>
      <c r="J435" s="522" t="s">
        <v>1217</v>
      </c>
      <c r="K435" s="412">
        <v>3</v>
      </c>
      <c r="L435" s="412">
        <v>4</v>
      </c>
      <c r="M435" s="247">
        <f t="shared" si="16"/>
        <v>16800</v>
      </c>
      <c r="N435" s="412">
        <v>0</v>
      </c>
      <c r="O435" s="412">
        <v>0</v>
      </c>
      <c r="P435" s="247">
        <f t="shared" si="21"/>
        <v>0</v>
      </c>
    </row>
    <row r="436" spans="1:16" s="54" customFormat="1" ht="11.25" x14ac:dyDescent="0.2">
      <c r="A436" s="554" t="s">
        <v>511</v>
      </c>
      <c r="B436" s="381" t="s">
        <v>793</v>
      </c>
      <c r="C436" s="381" t="s">
        <v>2246</v>
      </c>
      <c r="D436" s="367" t="s">
        <v>2292</v>
      </c>
      <c r="E436" s="247">
        <v>4200</v>
      </c>
      <c r="F436" s="379">
        <v>20025201</v>
      </c>
      <c r="G436" s="367" t="s">
        <v>2300</v>
      </c>
      <c r="H436" s="367" t="s">
        <v>2295</v>
      </c>
      <c r="I436" s="411" t="s">
        <v>2027</v>
      </c>
      <c r="J436" s="522" t="s">
        <v>1217</v>
      </c>
      <c r="K436" s="412">
        <v>3</v>
      </c>
      <c r="L436" s="412">
        <v>4</v>
      </c>
      <c r="M436" s="247">
        <f t="shared" si="16"/>
        <v>16800</v>
      </c>
      <c r="N436" s="412">
        <v>0</v>
      </c>
      <c r="O436" s="412">
        <v>0</v>
      </c>
      <c r="P436" s="247">
        <f t="shared" si="21"/>
        <v>0</v>
      </c>
    </row>
    <row r="437" spans="1:16" s="54" customFormat="1" ht="11.25" x14ac:dyDescent="0.2">
      <c r="A437" s="554" t="s">
        <v>511</v>
      </c>
      <c r="B437" s="381" t="s">
        <v>793</v>
      </c>
      <c r="C437" s="381" t="s">
        <v>2246</v>
      </c>
      <c r="D437" s="367" t="s">
        <v>2292</v>
      </c>
      <c r="E437" s="247">
        <v>4200</v>
      </c>
      <c r="F437" s="379">
        <v>19876660</v>
      </c>
      <c r="G437" s="367" t="s">
        <v>2301</v>
      </c>
      <c r="H437" s="367" t="s">
        <v>2295</v>
      </c>
      <c r="I437" s="411" t="s">
        <v>2027</v>
      </c>
      <c r="J437" s="522" t="s">
        <v>1217</v>
      </c>
      <c r="K437" s="412">
        <v>3</v>
      </c>
      <c r="L437" s="412">
        <v>4</v>
      </c>
      <c r="M437" s="247">
        <f t="shared" si="16"/>
        <v>16800</v>
      </c>
      <c r="N437" s="412">
        <v>0</v>
      </c>
      <c r="O437" s="412">
        <v>0</v>
      </c>
      <c r="P437" s="247">
        <f t="shared" si="21"/>
        <v>0</v>
      </c>
    </row>
    <row r="438" spans="1:16" s="54" customFormat="1" ht="11.25" x14ac:dyDescent="0.2">
      <c r="A438" s="554" t="s">
        <v>511</v>
      </c>
      <c r="B438" s="381" t="s">
        <v>793</v>
      </c>
      <c r="C438" s="381" t="s">
        <v>2246</v>
      </c>
      <c r="D438" s="367" t="s">
        <v>2302</v>
      </c>
      <c r="E438" s="247">
        <v>4200</v>
      </c>
      <c r="F438" s="379">
        <v>20995420</v>
      </c>
      <c r="G438" s="367" t="s">
        <v>2303</v>
      </c>
      <c r="H438" s="367" t="s">
        <v>2253</v>
      </c>
      <c r="I438" s="411" t="s">
        <v>2027</v>
      </c>
      <c r="J438" s="522" t="s">
        <v>1217</v>
      </c>
      <c r="K438" s="412">
        <v>2</v>
      </c>
      <c r="L438" s="412">
        <v>4</v>
      </c>
      <c r="M438" s="247">
        <f t="shared" si="16"/>
        <v>16800</v>
      </c>
      <c r="N438" s="412">
        <v>0</v>
      </c>
      <c r="O438" s="412">
        <v>0</v>
      </c>
      <c r="P438" s="247">
        <f t="shared" si="21"/>
        <v>0</v>
      </c>
    </row>
    <row r="439" spans="1:16" s="54" customFormat="1" ht="11.25" x14ac:dyDescent="0.2">
      <c r="A439" s="554" t="s">
        <v>511</v>
      </c>
      <c r="B439" s="381" t="s">
        <v>793</v>
      </c>
      <c r="C439" s="381" t="s">
        <v>2246</v>
      </c>
      <c r="D439" s="367" t="s">
        <v>2304</v>
      </c>
      <c r="E439" s="247">
        <v>4000</v>
      </c>
      <c r="F439" s="379">
        <v>20995420</v>
      </c>
      <c r="G439" s="367" t="s">
        <v>2303</v>
      </c>
      <c r="H439" s="367" t="s">
        <v>2253</v>
      </c>
      <c r="I439" s="411" t="s">
        <v>2027</v>
      </c>
      <c r="J439" s="522" t="s">
        <v>1217</v>
      </c>
      <c r="K439" s="412">
        <v>0</v>
      </c>
      <c r="L439" s="412">
        <v>0</v>
      </c>
      <c r="M439" s="247">
        <f t="shared" si="16"/>
        <v>0</v>
      </c>
      <c r="N439" s="412">
        <v>2</v>
      </c>
      <c r="O439" s="412">
        <v>8</v>
      </c>
      <c r="P439" s="247">
        <f>E439*O439</f>
        <v>32000</v>
      </c>
    </row>
    <row r="440" spans="1:16" s="54" customFormat="1" ht="11.25" x14ac:dyDescent="0.2">
      <c r="A440" s="554" t="s">
        <v>511</v>
      </c>
      <c r="B440" s="381" t="s">
        <v>793</v>
      </c>
      <c r="C440" s="381" t="s">
        <v>2246</v>
      </c>
      <c r="D440" s="367" t="s">
        <v>2302</v>
      </c>
      <c r="E440" s="247">
        <v>4200</v>
      </c>
      <c r="F440" s="379">
        <v>21117364</v>
      </c>
      <c r="G440" s="367" t="s">
        <v>2305</v>
      </c>
      <c r="H440" s="367" t="s">
        <v>2253</v>
      </c>
      <c r="I440" s="411" t="s">
        <v>2027</v>
      </c>
      <c r="J440" s="522" t="s">
        <v>1217</v>
      </c>
      <c r="K440" s="412">
        <v>2</v>
      </c>
      <c r="L440" s="412">
        <v>4</v>
      </c>
      <c r="M440" s="247">
        <f t="shared" si="16"/>
        <v>16800</v>
      </c>
      <c r="N440" s="412">
        <v>0</v>
      </c>
      <c r="O440" s="412">
        <v>0</v>
      </c>
      <c r="P440" s="247">
        <f t="shared" ref="P440:P442" si="22">E440*O440</f>
        <v>0</v>
      </c>
    </row>
    <row r="441" spans="1:16" s="54" customFormat="1" ht="11.25" x14ac:dyDescent="0.2">
      <c r="A441" s="554" t="s">
        <v>511</v>
      </c>
      <c r="B441" s="381" t="s">
        <v>793</v>
      </c>
      <c r="C441" s="381" t="s">
        <v>2246</v>
      </c>
      <c r="D441" s="367" t="s">
        <v>2302</v>
      </c>
      <c r="E441" s="247">
        <v>4200</v>
      </c>
      <c r="F441" s="379">
        <v>23466494</v>
      </c>
      <c r="G441" s="367" t="s">
        <v>2306</v>
      </c>
      <c r="H441" s="367" t="s">
        <v>2253</v>
      </c>
      <c r="I441" s="411" t="s">
        <v>2027</v>
      </c>
      <c r="J441" s="522" t="s">
        <v>1217</v>
      </c>
      <c r="K441" s="412">
        <v>2</v>
      </c>
      <c r="L441" s="412">
        <v>4</v>
      </c>
      <c r="M441" s="247">
        <f t="shared" si="16"/>
        <v>16800</v>
      </c>
      <c r="N441" s="412">
        <v>0</v>
      </c>
      <c r="O441" s="412">
        <v>0</v>
      </c>
      <c r="P441" s="247">
        <f t="shared" si="22"/>
        <v>0</v>
      </c>
    </row>
    <row r="442" spans="1:16" s="54" customFormat="1" ht="11.25" x14ac:dyDescent="0.2">
      <c r="A442" s="554" t="s">
        <v>511</v>
      </c>
      <c r="B442" s="381" t="s">
        <v>793</v>
      </c>
      <c r="C442" s="381" t="s">
        <v>2246</v>
      </c>
      <c r="D442" s="367" t="s">
        <v>2302</v>
      </c>
      <c r="E442" s="247">
        <v>4200</v>
      </c>
      <c r="F442" s="379">
        <v>41578231</v>
      </c>
      <c r="G442" s="367" t="s">
        <v>2307</v>
      </c>
      <c r="H442" s="367" t="s">
        <v>2253</v>
      </c>
      <c r="I442" s="411" t="s">
        <v>2027</v>
      </c>
      <c r="J442" s="522" t="s">
        <v>1217</v>
      </c>
      <c r="K442" s="412">
        <v>2</v>
      </c>
      <c r="L442" s="412">
        <v>4</v>
      </c>
      <c r="M442" s="247">
        <f t="shared" si="16"/>
        <v>16800</v>
      </c>
      <c r="N442" s="412">
        <v>0</v>
      </c>
      <c r="O442" s="412">
        <v>0</v>
      </c>
      <c r="P442" s="247">
        <f t="shared" si="22"/>
        <v>0</v>
      </c>
    </row>
    <row r="443" spans="1:16" s="54" customFormat="1" ht="11.25" x14ac:dyDescent="0.2">
      <c r="A443" s="554" t="s">
        <v>511</v>
      </c>
      <c r="B443" s="381" t="s">
        <v>793</v>
      </c>
      <c r="C443" s="381" t="s">
        <v>2246</v>
      </c>
      <c r="D443" s="367" t="s">
        <v>2255</v>
      </c>
      <c r="E443" s="247">
        <v>4000</v>
      </c>
      <c r="F443" s="379">
        <v>41578231</v>
      </c>
      <c r="G443" s="367" t="s">
        <v>2308</v>
      </c>
      <c r="H443" s="367" t="s">
        <v>2253</v>
      </c>
      <c r="I443" s="411" t="s">
        <v>2027</v>
      </c>
      <c r="J443" s="522" t="s">
        <v>1217</v>
      </c>
      <c r="K443" s="412">
        <v>0</v>
      </c>
      <c r="L443" s="412">
        <v>0</v>
      </c>
      <c r="M443" s="247">
        <f t="shared" si="16"/>
        <v>0</v>
      </c>
      <c r="N443" s="412">
        <v>2</v>
      </c>
      <c r="O443" s="412">
        <v>8</v>
      </c>
      <c r="P443" s="247">
        <f>E443*O443</f>
        <v>32000</v>
      </c>
    </row>
    <row r="444" spans="1:16" s="54" customFormat="1" ht="11.25" x14ac:dyDescent="0.2">
      <c r="A444" s="554" t="s">
        <v>511</v>
      </c>
      <c r="B444" s="381" t="s">
        <v>793</v>
      </c>
      <c r="C444" s="381" t="s">
        <v>2246</v>
      </c>
      <c r="D444" s="367" t="s">
        <v>2302</v>
      </c>
      <c r="E444" s="247">
        <v>4200</v>
      </c>
      <c r="F444" s="379">
        <v>45119233</v>
      </c>
      <c r="G444" s="367" t="s">
        <v>2309</v>
      </c>
      <c r="H444" s="367" t="s">
        <v>2253</v>
      </c>
      <c r="I444" s="411" t="s">
        <v>2027</v>
      </c>
      <c r="J444" s="522" t="s">
        <v>1217</v>
      </c>
      <c r="K444" s="412">
        <v>2</v>
      </c>
      <c r="L444" s="412">
        <v>4</v>
      </c>
      <c r="M444" s="247">
        <f t="shared" si="16"/>
        <v>16800</v>
      </c>
      <c r="N444" s="412">
        <v>0</v>
      </c>
      <c r="O444" s="412">
        <v>0</v>
      </c>
      <c r="P444" s="247">
        <f t="shared" ref="P444:P446" si="23">E444*O444</f>
        <v>0</v>
      </c>
    </row>
    <row r="445" spans="1:16" s="54" customFormat="1" ht="11.25" x14ac:dyDescent="0.2">
      <c r="A445" s="554" t="s">
        <v>511</v>
      </c>
      <c r="B445" s="381" t="s">
        <v>793</v>
      </c>
      <c r="C445" s="381" t="s">
        <v>2246</v>
      </c>
      <c r="D445" s="367" t="s">
        <v>2310</v>
      </c>
      <c r="E445" s="247">
        <v>4200</v>
      </c>
      <c r="F445" s="379">
        <v>20969879</v>
      </c>
      <c r="G445" s="367" t="s">
        <v>2311</v>
      </c>
      <c r="H445" s="367" t="s">
        <v>2253</v>
      </c>
      <c r="I445" s="411" t="s">
        <v>2027</v>
      </c>
      <c r="J445" s="522" t="s">
        <v>1217</v>
      </c>
      <c r="K445" s="412">
        <v>1</v>
      </c>
      <c r="L445" s="412">
        <v>2</v>
      </c>
      <c r="M445" s="247">
        <f t="shared" si="16"/>
        <v>8400</v>
      </c>
      <c r="N445" s="412">
        <v>0</v>
      </c>
      <c r="O445" s="412">
        <v>0</v>
      </c>
      <c r="P445" s="247">
        <f t="shared" si="23"/>
        <v>0</v>
      </c>
    </row>
    <row r="446" spans="1:16" s="54" customFormat="1" ht="11.25" x14ac:dyDescent="0.2">
      <c r="A446" s="554" t="s">
        <v>511</v>
      </c>
      <c r="B446" s="381" t="s">
        <v>793</v>
      </c>
      <c r="C446" s="381" t="s">
        <v>2246</v>
      </c>
      <c r="D446" s="367" t="s">
        <v>2302</v>
      </c>
      <c r="E446" s="247">
        <v>4200</v>
      </c>
      <c r="F446" s="379">
        <v>20091170</v>
      </c>
      <c r="G446" s="367" t="s">
        <v>2312</v>
      </c>
      <c r="H446" s="367" t="s">
        <v>2253</v>
      </c>
      <c r="I446" s="411" t="s">
        <v>2027</v>
      </c>
      <c r="J446" s="522" t="s">
        <v>1217</v>
      </c>
      <c r="K446" s="412">
        <v>2</v>
      </c>
      <c r="L446" s="412">
        <v>4</v>
      </c>
      <c r="M446" s="247">
        <f t="shared" si="16"/>
        <v>16800</v>
      </c>
      <c r="N446" s="412">
        <v>0</v>
      </c>
      <c r="O446" s="412">
        <v>0</v>
      </c>
      <c r="P446" s="247">
        <f t="shared" si="23"/>
        <v>0</v>
      </c>
    </row>
    <row r="447" spans="1:16" s="54" customFormat="1" ht="11.25" x14ac:dyDescent="0.2">
      <c r="A447" s="554" t="s">
        <v>511</v>
      </c>
      <c r="B447" s="381" t="s">
        <v>793</v>
      </c>
      <c r="C447" s="381" t="s">
        <v>2246</v>
      </c>
      <c r="D447" s="367" t="s">
        <v>2304</v>
      </c>
      <c r="E447" s="247">
        <v>4000</v>
      </c>
      <c r="F447" s="379">
        <v>20091170</v>
      </c>
      <c r="G447" s="367" t="s">
        <v>2313</v>
      </c>
      <c r="H447" s="367" t="s">
        <v>2314</v>
      </c>
      <c r="I447" s="411" t="s">
        <v>2027</v>
      </c>
      <c r="J447" s="522" t="s">
        <v>1217</v>
      </c>
      <c r="K447" s="412">
        <v>0</v>
      </c>
      <c r="L447" s="412">
        <v>0</v>
      </c>
      <c r="M447" s="247">
        <f t="shared" si="16"/>
        <v>0</v>
      </c>
      <c r="N447" s="412">
        <v>2</v>
      </c>
      <c r="O447" s="412">
        <v>8</v>
      </c>
      <c r="P447" s="247">
        <f>E447*O447</f>
        <v>32000</v>
      </c>
    </row>
    <row r="448" spans="1:16" s="54" customFormat="1" ht="11.25" x14ac:dyDescent="0.2">
      <c r="A448" s="554" t="s">
        <v>511</v>
      </c>
      <c r="B448" s="381" t="s">
        <v>793</v>
      </c>
      <c r="C448" s="381" t="s">
        <v>2246</v>
      </c>
      <c r="D448" s="367" t="s">
        <v>2302</v>
      </c>
      <c r="E448" s="247">
        <v>4200</v>
      </c>
      <c r="F448" s="379">
        <v>42664912</v>
      </c>
      <c r="G448" s="367" t="s">
        <v>2315</v>
      </c>
      <c r="H448" s="367" t="s">
        <v>2253</v>
      </c>
      <c r="I448" s="411" t="s">
        <v>2027</v>
      </c>
      <c r="J448" s="522" t="s">
        <v>1217</v>
      </c>
      <c r="K448" s="412">
        <v>2</v>
      </c>
      <c r="L448" s="412">
        <v>4</v>
      </c>
      <c r="M448" s="247">
        <f t="shared" si="16"/>
        <v>16800</v>
      </c>
      <c r="N448" s="412">
        <v>0</v>
      </c>
      <c r="O448" s="412">
        <v>0</v>
      </c>
      <c r="P448" s="247">
        <f t="shared" ref="P448:P454" si="24">E448*O448</f>
        <v>0</v>
      </c>
    </row>
    <row r="449" spans="1:16" s="54" customFormat="1" ht="11.25" x14ac:dyDescent="0.2">
      <c r="A449" s="554" t="s">
        <v>511</v>
      </c>
      <c r="B449" s="381" t="s">
        <v>793</v>
      </c>
      <c r="C449" s="381" t="s">
        <v>2246</v>
      </c>
      <c r="D449" s="367" t="s">
        <v>2310</v>
      </c>
      <c r="E449" s="247">
        <v>4200</v>
      </c>
      <c r="F449" s="379">
        <v>43380794</v>
      </c>
      <c r="G449" s="367" t="s">
        <v>2316</v>
      </c>
      <c r="H449" s="367" t="s">
        <v>2253</v>
      </c>
      <c r="I449" s="411" t="s">
        <v>2027</v>
      </c>
      <c r="J449" s="522" t="s">
        <v>1217</v>
      </c>
      <c r="K449" s="412">
        <v>1</v>
      </c>
      <c r="L449" s="412">
        <v>2</v>
      </c>
      <c r="M449" s="247">
        <f t="shared" si="16"/>
        <v>8400</v>
      </c>
      <c r="N449" s="412">
        <v>0</v>
      </c>
      <c r="O449" s="412">
        <v>0</v>
      </c>
      <c r="P449" s="247">
        <f t="shared" si="24"/>
        <v>0</v>
      </c>
    </row>
    <row r="450" spans="1:16" s="54" customFormat="1" ht="11.25" x14ac:dyDescent="0.2">
      <c r="A450" s="554" t="s">
        <v>511</v>
      </c>
      <c r="B450" s="381" t="s">
        <v>793</v>
      </c>
      <c r="C450" s="381" t="s">
        <v>2246</v>
      </c>
      <c r="D450" s="367" t="s">
        <v>2310</v>
      </c>
      <c r="E450" s="247">
        <v>4200</v>
      </c>
      <c r="F450" s="379">
        <v>21009744</v>
      </c>
      <c r="G450" s="367" t="s">
        <v>2317</v>
      </c>
      <c r="H450" s="367" t="s">
        <v>2253</v>
      </c>
      <c r="I450" s="411" t="s">
        <v>2027</v>
      </c>
      <c r="J450" s="522" t="s">
        <v>1217</v>
      </c>
      <c r="K450" s="412">
        <v>1</v>
      </c>
      <c r="L450" s="412">
        <v>2</v>
      </c>
      <c r="M450" s="247">
        <f t="shared" si="16"/>
        <v>8400</v>
      </c>
      <c r="N450" s="412">
        <v>0</v>
      </c>
      <c r="O450" s="412">
        <v>0</v>
      </c>
      <c r="P450" s="247">
        <f t="shared" si="24"/>
        <v>0</v>
      </c>
    </row>
    <row r="451" spans="1:16" s="54" customFormat="1" ht="11.25" x14ac:dyDescent="0.2">
      <c r="A451" s="554" t="s">
        <v>511</v>
      </c>
      <c r="B451" s="381" t="s">
        <v>793</v>
      </c>
      <c r="C451" s="381" t="s">
        <v>2246</v>
      </c>
      <c r="D451" s="367" t="s">
        <v>2310</v>
      </c>
      <c r="E451" s="247">
        <v>4200</v>
      </c>
      <c r="F451" s="379">
        <v>20034611</v>
      </c>
      <c r="G451" s="367" t="s">
        <v>2318</v>
      </c>
      <c r="H451" s="367" t="s">
        <v>2253</v>
      </c>
      <c r="I451" s="411" t="s">
        <v>2027</v>
      </c>
      <c r="J451" s="522" t="s">
        <v>1217</v>
      </c>
      <c r="K451" s="412">
        <v>1</v>
      </c>
      <c r="L451" s="412">
        <v>2</v>
      </c>
      <c r="M451" s="247">
        <f t="shared" si="16"/>
        <v>8400</v>
      </c>
      <c r="N451" s="412">
        <v>0</v>
      </c>
      <c r="O451" s="412">
        <v>0</v>
      </c>
      <c r="P451" s="247">
        <f t="shared" si="24"/>
        <v>0</v>
      </c>
    </row>
    <row r="452" spans="1:16" s="54" customFormat="1" ht="11.25" x14ac:dyDescent="0.2">
      <c r="A452" s="554" t="s">
        <v>511</v>
      </c>
      <c r="B452" s="381" t="s">
        <v>793</v>
      </c>
      <c r="C452" s="381" t="s">
        <v>2246</v>
      </c>
      <c r="D452" s="367" t="s">
        <v>2310</v>
      </c>
      <c r="E452" s="247">
        <v>4200</v>
      </c>
      <c r="F452" s="379">
        <v>15436539</v>
      </c>
      <c r="G452" s="367" t="s">
        <v>2319</v>
      </c>
      <c r="H452" s="367" t="s">
        <v>2253</v>
      </c>
      <c r="I452" s="411" t="s">
        <v>2027</v>
      </c>
      <c r="J452" s="522" t="s">
        <v>1217</v>
      </c>
      <c r="K452" s="412">
        <v>1</v>
      </c>
      <c r="L452" s="412">
        <v>2</v>
      </c>
      <c r="M452" s="247">
        <f t="shared" si="16"/>
        <v>8400</v>
      </c>
      <c r="N452" s="412">
        <v>0</v>
      </c>
      <c r="O452" s="412">
        <v>0</v>
      </c>
      <c r="P452" s="247">
        <f t="shared" si="24"/>
        <v>0</v>
      </c>
    </row>
    <row r="453" spans="1:16" s="54" customFormat="1" ht="11.25" x14ac:dyDescent="0.2">
      <c r="A453" s="554" t="s">
        <v>511</v>
      </c>
      <c r="B453" s="381" t="s">
        <v>793</v>
      </c>
      <c r="C453" s="381" t="s">
        <v>2246</v>
      </c>
      <c r="D453" s="367" t="s">
        <v>2310</v>
      </c>
      <c r="E453" s="247">
        <v>4200</v>
      </c>
      <c r="F453" s="379" t="s">
        <v>2320</v>
      </c>
      <c r="G453" s="367" t="s">
        <v>2321</v>
      </c>
      <c r="H453" s="367" t="s">
        <v>2253</v>
      </c>
      <c r="I453" s="411" t="s">
        <v>2027</v>
      </c>
      <c r="J453" s="522" t="s">
        <v>1217</v>
      </c>
      <c r="K453" s="412">
        <v>1</v>
      </c>
      <c r="L453" s="412">
        <v>2</v>
      </c>
      <c r="M453" s="247">
        <f t="shared" si="16"/>
        <v>8400</v>
      </c>
      <c r="N453" s="412">
        <v>0</v>
      </c>
      <c r="O453" s="412">
        <v>0</v>
      </c>
      <c r="P453" s="247">
        <f t="shared" si="24"/>
        <v>0</v>
      </c>
    </row>
    <row r="454" spans="1:16" s="54" customFormat="1" ht="11.25" x14ac:dyDescent="0.2">
      <c r="A454" s="554" t="s">
        <v>511</v>
      </c>
      <c r="B454" s="381" t="s">
        <v>793</v>
      </c>
      <c r="C454" s="381" t="s">
        <v>2246</v>
      </c>
      <c r="D454" s="367" t="s">
        <v>2310</v>
      </c>
      <c r="E454" s="247">
        <v>4200</v>
      </c>
      <c r="F454" s="379">
        <v>19931791</v>
      </c>
      <c r="G454" s="367" t="s">
        <v>2322</v>
      </c>
      <c r="H454" s="367" t="s">
        <v>2253</v>
      </c>
      <c r="I454" s="411" t="s">
        <v>2027</v>
      </c>
      <c r="J454" s="522" t="s">
        <v>1217</v>
      </c>
      <c r="K454" s="412">
        <v>1</v>
      </c>
      <c r="L454" s="412">
        <v>2</v>
      </c>
      <c r="M454" s="247">
        <f t="shared" si="16"/>
        <v>8400</v>
      </c>
      <c r="N454" s="412">
        <v>0</v>
      </c>
      <c r="O454" s="412">
        <v>0</v>
      </c>
      <c r="P454" s="247">
        <f t="shared" si="24"/>
        <v>0</v>
      </c>
    </row>
    <row r="455" spans="1:16" s="54" customFormat="1" ht="11.25" x14ac:dyDescent="0.2">
      <c r="A455" s="554" t="s">
        <v>511</v>
      </c>
      <c r="B455" s="381" t="s">
        <v>793</v>
      </c>
      <c r="C455" s="381" t="s">
        <v>2246</v>
      </c>
      <c r="D455" s="367" t="s">
        <v>2304</v>
      </c>
      <c r="E455" s="247">
        <v>4000</v>
      </c>
      <c r="F455" s="379">
        <v>19931791</v>
      </c>
      <c r="G455" s="367" t="s">
        <v>2323</v>
      </c>
      <c r="H455" s="367" t="s">
        <v>2314</v>
      </c>
      <c r="I455" s="411" t="s">
        <v>2027</v>
      </c>
      <c r="J455" s="522" t="s">
        <v>1217</v>
      </c>
      <c r="K455" s="412">
        <v>0</v>
      </c>
      <c r="L455" s="412">
        <v>0</v>
      </c>
      <c r="M455" s="247">
        <f t="shared" si="16"/>
        <v>0</v>
      </c>
      <c r="N455" s="412">
        <v>2</v>
      </c>
      <c r="O455" s="412">
        <v>8</v>
      </c>
      <c r="P455" s="247">
        <f>E455*O455</f>
        <v>32000</v>
      </c>
    </row>
    <row r="456" spans="1:16" s="54" customFormat="1" ht="11.25" x14ac:dyDescent="0.2">
      <c r="A456" s="554" t="s">
        <v>511</v>
      </c>
      <c r="B456" s="381" t="s">
        <v>793</v>
      </c>
      <c r="C456" s="381" t="s">
        <v>2246</v>
      </c>
      <c r="D456" s="367" t="s">
        <v>2324</v>
      </c>
      <c r="E456" s="247">
        <v>4200</v>
      </c>
      <c r="F456" s="379">
        <v>41590728</v>
      </c>
      <c r="G456" s="367" t="s">
        <v>2325</v>
      </c>
      <c r="H456" s="367" t="s">
        <v>2253</v>
      </c>
      <c r="I456" s="411" t="s">
        <v>2027</v>
      </c>
      <c r="J456" s="522" t="s">
        <v>1217</v>
      </c>
      <c r="K456" s="412">
        <v>1</v>
      </c>
      <c r="L456" s="412">
        <v>2</v>
      </c>
      <c r="M456" s="247">
        <f t="shared" si="16"/>
        <v>8400</v>
      </c>
      <c r="N456" s="412">
        <v>0</v>
      </c>
      <c r="O456" s="412">
        <v>0</v>
      </c>
      <c r="P456" s="247">
        <f t="shared" ref="P456:P459" si="25">E456*O456</f>
        <v>0</v>
      </c>
    </row>
    <row r="457" spans="1:16" s="54" customFormat="1" ht="11.25" x14ac:dyDescent="0.2">
      <c r="A457" s="554" t="s">
        <v>511</v>
      </c>
      <c r="B457" s="381" t="s">
        <v>793</v>
      </c>
      <c r="C457" s="381" t="s">
        <v>2246</v>
      </c>
      <c r="D457" s="367" t="s">
        <v>2326</v>
      </c>
      <c r="E457" s="247">
        <v>1200</v>
      </c>
      <c r="F457" s="379">
        <v>43077461</v>
      </c>
      <c r="G457" s="367" t="s">
        <v>2327</v>
      </c>
      <c r="H457" s="367" t="s">
        <v>2328</v>
      </c>
      <c r="I457" s="411" t="s">
        <v>817</v>
      </c>
      <c r="J457" s="522" t="s">
        <v>817</v>
      </c>
      <c r="K457" s="412">
        <v>5</v>
      </c>
      <c r="L457" s="412">
        <v>12</v>
      </c>
      <c r="M457" s="247">
        <f t="shared" si="16"/>
        <v>14400</v>
      </c>
      <c r="N457" s="412">
        <v>0</v>
      </c>
      <c r="O457" s="412">
        <v>0</v>
      </c>
      <c r="P457" s="247">
        <f t="shared" si="25"/>
        <v>0</v>
      </c>
    </row>
    <row r="458" spans="1:16" s="54" customFormat="1" ht="11.25" x14ac:dyDescent="0.2">
      <c r="A458" s="554" t="s">
        <v>511</v>
      </c>
      <c r="B458" s="381" t="s">
        <v>793</v>
      </c>
      <c r="C458" s="381" t="s">
        <v>2024</v>
      </c>
      <c r="D458" s="367" t="s">
        <v>2329</v>
      </c>
      <c r="E458" s="247">
        <v>2000</v>
      </c>
      <c r="F458" s="379">
        <v>47093590</v>
      </c>
      <c r="G458" s="367" t="s">
        <v>2330</v>
      </c>
      <c r="H458" s="367" t="s">
        <v>2258</v>
      </c>
      <c r="I458" s="411" t="s">
        <v>1224</v>
      </c>
      <c r="J458" s="522" t="s">
        <v>2223</v>
      </c>
      <c r="K458" s="412">
        <v>5</v>
      </c>
      <c r="L458" s="412">
        <v>12</v>
      </c>
      <c r="M458" s="247">
        <f t="shared" si="16"/>
        <v>24000</v>
      </c>
      <c r="N458" s="412">
        <v>6</v>
      </c>
      <c r="O458" s="412">
        <v>12</v>
      </c>
      <c r="P458" s="247">
        <f t="shared" si="25"/>
        <v>24000</v>
      </c>
    </row>
    <row r="459" spans="1:16" s="54" customFormat="1" ht="11.25" x14ac:dyDescent="0.2">
      <c r="A459" s="554" t="s">
        <v>511</v>
      </c>
      <c r="B459" s="381" t="s">
        <v>793</v>
      </c>
      <c r="C459" s="381" t="s">
        <v>2024</v>
      </c>
      <c r="D459" s="367" t="s">
        <v>2331</v>
      </c>
      <c r="E459" s="247">
        <v>1500</v>
      </c>
      <c r="F459" s="379">
        <v>72696712</v>
      </c>
      <c r="G459" s="367" t="s">
        <v>2332</v>
      </c>
      <c r="H459" s="367" t="s">
        <v>2328</v>
      </c>
      <c r="I459" s="411" t="s">
        <v>817</v>
      </c>
      <c r="J459" s="522" t="s">
        <v>817</v>
      </c>
      <c r="K459" s="412">
        <v>5</v>
      </c>
      <c r="L459" s="412">
        <v>12</v>
      </c>
      <c r="M459" s="247">
        <f t="shared" ref="M459:M554" si="26">E459*L459</f>
        <v>18000</v>
      </c>
      <c r="N459" s="412">
        <v>0</v>
      </c>
      <c r="O459" s="412">
        <v>0</v>
      </c>
      <c r="P459" s="247">
        <f t="shared" si="25"/>
        <v>0</v>
      </c>
    </row>
    <row r="460" spans="1:16" s="54" customFormat="1" ht="11.25" x14ac:dyDescent="0.2">
      <c r="A460" s="554" t="s">
        <v>511</v>
      </c>
      <c r="B460" s="381" t="s">
        <v>793</v>
      </c>
      <c r="C460" s="381" t="s">
        <v>2024</v>
      </c>
      <c r="D460" s="367" t="s">
        <v>2333</v>
      </c>
      <c r="E460" s="247">
        <v>1600</v>
      </c>
      <c r="F460" s="379">
        <v>72696712</v>
      </c>
      <c r="G460" s="367" t="s">
        <v>2334</v>
      </c>
      <c r="H460" s="367" t="s">
        <v>2040</v>
      </c>
      <c r="I460" s="411" t="s">
        <v>817</v>
      </c>
      <c r="J460" s="522" t="s">
        <v>1217</v>
      </c>
      <c r="K460" s="412">
        <v>0</v>
      </c>
      <c r="L460" s="412">
        <v>0</v>
      </c>
      <c r="M460" s="247">
        <f t="shared" si="26"/>
        <v>0</v>
      </c>
      <c r="N460" s="412">
        <v>3</v>
      </c>
      <c r="O460" s="412">
        <v>8</v>
      </c>
      <c r="P460" s="247">
        <f>E460*O460</f>
        <v>12800</v>
      </c>
    </row>
    <row r="461" spans="1:16" s="54" customFormat="1" ht="11.25" x14ac:dyDescent="0.2">
      <c r="A461" s="554" t="s">
        <v>511</v>
      </c>
      <c r="B461" s="381" t="s">
        <v>793</v>
      </c>
      <c r="C461" s="381" t="s">
        <v>2335</v>
      </c>
      <c r="D461" s="367" t="s">
        <v>2336</v>
      </c>
      <c r="E461" s="247">
        <v>2500</v>
      </c>
      <c r="F461" s="379">
        <v>45044425</v>
      </c>
      <c r="G461" s="367" t="s">
        <v>2337</v>
      </c>
      <c r="H461" s="367" t="s">
        <v>1286</v>
      </c>
      <c r="I461" s="411" t="s">
        <v>2027</v>
      </c>
      <c r="J461" s="522" t="s">
        <v>1217</v>
      </c>
      <c r="K461" s="412">
        <v>3</v>
      </c>
      <c r="L461" s="412">
        <v>7</v>
      </c>
      <c r="M461" s="247">
        <f t="shared" si="26"/>
        <v>17500</v>
      </c>
      <c r="N461" s="412">
        <v>0</v>
      </c>
      <c r="O461" s="412">
        <v>0</v>
      </c>
      <c r="P461" s="247">
        <f t="shared" ref="P461" si="27">E461*O461</f>
        <v>0</v>
      </c>
    </row>
    <row r="462" spans="1:16" s="54" customFormat="1" ht="11.25" x14ac:dyDescent="0.2">
      <c r="A462" s="554" t="s">
        <v>511</v>
      </c>
      <c r="B462" s="381" t="s">
        <v>793</v>
      </c>
      <c r="C462" s="381" t="s">
        <v>2335</v>
      </c>
      <c r="D462" s="367" t="s">
        <v>2338</v>
      </c>
      <c r="E462" s="247">
        <v>2800</v>
      </c>
      <c r="F462" s="379">
        <v>45044425</v>
      </c>
      <c r="G462" s="367" t="s">
        <v>2339</v>
      </c>
      <c r="H462" s="367" t="s">
        <v>2340</v>
      </c>
      <c r="I462" s="411" t="s">
        <v>817</v>
      </c>
      <c r="J462" s="522" t="s">
        <v>1217</v>
      </c>
      <c r="K462" s="412">
        <v>0</v>
      </c>
      <c r="L462" s="412">
        <v>0</v>
      </c>
      <c r="M462" s="247">
        <f t="shared" si="26"/>
        <v>0</v>
      </c>
      <c r="N462" s="412">
        <v>3</v>
      </c>
      <c r="O462" s="412">
        <v>10</v>
      </c>
      <c r="P462" s="247">
        <f>E462*O462</f>
        <v>28000</v>
      </c>
    </row>
    <row r="463" spans="1:16" s="54" customFormat="1" ht="11.25" x14ac:dyDescent="0.2">
      <c r="A463" s="554" t="s">
        <v>511</v>
      </c>
      <c r="B463" s="381" t="s">
        <v>793</v>
      </c>
      <c r="C463" s="381" t="s">
        <v>2335</v>
      </c>
      <c r="D463" s="367" t="s">
        <v>2336</v>
      </c>
      <c r="E463" s="247">
        <v>2500</v>
      </c>
      <c r="F463" s="379">
        <v>73362007</v>
      </c>
      <c r="G463" s="367" t="s">
        <v>2341</v>
      </c>
      <c r="H463" s="367" t="s">
        <v>1286</v>
      </c>
      <c r="I463" s="411" t="s">
        <v>2027</v>
      </c>
      <c r="J463" s="522" t="s">
        <v>1217</v>
      </c>
      <c r="K463" s="412">
        <v>3</v>
      </c>
      <c r="L463" s="412">
        <v>7</v>
      </c>
      <c r="M463" s="247">
        <f t="shared" si="26"/>
        <v>17500</v>
      </c>
      <c r="N463" s="412">
        <v>0</v>
      </c>
      <c r="O463" s="412">
        <v>0</v>
      </c>
      <c r="P463" s="247">
        <f t="shared" ref="P463" si="28">E463*O463</f>
        <v>0</v>
      </c>
    </row>
    <row r="464" spans="1:16" s="54" customFormat="1" ht="11.25" x14ac:dyDescent="0.2">
      <c r="A464" s="554" t="s">
        <v>511</v>
      </c>
      <c r="B464" s="381" t="s">
        <v>793</v>
      </c>
      <c r="C464" s="381" t="s">
        <v>2335</v>
      </c>
      <c r="D464" s="367" t="s">
        <v>2342</v>
      </c>
      <c r="E464" s="247">
        <v>2500</v>
      </c>
      <c r="F464" s="379">
        <v>73362007</v>
      </c>
      <c r="G464" s="367" t="s">
        <v>2343</v>
      </c>
      <c r="H464" s="367" t="s">
        <v>2344</v>
      </c>
      <c r="I464" s="411" t="s">
        <v>2027</v>
      </c>
      <c r="J464" s="522" t="s">
        <v>1217</v>
      </c>
      <c r="K464" s="412">
        <v>0</v>
      </c>
      <c r="L464" s="412">
        <v>0</v>
      </c>
      <c r="M464" s="247">
        <f t="shared" si="26"/>
        <v>0</v>
      </c>
      <c r="N464" s="412">
        <v>3</v>
      </c>
      <c r="O464" s="412">
        <v>10</v>
      </c>
      <c r="P464" s="247">
        <f>E464*O464</f>
        <v>25000</v>
      </c>
    </row>
    <row r="465" spans="1:16" s="54" customFormat="1" ht="11.25" x14ac:dyDescent="0.2">
      <c r="A465" s="554" t="s">
        <v>511</v>
      </c>
      <c r="B465" s="381" t="s">
        <v>793</v>
      </c>
      <c r="C465" s="381" t="s">
        <v>2246</v>
      </c>
      <c r="D465" s="367" t="s">
        <v>2251</v>
      </c>
      <c r="E465" s="247">
        <v>4200</v>
      </c>
      <c r="F465" s="379">
        <v>20008840</v>
      </c>
      <c r="G465" s="367" t="s">
        <v>2345</v>
      </c>
      <c r="H465" s="367" t="s">
        <v>2253</v>
      </c>
      <c r="I465" s="411" t="s">
        <v>2027</v>
      </c>
      <c r="J465" s="522" t="s">
        <v>1217</v>
      </c>
      <c r="K465" s="412">
        <v>2</v>
      </c>
      <c r="L465" s="412">
        <v>4</v>
      </c>
      <c r="M465" s="247">
        <f t="shared" si="26"/>
        <v>16800</v>
      </c>
      <c r="N465" s="412">
        <v>0</v>
      </c>
      <c r="O465" s="412">
        <v>0</v>
      </c>
      <c r="P465" s="247">
        <f t="shared" ref="P465:P467" si="29">E465*O465</f>
        <v>0</v>
      </c>
    </row>
    <row r="466" spans="1:16" s="54" customFormat="1" ht="11.25" x14ac:dyDescent="0.2">
      <c r="A466" s="554" t="s">
        <v>511</v>
      </c>
      <c r="B466" s="381" t="s">
        <v>793</v>
      </c>
      <c r="C466" s="381" t="s">
        <v>2246</v>
      </c>
      <c r="D466" s="367" t="s">
        <v>2346</v>
      </c>
      <c r="E466" s="247">
        <v>3800</v>
      </c>
      <c r="F466" s="379">
        <v>20097173</v>
      </c>
      <c r="G466" s="367" t="s">
        <v>2347</v>
      </c>
      <c r="H466" s="367" t="s">
        <v>2245</v>
      </c>
      <c r="I466" s="411" t="s">
        <v>2027</v>
      </c>
      <c r="J466" s="522" t="s">
        <v>1217</v>
      </c>
      <c r="K466" s="412">
        <v>2</v>
      </c>
      <c r="L466" s="412">
        <v>4</v>
      </c>
      <c r="M466" s="247">
        <f t="shared" si="26"/>
        <v>15200</v>
      </c>
      <c r="N466" s="412">
        <v>0</v>
      </c>
      <c r="O466" s="412">
        <v>0</v>
      </c>
      <c r="P466" s="247">
        <f t="shared" si="29"/>
        <v>0</v>
      </c>
    </row>
    <row r="467" spans="1:16" s="54" customFormat="1" ht="11.25" x14ac:dyDescent="0.2">
      <c r="A467" s="554" t="s">
        <v>511</v>
      </c>
      <c r="B467" s="381" t="s">
        <v>793</v>
      </c>
      <c r="C467" s="381" t="s">
        <v>2246</v>
      </c>
      <c r="D467" s="367" t="s">
        <v>2348</v>
      </c>
      <c r="E467" s="247">
        <v>3800</v>
      </c>
      <c r="F467" s="379">
        <v>9990766</v>
      </c>
      <c r="G467" s="367" t="s">
        <v>2349</v>
      </c>
      <c r="H467" s="367" t="s">
        <v>2245</v>
      </c>
      <c r="I467" s="411" t="s">
        <v>2027</v>
      </c>
      <c r="J467" s="522" t="s">
        <v>1217</v>
      </c>
      <c r="K467" s="412">
        <v>2</v>
      </c>
      <c r="L467" s="412">
        <v>4</v>
      </c>
      <c r="M467" s="247">
        <f t="shared" si="26"/>
        <v>15200</v>
      </c>
      <c r="N467" s="412">
        <v>0</v>
      </c>
      <c r="O467" s="412">
        <v>0</v>
      </c>
      <c r="P467" s="247">
        <f t="shared" si="29"/>
        <v>0</v>
      </c>
    </row>
    <row r="468" spans="1:16" s="54" customFormat="1" ht="11.25" x14ac:dyDescent="0.2">
      <c r="A468" s="554" t="s">
        <v>511</v>
      </c>
      <c r="B468" s="381" t="s">
        <v>793</v>
      </c>
      <c r="C468" s="381" t="s">
        <v>2246</v>
      </c>
      <c r="D468" s="367" t="s">
        <v>2350</v>
      </c>
      <c r="E468" s="247">
        <v>4000</v>
      </c>
      <c r="F468" s="379">
        <v>9990766</v>
      </c>
      <c r="G468" s="367" t="s">
        <v>2351</v>
      </c>
      <c r="H468" s="367" t="s">
        <v>2352</v>
      </c>
      <c r="I468" s="411" t="s">
        <v>2027</v>
      </c>
      <c r="J468" s="522" t="s">
        <v>1217</v>
      </c>
      <c r="K468" s="412">
        <v>0</v>
      </c>
      <c r="L468" s="412">
        <v>0</v>
      </c>
      <c r="M468" s="247">
        <f t="shared" si="26"/>
        <v>0</v>
      </c>
      <c r="N468" s="412">
        <v>2</v>
      </c>
      <c r="O468" s="412">
        <v>8</v>
      </c>
      <c r="P468" s="247">
        <f>E468*O468</f>
        <v>32000</v>
      </c>
    </row>
    <row r="469" spans="1:16" s="54" customFormat="1" ht="11.25" x14ac:dyDescent="0.2">
      <c r="A469" s="554" t="s">
        <v>511</v>
      </c>
      <c r="B469" s="381" t="s">
        <v>793</v>
      </c>
      <c r="C469" s="381" t="s">
        <v>2335</v>
      </c>
      <c r="D469" s="367" t="s">
        <v>2353</v>
      </c>
      <c r="E469" s="247">
        <v>2800</v>
      </c>
      <c r="F469" s="379">
        <v>41222399</v>
      </c>
      <c r="G469" s="367" t="s">
        <v>2354</v>
      </c>
      <c r="H469" s="367" t="s">
        <v>1286</v>
      </c>
      <c r="I469" s="411" t="s">
        <v>2027</v>
      </c>
      <c r="J469" s="522" t="s">
        <v>1217</v>
      </c>
      <c r="K469" s="412">
        <v>3</v>
      </c>
      <c r="L469" s="412">
        <v>7</v>
      </c>
      <c r="M469" s="247">
        <f t="shared" si="26"/>
        <v>19600</v>
      </c>
      <c r="N469" s="412">
        <v>0</v>
      </c>
      <c r="O469" s="412">
        <v>0</v>
      </c>
      <c r="P469" s="247">
        <f t="shared" ref="P469" si="30">E469*O469</f>
        <v>0</v>
      </c>
    </row>
    <row r="470" spans="1:16" s="54" customFormat="1" ht="11.25" x14ac:dyDescent="0.2">
      <c r="A470" s="554" t="s">
        <v>511</v>
      </c>
      <c r="B470" s="381" t="s">
        <v>793</v>
      </c>
      <c r="C470" s="381" t="s">
        <v>2335</v>
      </c>
      <c r="D470" s="367" t="s">
        <v>2355</v>
      </c>
      <c r="E470" s="247">
        <v>3500</v>
      </c>
      <c r="F470" s="379">
        <v>43702943</v>
      </c>
      <c r="G470" s="367" t="s">
        <v>2356</v>
      </c>
      <c r="H470" s="367" t="s">
        <v>1286</v>
      </c>
      <c r="I470" s="411" t="s">
        <v>2027</v>
      </c>
      <c r="J470" s="522" t="s">
        <v>1217</v>
      </c>
      <c r="K470" s="412">
        <v>3</v>
      </c>
      <c r="L470" s="412">
        <v>7</v>
      </c>
      <c r="M470" s="247">
        <f t="shared" si="26"/>
        <v>24500</v>
      </c>
      <c r="N470" s="412">
        <v>5</v>
      </c>
      <c r="O470" s="412">
        <v>12</v>
      </c>
      <c r="P470" s="247">
        <f>E470*O470</f>
        <v>42000</v>
      </c>
    </row>
    <row r="471" spans="1:16" s="54" customFormat="1" ht="11.25" x14ac:dyDescent="0.2">
      <c r="A471" s="554" t="s">
        <v>511</v>
      </c>
      <c r="B471" s="381" t="s">
        <v>793</v>
      </c>
      <c r="C471" s="381" t="s">
        <v>2024</v>
      </c>
      <c r="D471" s="367" t="s">
        <v>1243</v>
      </c>
      <c r="E471" s="247">
        <v>1200</v>
      </c>
      <c r="F471" s="379">
        <v>48354663</v>
      </c>
      <c r="G471" s="367" t="s">
        <v>2357</v>
      </c>
      <c r="H471" s="367" t="s">
        <v>2358</v>
      </c>
      <c r="I471" s="411" t="s">
        <v>817</v>
      </c>
      <c r="J471" s="522" t="s">
        <v>817</v>
      </c>
      <c r="K471" s="412">
        <v>2</v>
      </c>
      <c r="L471" s="412">
        <v>6</v>
      </c>
      <c r="M471" s="247">
        <f t="shared" si="26"/>
        <v>7200</v>
      </c>
      <c r="N471" s="412">
        <v>0</v>
      </c>
      <c r="O471" s="412">
        <v>0</v>
      </c>
      <c r="P471" s="247">
        <f t="shared" ref="P471:P481" si="31">E471*O471</f>
        <v>0</v>
      </c>
    </row>
    <row r="472" spans="1:16" s="54" customFormat="1" ht="11.25" x14ac:dyDescent="0.2">
      <c r="A472" s="554" t="s">
        <v>511</v>
      </c>
      <c r="B472" s="381" t="s">
        <v>793</v>
      </c>
      <c r="C472" s="381" t="s">
        <v>2024</v>
      </c>
      <c r="D472" s="367" t="s">
        <v>2359</v>
      </c>
      <c r="E472" s="247">
        <v>2000</v>
      </c>
      <c r="F472" s="379">
        <v>80653392</v>
      </c>
      <c r="G472" s="367" t="s">
        <v>2360</v>
      </c>
      <c r="H472" s="367"/>
      <c r="I472" s="411"/>
      <c r="J472" s="522"/>
      <c r="K472" s="412">
        <v>2</v>
      </c>
      <c r="L472" s="412">
        <v>6</v>
      </c>
      <c r="M472" s="247">
        <f t="shared" si="26"/>
        <v>12000</v>
      </c>
      <c r="N472" s="412">
        <v>0</v>
      </c>
      <c r="O472" s="412">
        <v>0</v>
      </c>
      <c r="P472" s="247">
        <f t="shared" si="31"/>
        <v>0</v>
      </c>
    </row>
    <row r="473" spans="1:16" s="54" customFormat="1" ht="11.25" x14ac:dyDescent="0.2">
      <c r="A473" s="554" t="s">
        <v>511</v>
      </c>
      <c r="B473" s="381" t="s">
        <v>793</v>
      </c>
      <c r="C473" s="381" t="s">
        <v>2024</v>
      </c>
      <c r="D473" s="367" t="s">
        <v>2088</v>
      </c>
      <c r="E473" s="247">
        <v>2000</v>
      </c>
      <c r="F473" s="379">
        <v>43412230</v>
      </c>
      <c r="G473" s="367" t="s">
        <v>2361</v>
      </c>
      <c r="H473" s="367" t="s">
        <v>2358</v>
      </c>
      <c r="I473" s="411" t="s">
        <v>817</v>
      </c>
      <c r="J473" s="522" t="s">
        <v>817</v>
      </c>
      <c r="K473" s="412">
        <v>6</v>
      </c>
      <c r="L473" s="412">
        <v>12</v>
      </c>
      <c r="M473" s="247">
        <f t="shared" si="26"/>
        <v>24000</v>
      </c>
      <c r="N473" s="412">
        <v>5</v>
      </c>
      <c r="O473" s="412">
        <v>12</v>
      </c>
      <c r="P473" s="247">
        <f t="shared" si="31"/>
        <v>24000</v>
      </c>
    </row>
    <row r="474" spans="1:16" s="54" customFormat="1" ht="11.25" x14ac:dyDescent="0.2">
      <c r="A474" s="554" t="s">
        <v>511</v>
      </c>
      <c r="B474" s="381" t="s">
        <v>793</v>
      </c>
      <c r="C474" s="381" t="s">
        <v>2024</v>
      </c>
      <c r="D474" s="367" t="s">
        <v>2362</v>
      </c>
      <c r="E474" s="247">
        <v>2300</v>
      </c>
      <c r="F474" s="379">
        <v>44302213</v>
      </c>
      <c r="G474" s="367" t="s">
        <v>2363</v>
      </c>
      <c r="H474" s="367" t="s">
        <v>2144</v>
      </c>
      <c r="I474" s="411" t="s">
        <v>2027</v>
      </c>
      <c r="J474" s="522" t="s">
        <v>1217</v>
      </c>
      <c r="K474" s="412">
        <v>6</v>
      </c>
      <c r="L474" s="412">
        <v>12</v>
      </c>
      <c r="M474" s="247">
        <f t="shared" si="26"/>
        <v>27600</v>
      </c>
      <c r="N474" s="412">
        <v>5</v>
      </c>
      <c r="O474" s="412">
        <v>12</v>
      </c>
      <c r="P474" s="247">
        <f t="shared" si="31"/>
        <v>27600</v>
      </c>
    </row>
    <row r="475" spans="1:16" s="54" customFormat="1" ht="11.25" x14ac:dyDescent="0.2">
      <c r="A475" s="554" t="s">
        <v>511</v>
      </c>
      <c r="B475" s="381" t="s">
        <v>793</v>
      </c>
      <c r="C475" s="381" t="s">
        <v>2024</v>
      </c>
      <c r="D475" s="367" t="s">
        <v>2364</v>
      </c>
      <c r="E475" s="247">
        <v>2300</v>
      </c>
      <c r="F475" s="379">
        <v>41900978</v>
      </c>
      <c r="G475" s="367" t="s">
        <v>2365</v>
      </c>
      <c r="H475" s="367" t="s">
        <v>1283</v>
      </c>
      <c r="I475" s="411" t="s">
        <v>2233</v>
      </c>
      <c r="J475" s="522" t="s">
        <v>1217</v>
      </c>
      <c r="K475" s="412">
        <v>5</v>
      </c>
      <c r="L475" s="412">
        <v>12</v>
      </c>
      <c r="M475" s="247">
        <f t="shared" si="26"/>
        <v>27600</v>
      </c>
      <c r="N475" s="412">
        <v>0</v>
      </c>
      <c r="O475" s="412">
        <v>0</v>
      </c>
      <c r="P475" s="247">
        <f t="shared" si="31"/>
        <v>0</v>
      </c>
    </row>
    <row r="476" spans="1:16" s="54" customFormat="1" ht="11.25" x14ac:dyDescent="0.2">
      <c r="A476" s="554" t="s">
        <v>511</v>
      </c>
      <c r="B476" s="381" t="s">
        <v>793</v>
      </c>
      <c r="C476" s="381" t="s">
        <v>2024</v>
      </c>
      <c r="D476" s="367" t="s">
        <v>2366</v>
      </c>
      <c r="E476" s="247">
        <v>2300</v>
      </c>
      <c r="F476" s="379">
        <v>72261951</v>
      </c>
      <c r="G476" s="367" t="s">
        <v>2367</v>
      </c>
      <c r="H476" s="367" t="s">
        <v>1231</v>
      </c>
      <c r="I476" s="411"/>
      <c r="J476" s="522" t="s">
        <v>1217</v>
      </c>
      <c r="K476" s="412">
        <v>2</v>
      </c>
      <c r="L476" s="412">
        <v>6</v>
      </c>
      <c r="M476" s="247">
        <f t="shared" si="26"/>
        <v>13800</v>
      </c>
      <c r="N476" s="412">
        <v>0</v>
      </c>
      <c r="O476" s="412">
        <v>0</v>
      </c>
      <c r="P476" s="247">
        <f t="shared" si="31"/>
        <v>0</v>
      </c>
    </row>
    <row r="477" spans="1:16" s="54" customFormat="1" ht="11.25" x14ac:dyDescent="0.2">
      <c r="A477" s="554" t="s">
        <v>511</v>
      </c>
      <c r="B477" s="381" t="s">
        <v>793</v>
      </c>
      <c r="C477" s="381" t="s">
        <v>2024</v>
      </c>
      <c r="D477" s="367" t="s">
        <v>2368</v>
      </c>
      <c r="E477" s="247">
        <v>1200</v>
      </c>
      <c r="F477" s="379">
        <v>48049023</v>
      </c>
      <c r="G477" s="367" t="s">
        <v>2369</v>
      </c>
      <c r="H477" s="367" t="s">
        <v>2358</v>
      </c>
      <c r="I477" s="411" t="s">
        <v>817</v>
      </c>
      <c r="J477" s="522" t="s">
        <v>817</v>
      </c>
      <c r="K477" s="412">
        <v>2</v>
      </c>
      <c r="L477" s="412">
        <v>6</v>
      </c>
      <c r="M477" s="247">
        <f t="shared" si="26"/>
        <v>7200</v>
      </c>
      <c r="N477" s="412">
        <v>0</v>
      </c>
      <c r="O477" s="412">
        <v>0</v>
      </c>
      <c r="P477" s="247">
        <f t="shared" si="31"/>
        <v>0</v>
      </c>
    </row>
    <row r="478" spans="1:16" s="54" customFormat="1" ht="11.25" x14ac:dyDescent="0.2">
      <c r="A478" s="554" t="s">
        <v>511</v>
      </c>
      <c r="B478" s="381" t="s">
        <v>793</v>
      </c>
      <c r="C478" s="381" t="s">
        <v>2024</v>
      </c>
      <c r="D478" s="367" t="s">
        <v>1337</v>
      </c>
      <c r="E478" s="247">
        <v>1150</v>
      </c>
      <c r="F478" s="379">
        <v>41380125</v>
      </c>
      <c r="G478" s="367" t="s">
        <v>2370</v>
      </c>
      <c r="H478" s="367" t="s">
        <v>2267</v>
      </c>
      <c r="I478" s="411" t="s">
        <v>2267</v>
      </c>
      <c r="J478" s="522" t="s">
        <v>2269</v>
      </c>
      <c r="K478" s="412">
        <v>5</v>
      </c>
      <c r="L478" s="412">
        <v>12</v>
      </c>
      <c r="M478" s="247">
        <f t="shared" si="26"/>
        <v>13800</v>
      </c>
      <c r="N478" s="412">
        <v>0</v>
      </c>
      <c r="O478" s="412">
        <v>0</v>
      </c>
      <c r="P478" s="247">
        <f t="shared" si="31"/>
        <v>0</v>
      </c>
    </row>
    <row r="479" spans="1:16" s="54" customFormat="1" ht="11.25" x14ac:dyDescent="0.2">
      <c r="A479" s="554" t="s">
        <v>511</v>
      </c>
      <c r="B479" s="381" t="s">
        <v>793</v>
      </c>
      <c r="C479" s="381" t="s">
        <v>2024</v>
      </c>
      <c r="D479" s="367" t="s">
        <v>1337</v>
      </c>
      <c r="E479" s="247">
        <v>1150</v>
      </c>
      <c r="F479" s="379">
        <v>43450762</v>
      </c>
      <c r="G479" s="367" t="s">
        <v>2371</v>
      </c>
      <c r="H479" s="367" t="s">
        <v>2267</v>
      </c>
      <c r="I479" s="411" t="s">
        <v>2267</v>
      </c>
      <c r="J479" s="522" t="s">
        <v>2269</v>
      </c>
      <c r="K479" s="412">
        <v>5</v>
      </c>
      <c r="L479" s="412">
        <v>12</v>
      </c>
      <c r="M479" s="247">
        <f t="shared" si="26"/>
        <v>13800</v>
      </c>
      <c r="N479" s="412">
        <v>0</v>
      </c>
      <c r="O479" s="412">
        <v>0</v>
      </c>
      <c r="P479" s="247">
        <f t="shared" si="31"/>
        <v>0</v>
      </c>
    </row>
    <row r="480" spans="1:16" s="54" customFormat="1" ht="11.25" x14ac:dyDescent="0.2">
      <c r="A480" s="554" t="s">
        <v>511</v>
      </c>
      <c r="B480" s="381" t="s">
        <v>793</v>
      </c>
      <c r="C480" s="381" t="s">
        <v>2024</v>
      </c>
      <c r="D480" s="367" t="s">
        <v>1337</v>
      </c>
      <c r="E480" s="247">
        <v>1150</v>
      </c>
      <c r="F480" s="379">
        <v>20669339</v>
      </c>
      <c r="G480" s="367" t="s">
        <v>2372</v>
      </c>
      <c r="H480" s="367" t="s">
        <v>2267</v>
      </c>
      <c r="I480" s="411" t="s">
        <v>2267</v>
      </c>
      <c r="J480" s="522" t="s">
        <v>2269</v>
      </c>
      <c r="K480" s="412">
        <v>5</v>
      </c>
      <c r="L480" s="412">
        <v>12</v>
      </c>
      <c r="M480" s="247">
        <f t="shared" si="26"/>
        <v>13800</v>
      </c>
      <c r="N480" s="412">
        <v>0</v>
      </c>
      <c r="O480" s="412">
        <v>0</v>
      </c>
      <c r="P480" s="247">
        <f t="shared" si="31"/>
        <v>0</v>
      </c>
    </row>
    <row r="481" spans="1:16" s="54" customFormat="1" ht="11.25" x14ac:dyDescent="0.2">
      <c r="A481" s="554" t="s">
        <v>511</v>
      </c>
      <c r="B481" s="381" t="s">
        <v>793</v>
      </c>
      <c r="C481" s="381" t="s">
        <v>2024</v>
      </c>
      <c r="D481" s="367" t="s">
        <v>2373</v>
      </c>
      <c r="E481" s="247">
        <v>2300</v>
      </c>
      <c r="F481" s="379">
        <v>73462357</v>
      </c>
      <c r="G481" s="367" t="s">
        <v>2374</v>
      </c>
      <c r="H481" s="367" t="s">
        <v>1283</v>
      </c>
      <c r="I481" s="411" t="s">
        <v>2233</v>
      </c>
      <c r="J481" s="522" t="s">
        <v>1217</v>
      </c>
      <c r="K481" s="412">
        <v>5</v>
      </c>
      <c r="L481" s="412">
        <v>12</v>
      </c>
      <c r="M481" s="247">
        <f t="shared" si="26"/>
        <v>27600</v>
      </c>
      <c r="N481" s="412">
        <v>0</v>
      </c>
      <c r="O481" s="412">
        <v>0</v>
      </c>
      <c r="P481" s="247">
        <f t="shared" si="31"/>
        <v>0</v>
      </c>
    </row>
    <row r="482" spans="1:16" s="54" customFormat="1" ht="11.25" x14ac:dyDescent="0.2">
      <c r="A482" s="554" t="s">
        <v>511</v>
      </c>
      <c r="B482" s="381" t="s">
        <v>793</v>
      </c>
      <c r="C482" s="381" t="s">
        <v>2094</v>
      </c>
      <c r="D482" s="367" t="s">
        <v>1281</v>
      </c>
      <c r="E482" s="247">
        <v>2900</v>
      </c>
      <c r="F482" s="379">
        <v>73462357</v>
      </c>
      <c r="G482" s="367" t="s">
        <v>2375</v>
      </c>
      <c r="H482" s="367" t="s">
        <v>1283</v>
      </c>
      <c r="I482" s="411" t="s">
        <v>2233</v>
      </c>
      <c r="J482" s="522" t="s">
        <v>1247</v>
      </c>
      <c r="K482" s="412">
        <v>0</v>
      </c>
      <c r="L482" s="412">
        <v>0</v>
      </c>
      <c r="M482" s="247">
        <f t="shared" si="26"/>
        <v>0</v>
      </c>
      <c r="N482" s="412">
        <v>3</v>
      </c>
      <c r="O482" s="412">
        <v>11</v>
      </c>
      <c r="P482" s="247">
        <f>E482*O482</f>
        <v>31900</v>
      </c>
    </row>
    <row r="483" spans="1:16" s="54" customFormat="1" ht="11.25" x14ac:dyDescent="0.2">
      <c r="A483" s="554" t="s">
        <v>511</v>
      </c>
      <c r="B483" s="381" t="s">
        <v>793</v>
      </c>
      <c r="C483" s="381" t="s">
        <v>2024</v>
      </c>
      <c r="D483" s="367" t="s">
        <v>2376</v>
      </c>
      <c r="E483" s="247">
        <v>2000</v>
      </c>
      <c r="F483" s="379">
        <v>44096171</v>
      </c>
      <c r="G483" s="367" t="s">
        <v>2377</v>
      </c>
      <c r="H483" s="367" t="s">
        <v>2144</v>
      </c>
      <c r="I483" s="411" t="s">
        <v>2027</v>
      </c>
      <c r="J483" s="522" t="s">
        <v>1217</v>
      </c>
      <c r="K483" s="412">
        <v>5</v>
      </c>
      <c r="L483" s="412">
        <v>12</v>
      </c>
      <c r="M483" s="247">
        <f t="shared" si="26"/>
        <v>24000</v>
      </c>
      <c r="N483" s="412">
        <v>0</v>
      </c>
      <c r="O483" s="412">
        <v>0</v>
      </c>
      <c r="P483" s="247">
        <f t="shared" ref="P483:P485" si="32">E483*O483</f>
        <v>0</v>
      </c>
    </row>
    <row r="484" spans="1:16" s="54" customFormat="1" ht="11.25" x14ac:dyDescent="0.2">
      <c r="A484" s="554" t="s">
        <v>511</v>
      </c>
      <c r="B484" s="381" t="s">
        <v>793</v>
      </c>
      <c r="C484" s="381" t="s">
        <v>2024</v>
      </c>
      <c r="D484" s="367" t="s">
        <v>2378</v>
      </c>
      <c r="E484" s="247">
        <v>2500</v>
      </c>
      <c r="F484" s="379">
        <v>41938563</v>
      </c>
      <c r="G484" s="367" t="s">
        <v>2379</v>
      </c>
      <c r="H484" s="367" t="s">
        <v>2380</v>
      </c>
      <c r="I484" s="411" t="s">
        <v>2027</v>
      </c>
      <c r="J484" s="522" t="s">
        <v>1217</v>
      </c>
      <c r="K484" s="412">
        <v>1</v>
      </c>
      <c r="L484" s="412">
        <v>2</v>
      </c>
      <c r="M484" s="247">
        <f t="shared" si="26"/>
        <v>5000</v>
      </c>
      <c r="N484" s="412">
        <v>0</v>
      </c>
      <c r="O484" s="412">
        <v>0</v>
      </c>
      <c r="P484" s="247">
        <f t="shared" si="32"/>
        <v>0</v>
      </c>
    </row>
    <row r="485" spans="1:16" s="54" customFormat="1" ht="11.25" x14ac:dyDescent="0.2">
      <c r="A485" s="554" t="s">
        <v>511</v>
      </c>
      <c r="B485" s="381" t="s">
        <v>793</v>
      </c>
      <c r="C485" s="381" t="s">
        <v>2024</v>
      </c>
      <c r="D485" s="367" t="s">
        <v>2381</v>
      </c>
      <c r="E485" s="247">
        <v>1200</v>
      </c>
      <c r="F485" s="379">
        <v>47965872</v>
      </c>
      <c r="G485" s="367" t="s">
        <v>2382</v>
      </c>
      <c r="H485" s="367" t="s">
        <v>2383</v>
      </c>
      <c r="I485" s="411" t="s">
        <v>817</v>
      </c>
      <c r="J485" s="522" t="s">
        <v>817</v>
      </c>
      <c r="K485" s="412">
        <v>5</v>
      </c>
      <c r="L485" s="412">
        <v>12</v>
      </c>
      <c r="M485" s="247">
        <f t="shared" si="26"/>
        <v>14400</v>
      </c>
      <c r="N485" s="412">
        <v>0</v>
      </c>
      <c r="O485" s="412">
        <v>0</v>
      </c>
      <c r="P485" s="247">
        <f t="shared" si="32"/>
        <v>0</v>
      </c>
    </row>
    <row r="486" spans="1:16" s="54" customFormat="1" ht="11.25" x14ac:dyDescent="0.2">
      <c r="A486" s="554" t="s">
        <v>511</v>
      </c>
      <c r="B486" s="381" t="s">
        <v>793</v>
      </c>
      <c r="C486" s="381" t="s">
        <v>2024</v>
      </c>
      <c r="D486" s="367" t="s">
        <v>2384</v>
      </c>
      <c r="E486" s="247">
        <v>1200</v>
      </c>
      <c r="F486" s="379">
        <v>47965872</v>
      </c>
      <c r="G486" s="367" t="s">
        <v>2385</v>
      </c>
      <c r="H486" s="367" t="s">
        <v>2040</v>
      </c>
      <c r="I486" s="411" t="s">
        <v>817</v>
      </c>
      <c r="J486" s="522" t="s">
        <v>1217</v>
      </c>
      <c r="K486" s="412">
        <v>0</v>
      </c>
      <c r="L486" s="412">
        <v>0</v>
      </c>
      <c r="M486" s="247">
        <f t="shared" si="26"/>
        <v>0</v>
      </c>
      <c r="N486" s="412">
        <v>5</v>
      </c>
      <c r="O486" s="412">
        <v>12</v>
      </c>
      <c r="P486" s="247">
        <f>E486*O486</f>
        <v>14400</v>
      </c>
    </row>
    <row r="487" spans="1:16" s="54" customFormat="1" ht="11.25" x14ac:dyDescent="0.2">
      <c r="A487" s="554" t="s">
        <v>511</v>
      </c>
      <c r="B487" s="381" t="s">
        <v>793</v>
      </c>
      <c r="C487" s="381" t="s">
        <v>2024</v>
      </c>
      <c r="D487" s="367" t="s">
        <v>2386</v>
      </c>
      <c r="E487" s="247">
        <v>2600</v>
      </c>
      <c r="F487" s="379">
        <v>44512688</v>
      </c>
      <c r="G487" s="367" t="s">
        <v>2387</v>
      </c>
      <c r="H487" s="367" t="s">
        <v>2141</v>
      </c>
      <c r="I487" s="411" t="s">
        <v>2027</v>
      </c>
      <c r="J487" s="522" t="s">
        <v>1217</v>
      </c>
      <c r="K487" s="412">
        <v>5</v>
      </c>
      <c r="L487" s="412">
        <v>12</v>
      </c>
      <c r="M487" s="247">
        <f t="shared" si="26"/>
        <v>31200</v>
      </c>
      <c r="N487" s="412">
        <v>0</v>
      </c>
      <c r="O487" s="412">
        <v>0</v>
      </c>
      <c r="P487" s="247">
        <f t="shared" ref="P487:P548" si="33">E487*O487</f>
        <v>0</v>
      </c>
    </row>
    <row r="488" spans="1:16" s="54" customFormat="1" ht="11.25" x14ac:dyDescent="0.2">
      <c r="A488" s="554" t="s">
        <v>511</v>
      </c>
      <c r="B488" s="381" t="s">
        <v>793</v>
      </c>
      <c r="C488" s="381" t="s">
        <v>2024</v>
      </c>
      <c r="D488" s="367" t="s">
        <v>2388</v>
      </c>
      <c r="E488" s="247">
        <v>1200</v>
      </c>
      <c r="F488" s="379">
        <v>76597899</v>
      </c>
      <c r="G488" s="367" t="s">
        <v>2389</v>
      </c>
      <c r="H488" s="367" t="s">
        <v>2358</v>
      </c>
      <c r="I488" s="411" t="s">
        <v>817</v>
      </c>
      <c r="J488" s="522" t="s">
        <v>817</v>
      </c>
      <c r="K488" s="412">
        <v>5</v>
      </c>
      <c r="L488" s="412">
        <v>12</v>
      </c>
      <c r="M488" s="247">
        <f t="shared" si="26"/>
        <v>14400</v>
      </c>
      <c r="N488" s="412">
        <v>0</v>
      </c>
      <c r="O488" s="412">
        <v>0</v>
      </c>
      <c r="P488" s="247">
        <f t="shared" si="33"/>
        <v>0</v>
      </c>
    </row>
    <row r="489" spans="1:16" s="54" customFormat="1" ht="11.25" x14ac:dyDescent="0.2">
      <c r="A489" s="554" t="s">
        <v>511</v>
      </c>
      <c r="B489" s="381" t="s">
        <v>793</v>
      </c>
      <c r="C489" s="381" t="s">
        <v>2024</v>
      </c>
      <c r="D489" s="367" t="s">
        <v>2085</v>
      </c>
      <c r="E489" s="247">
        <v>1200</v>
      </c>
      <c r="F489" s="379">
        <v>44617164</v>
      </c>
      <c r="G489" s="367" t="s">
        <v>2390</v>
      </c>
      <c r="H489" s="367" t="s">
        <v>1246</v>
      </c>
      <c r="I489" s="411" t="s">
        <v>2027</v>
      </c>
      <c r="J489" s="522" t="s">
        <v>1217</v>
      </c>
      <c r="K489" s="412">
        <v>0</v>
      </c>
      <c r="L489" s="412">
        <v>0</v>
      </c>
      <c r="M489" s="247">
        <f t="shared" si="26"/>
        <v>0</v>
      </c>
      <c r="N489" s="412">
        <v>4</v>
      </c>
      <c r="O489" s="412">
        <v>12</v>
      </c>
      <c r="P489" s="247">
        <f t="shared" si="33"/>
        <v>14400</v>
      </c>
    </row>
    <row r="490" spans="1:16" s="54" customFormat="1" ht="11.25" x14ac:dyDescent="0.2">
      <c r="A490" s="554" t="s">
        <v>511</v>
      </c>
      <c r="B490" s="381" t="s">
        <v>793</v>
      </c>
      <c r="C490" s="381" t="s">
        <v>2024</v>
      </c>
      <c r="D490" s="367" t="s">
        <v>2391</v>
      </c>
      <c r="E490" s="247">
        <v>1200</v>
      </c>
      <c r="F490" s="379">
        <v>74094396</v>
      </c>
      <c r="G490" s="367" t="s">
        <v>2392</v>
      </c>
      <c r="H490" s="367" t="s">
        <v>1246</v>
      </c>
      <c r="I490" s="411" t="s">
        <v>817</v>
      </c>
      <c r="J490" s="522" t="s">
        <v>2145</v>
      </c>
      <c r="K490" s="412">
        <v>0</v>
      </c>
      <c r="L490" s="412">
        <v>0</v>
      </c>
      <c r="M490" s="247">
        <f t="shared" si="26"/>
        <v>0</v>
      </c>
      <c r="N490" s="412">
        <v>2</v>
      </c>
      <c r="O490" s="412">
        <v>10</v>
      </c>
      <c r="P490" s="247">
        <f t="shared" si="33"/>
        <v>12000</v>
      </c>
    </row>
    <row r="491" spans="1:16" s="54" customFormat="1" ht="11.25" x14ac:dyDescent="0.2">
      <c r="A491" s="554" t="s">
        <v>511</v>
      </c>
      <c r="B491" s="381" t="s">
        <v>793</v>
      </c>
      <c r="C491" s="381" t="s">
        <v>2024</v>
      </c>
      <c r="D491" s="367" t="s">
        <v>2393</v>
      </c>
      <c r="E491" s="247">
        <v>1200</v>
      </c>
      <c r="F491" s="379">
        <v>72376067</v>
      </c>
      <c r="G491" s="367" t="s">
        <v>2394</v>
      </c>
      <c r="H491" s="367" t="s">
        <v>2040</v>
      </c>
      <c r="I491" s="411" t="s">
        <v>817</v>
      </c>
      <c r="J491" s="522" t="s">
        <v>1217</v>
      </c>
      <c r="K491" s="412">
        <v>0</v>
      </c>
      <c r="L491" s="412">
        <v>0</v>
      </c>
      <c r="M491" s="247">
        <f t="shared" si="26"/>
        <v>0</v>
      </c>
      <c r="N491" s="412">
        <v>4</v>
      </c>
      <c r="O491" s="412">
        <v>12</v>
      </c>
      <c r="P491" s="247">
        <f t="shared" si="33"/>
        <v>14400</v>
      </c>
    </row>
    <row r="492" spans="1:16" s="54" customFormat="1" ht="11.25" x14ac:dyDescent="0.2">
      <c r="A492" s="554" t="s">
        <v>511</v>
      </c>
      <c r="B492" s="381" t="s">
        <v>793</v>
      </c>
      <c r="C492" s="381" t="s">
        <v>2024</v>
      </c>
      <c r="D492" s="367" t="s">
        <v>2395</v>
      </c>
      <c r="E492" s="247">
        <v>1200</v>
      </c>
      <c r="F492" s="379">
        <v>77419611</v>
      </c>
      <c r="G492" s="367" t="s">
        <v>2396</v>
      </c>
      <c r="H492" s="367" t="s">
        <v>2397</v>
      </c>
      <c r="I492" s="411" t="s">
        <v>817</v>
      </c>
      <c r="J492" s="522" t="s">
        <v>1217</v>
      </c>
      <c r="K492" s="412">
        <v>0</v>
      </c>
      <c r="L492" s="412">
        <v>0</v>
      </c>
      <c r="M492" s="247">
        <f t="shared" si="26"/>
        <v>0</v>
      </c>
      <c r="N492" s="412">
        <v>4</v>
      </c>
      <c r="O492" s="412">
        <v>12</v>
      </c>
      <c r="P492" s="247">
        <f t="shared" si="33"/>
        <v>14400</v>
      </c>
    </row>
    <row r="493" spans="1:16" s="54" customFormat="1" ht="11.25" x14ac:dyDescent="0.2">
      <c r="A493" s="554" t="s">
        <v>511</v>
      </c>
      <c r="B493" s="381" t="s">
        <v>793</v>
      </c>
      <c r="C493" s="381" t="s">
        <v>2024</v>
      </c>
      <c r="D493" s="367" t="s">
        <v>2378</v>
      </c>
      <c r="E493" s="247">
        <v>2000</v>
      </c>
      <c r="F493" s="379">
        <v>43194937</v>
      </c>
      <c r="G493" s="367" t="s">
        <v>2398</v>
      </c>
      <c r="H493" s="367" t="s">
        <v>2399</v>
      </c>
      <c r="I493" s="411" t="s">
        <v>2233</v>
      </c>
      <c r="J493" s="522" t="s">
        <v>1217</v>
      </c>
      <c r="K493" s="412">
        <v>0</v>
      </c>
      <c r="L493" s="412">
        <v>0</v>
      </c>
      <c r="M493" s="247">
        <f t="shared" si="26"/>
        <v>0</v>
      </c>
      <c r="N493" s="412">
        <v>4</v>
      </c>
      <c r="O493" s="412">
        <v>12</v>
      </c>
      <c r="P493" s="247">
        <f t="shared" si="33"/>
        <v>24000</v>
      </c>
    </row>
    <row r="494" spans="1:16" s="54" customFormat="1" ht="11.25" x14ac:dyDescent="0.2">
      <c r="A494" s="554" t="s">
        <v>511</v>
      </c>
      <c r="B494" s="381" t="s">
        <v>793</v>
      </c>
      <c r="C494" s="381" t="s">
        <v>2024</v>
      </c>
      <c r="D494" s="367" t="s">
        <v>2400</v>
      </c>
      <c r="E494" s="247">
        <v>2000</v>
      </c>
      <c r="F494" s="379">
        <v>75071543</v>
      </c>
      <c r="G494" s="367" t="s">
        <v>2401</v>
      </c>
      <c r="H494" s="367" t="s">
        <v>1246</v>
      </c>
      <c r="I494" s="411" t="s">
        <v>1224</v>
      </c>
      <c r="J494" s="522" t="s">
        <v>2269</v>
      </c>
      <c r="K494" s="412">
        <v>0</v>
      </c>
      <c r="L494" s="412">
        <v>0</v>
      </c>
      <c r="M494" s="247">
        <f t="shared" si="26"/>
        <v>0</v>
      </c>
      <c r="N494" s="412">
        <v>5</v>
      </c>
      <c r="O494" s="412">
        <v>12</v>
      </c>
      <c r="P494" s="247">
        <f t="shared" si="33"/>
        <v>24000</v>
      </c>
    </row>
    <row r="495" spans="1:16" s="54" customFormat="1" ht="11.25" x14ac:dyDescent="0.2">
      <c r="A495" s="554" t="s">
        <v>511</v>
      </c>
      <c r="B495" s="381" t="s">
        <v>793</v>
      </c>
      <c r="C495" s="381" t="s">
        <v>2024</v>
      </c>
      <c r="D495" s="367" t="s">
        <v>2402</v>
      </c>
      <c r="E495" s="247">
        <v>2200</v>
      </c>
      <c r="F495" s="379">
        <v>46179094</v>
      </c>
      <c r="G495" s="367" t="s">
        <v>2403</v>
      </c>
      <c r="H495" s="367" t="s">
        <v>2144</v>
      </c>
      <c r="I495" s="411" t="s">
        <v>2027</v>
      </c>
      <c r="J495" s="522" t="s">
        <v>1217</v>
      </c>
      <c r="K495" s="412">
        <v>0</v>
      </c>
      <c r="L495" s="412">
        <v>0</v>
      </c>
      <c r="M495" s="247">
        <f t="shared" si="26"/>
        <v>0</v>
      </c>
      <c r="N495" s="412">
        <v>4</v>
      </c>
      <c r="O495" s="412">
        <v>12</v>
      </c>
      <c r="P495" s="247">
        <f t="shared" si="33"/>
        <v>26400</v>
      </c>
    </row>
    <row r="496" spans="1:16" s="54" customFormat="1" ht="11.25" x14ac:dyDescent="0.2">
      <c r="A496" s="554" t="s">
        <v>511</v>
      </c>
      <c r="B496" s="381" t="s">
        <v>793</v>
      </c>
      <c r="C496" s="381" t="s">
        <v>2024</v>
      </c>
      <c r="D496" s="367" t="s">
        <v>2404</v>
      </c>
      <c r="E496" s="247">
        <v>2000</v>
      </c>
      <c r="F496" s="379">
        <v>70427795</v>
      </c>
      <c r="G496" s="367" t="s">
        <v>2405</v>
      </c>
      <c r="H496" s="367" t="s">
        <v>1246</v>
      </c>
      <c r="I496" s="411" t="s">
        <v>1224</v>
      </c>
      <c r="J496" s="522" t="s">
        <v>2269</v>
      </c>
      <c r="K496" s="412">
        <v>0</v>
      </c>
      <c r="L496" s="412">
        <v>0</v>
      </c>
      <c r="M496" s="247">
        <f t="shared" si="26"/>
        <v>0</v>
      </c>
      <c r="N496" s="412">
        <v>5</v>
      </c>
      <c r="O496" s="412">
        <v>12</v>
      </c>
      <c r="P496" s="247">
        <f t="shared" si="33"/>
        <v>24000</v>
      </c>
    </row>
    <row r="497" spans="1:16" s="54" customFormat="1" ht="11.25" x14ac:dyDescent="0.2">
      <c r="A497" s="554" t="s">
        <v>511</v>
      </c>
      <c r="B497" s="381" t="s">
        <v>793</v>
      </c>
      <c r="C497" s="381" t="s">
        <v>2024</v>
      </c>
      <c r="D497" s="367" t="s">
        <v>2366</v>
      </c>
      <c r="E497" s="247">
        <v>2200</v>
      </c>
      <c r="F497" s="379">
        <v>71205797</v>
      </c>
      <c r="G497" s="367" t="s">
        <v>2406</v>
      </c>
      <c r="H497" s="367" t="s">
        <v>1246</v>
      </c>
      <c r="I497" s="411" t="s">
        <v>2027</v>
      </c>
      <c r="J497" s="522" t="s">
        <v>1217</v>
      </c>
      <c r="K497" s="412">
        <v>0</v>
      </c>
      <c r="L497" s="412">
        <v>0</v>
      </c>
      <c r="M497" s="247">
        <f t="shared" si="26"/>
        <v>0</v>
      </c>
      <c r="N497" s="412">
        <v>4</v>
      </c>
      <c r="O497" s="412">
        <v>12</v>
      </c>
      <c r="P497" s="247">
        <f t="shared" si="33"/>
        <v>26400</v>
      </c>
    </row>
    <row r="498" spans="1:16" s="54" customFormat="1" ht="11.25" x14ac:dyDescent="0.2">
      <c r="A498" s="554" t="s">
        <v>511</v>
      </c>
      <c r="B498" s="381" t="s">
        <v>793</v>
      </c>
      <c r="C498" s="381" t="s">
        <v>2234</v>
      </c>
      <c r="D498" s="367" t="s">
        <v>2235</v>
      </c>
      <c r="E498" s="247">
        <v>2600</v>
      </c>
      <c r="F498" s="379">
        <v>20533045</v>
      </c>
      <c r="G498" s="367" t="s">
        <v>2407</v>
      </c>
      <c r="H498" s="367" t="s">
        <v>1246</v>
      </c>
      <c r="I498" s="411" t="s">
        <v>2027</v>
      </c>
      <c r="J498" s="522" t="s">
        <v>1217</v>
      </c>
      <c r="K498" s="412">
        <v>0</v>
      </c>
      <c r="L498" s="412">
        <v>0</v>
      </c>
      <c r="M498" s="247">
        <f t="shared" si="26"/>
        <v>0</v>
      </c>
      <c r="N498" s="412">
        <v>1</v>
      </c>
      <c r="O498" s="412">
        <v>3</v>
      </c>
      <c r="P498" s="247">
        <f t="shared" si="33"/>
        <v>7800</v>
      </c>
    </row>
    <row r="499" spans="1:16" s="54" customFormat="1" ht="11.25" x14ac:dyDescent="0.2">
      <c r="A499" s="554" t="s">
        <v>511</v>
      </c>
      <c r="B499" s="381" t="s">
        <v>793</v>
      </c>
      <c r="C499" s="381" t="s">
        <v>2234</v>
      </c>
      <c r="D499" s="367" t="s">
        <v>2235</v>
      </c>
      <c r="E499" s="247">
        <v>2600</v>
      </c>
      <c r="F499" s="379">
        <v>44113254</v>
      </c>
      <c r="G499" s="367" t="s">
        <v>2408</v>
      </c>
      <c r="H499" s="367" t="s">
        <v>1246</v>
      </c>
      <c r="I499" s="411" t="s">
        <v>2027</v>
      </c>
      <c r="J499" s="522" t="s">
        <v>1217</v>
      </c>
      <c r="K499" s="412">
        <v>0</v>
      </c>
      <c r="L499" s="412">
        <v>0</v>
      </c>
      <c r="M499" s="247">
        <f t="shared" si="26"/>
        <v>0</v>
      </c>
      <c r="N499" s="412">
        <v>1</v>
      </c>
      <c r="O499" s="412">
        <v>2</v>
      </c>
      <c r="P499" s="247">
        <f t="shared" si="33"/>
        <v>5200</v>
      </c>
    </row>
    <row r="500" spans="1:16" s="54" customFormat="1" ht="11.25" x14ac:dyDescent="0.2">
      <c r="A500" s="554" t="s">
        <v>511</v>
      </c>
      <c r="B500" s="381" t="s">
        <v>793</v>
      </c>
      <c r="C500" s="381" t="s">
        <v>2234</v>
      </c>
      <c r="D500" s="367" t="s">
        <v>2235</v>
      </c>
      <c r="E500" s="247">
        <v>2600</v>
      </c>
      <c r="F500" s="379">
        <v>73363044</v>
      </c>
      <c r="G500" s="367" t="s">
        <v>2409</v>
      </c>
      <c r="H500" s="367" t="s">
        <v>1246</v>
      </c>
      <c r="I500" s="411" t="s">
        <v>1224</v>
      </c>
      <c r="J500" s="522" t="s">
        <v>2269</v>
      </c>
      <c r="K500" s="412">
        <v>0</v>
      </c>
      <c r="L500" s="412">
        <v>0</v>
      </c>
      <c r="M500" s="247">
        <f t="shared" si="26"/>
        <v>0</v>
      </c>
      <c r="N500" s="412">
        <v>4</v>
      </c>
      <c r="O500" s="412">
        <v>4</v>
      </c>
      <c r="P500" s="247">
        <f t="shared" si="33"/>
        <v>10400</v>
      </c>
    </row>
    <row r="501" spans="1:16" s="54" customFormat="1" ht="11.25" x14ac:dyDescent="0.2">
      <c r="A501" s="554" t="s">
        <v>511</v>
      </c>
      <c r="B501" s="381" t="s">
        <v>793</v>
      </c>
      <c r="C501" s="381" t="s">
        <v>2246</v>
      </c>
      <c r="D501" s="367" t="s">
        <v>2255</v>
      </c>
      <c r="E501" s="247">
        <v>4000</v>
      </c>
      <c r="F501" s="379">
        <v>40551889</v>
      </c>
      <c r="G501" s="367" t="s">
        <v>2410</v>
      </c>
      <c r="H501" s="367" t="s">
        <v>2314</v>
      </c>
      <c r="I501" s="411" t="s">
        <v>2027</v>
      </c>
      <c r="J501" s="522" t="s">
        <v>1217</v>
      </c>
      <c r="K501" s="412">
        <v>0</v>
      </c>
      <c r="L501" s="412">
        <v>0</v>
      </c>
      <c r="M501" s="247">
        <f t="shared" si="26"/>
        <v>0</v>
      </c>
      <c r="N501" s="412">
        <v>2</v>
      </c>
      <c r="O501" s="412">
        <v>8</v>
      </c>
      <c r="P501" s="247">
        <f t="shared" si="33"/>
        <v>32000</v>
      </c>
    </row>
    <row r="502" spans="1:16" s="54" customFormat="1" ht="11.25" x14ac:dyDescent="0.2">
      <c r="A502" s="554" t="s">
        <v>511</v>
      </c>
      <c r="B502" s="381" t="s">
        <v>793</v>
      </c>
      <c r="C502" s="381" t="s">
        <v>2246</v>
      </c>
      <c r="D502" s="367" t="s">
        <v>2247</v>
      </c>
      <c r="E502" s="247">
        <v>4000</v>
      </c>
      <c r="F502" s="379">
        <v>19819858</v>
      </c>
      <c r="G502" s="367" t="s">
        <v>2411</v>
      </c>
      <c r="H502" s="367" t="s">
        <v>2412</v>
      </c>
      <c r="I502" s="411" t="s">
        <v>2027</v>
      </c>
      <c r="J502" s="522" t="s">
        <v>1217</v>
      </c>
      <c r="K502" s="412">
        <v>0</v>
      </c>
      <c r="L502" s="412">
        <v>0</v>
      </c>
      <c r="M502" s="247">
        <f t="shared" si="26"/>
        <v>0</v>
      </c>
      <c r="N502" s="412">
        <v>2</v>
      </c>
      <c r="O502" s="412">
        <v>8</v>
      </c>
      <c r="P502" s="247">
        <f t="shared" si="33"/>
        <v>32000</v>
      </c>
    </row>
    <row r="503" spans="1:16" s="54" customFormat="1" ht="11.25" x14ac:dyDescent="0.2">
      <c r="A503" s="554" t="s">
        <v>511</v>
      </c>
      <c r="B503" s="381" t="s">
        <v>793</v>
      </c>
      <c r="C503" s="381" t="s">
        <v>2246</v>
      </c>
      <c r="D503" s="367" t="s">
        <v>2350</v>
      </c>
      <c r="E503" s="247">
        <v>4000</v>
      </c>
      <c r="F503" s="379">
        <v>20032349</v>
      </c>
      <c r="G503" s="367" t="s">
        <v>2413</v>
      </c>
      <c r="H503" s="367" t="s">
        <v>2414</v>
      </c>
      <c r="I503" s="411" t="s">
        <v>2027</v>
      </c>
      <c r="J503" s="522" t="s">
        <v>1217</v>
      </c>
      <c r="K503" s="412">
        <v>0</v>
      </c>
      <c r="L503" s="412">
        <v>0</v>
      </c>
      <c r="M503" s="247">
        <f t="shared" si="26"/>
        <v>0</v>
      </c>
      <c r="N503" s="412">
        <v>2</v>
      </c>
      <c r="O503" s="412">
        <v>8</v>
      </c>
      <c r="P503" s="247">
        <f t="shared" si="33"/>
        <v>32000</v>
      </c>
    </row>
    <row r="504" spans="1:16" s="54" customFormat="1" ht="11.25" x14ac:dyDescent="0.2">
      <c r="A504" s="554" t="s">
        <v>511</v>
      </c>
      <c r="B504" s="381" t="s">
        <v>793</v>
      </c>
      <c r="C504" s="381" t="s">
        <v>2246</v>
      </c>
      <c r="D504" s="367" t="s">
        <v>2415</v>
      </c>
      <c r="E504" s="247">
        <v>4000</v>
      </c>
      <c r="F504" s="379">
        <v>44872974</v>
      </c>
      <c r="G504" s="367" t="s">
        <v>2416</v>
      </c>
      <c r="H504" s="367" t="s">
        <v>1246</v>
      </c>
      <c r="I504" s="411" t="s">
        <v>817</v>
      </c>
      <c r="J504" s="522" t="s">
        <v>1217</v>
      </c>
      <c r="K504" s="412">
        <v>0</v>
      </c>
      <c r="L504" s="412">
        <v>0</v>
      </c>
      <c r="M504" s="247">
        <f t="shared" si="26"/>
        <v>0</v>
      </c>
      <c r="N504" s="412">
        <v>2</v>
      </c>
      <c r="O504" s="412">
        <v>8</v>
      </c>
      <c r="P504" s="247">
        <f t="shared" si="33"/>
        <v>32000</v>
      </c>
    </row>
    <row r="505" spans="1:16" s="54" customFormat="1" ht="11.25" x14ac:dyDescent="0.2">
      <c r="A505" s="554" t="s">
        <v>511</v>
      </c>
      <c r="B505" s="381" t="s">
        <v>793</v>
      </c>
      <c r="C505" s="381" t="s">
        <v>2246</v>
      </c>
      <c r="D505" s="367" t="s">
        <v>2304</v>
      </c>
      <c r="E505" s="247">
        <v>4000</v>
      </c>
      <c r="F505" s="379">
        <v>20022750</v>
      </c>
      <c r="G505" s="367" t="s">
        <v>2417</v>
      </c>
      <c r="H505" s="367" t="s">
        <v>2314</v>
      </c>
      <c r="I505" s="411" t="s">
        <v>2027</v>
      </c>
      <c r="J505" s="522" t="s">
        <v>1217</v>
      </c>
      <c r="K505" s="412">
        <v>0</v>
      </c>
      <c r="L505" s="412">
        <v>0</v>
      </c>
      <c r="M505" s="247">
        <f t="shared" si="26"/>
        <v>0</v>
      </c>
      <c r="N505" s="412">
        <v>2</v>
      </c>
      <c r="O505" s="412">
        <v>8</v>
      </c>
      <c r="P505" s="247">
        <f t="shared" si="33"/>
        <v>32000</v>
      </c>
    </row>
    <row r="506" spans="1:16" s="54" customFormat="1" ht="11.25" x14ac:dyDescent="0.2">
      <c r="A506" s="554" t="s">
        <v>511</v>
      </c>
      <c r="B506" s="381" t="s">
        <v>793</v>
      </c>
      <c r="C506" s="381" t="s">
        <v>2246</v>
      </c>
      <c r="D506" s="367" t="s">
        <v>2304</v>
      </c>
      <c r="E506" s="247">
        <v>4000</v>
      </c>
      <c r="F506" s="379">
        <v>21260260</v>
      </c>
      <c r="G506" s="367" t="s">
        <v>2418</v>
      </c>
      <c r="H506" s="367" t="s">
        <v>2314</v>
      </c>
      <c r="I506" s="411" t="s">
        <v>2027</v>
      </c>
      <c r="J506" s="522" t="s">
        <v>1217</v>
      </c>
      <c r="K506" s="412">
        <v>0</v>
      </c>
      <c r="L506" s="412">
        <v>0</v>
      </c>
      <c r="M506" s="247">
        <f t="shared" si="26"/>
        <v>0</v>
      </c>
      <c r="N506" s="412">
        <v>2</v>
      </c>
      <c r="O506" s="412">
        <v>8</v>
      </c>
      <c r="P506" s="247">
        <f t="shared" si="33"/>
        <v>32000</v>
      </c>
    </row>
    <row r="507" spans="1:16" s="54" customFormat="1" ht="11.25" x14ac:dyDescent="0.2">
      <c r="A507" s="554" t="s">
        <v>511</v>
      </c>
      <c r="B507" s="381" t="s">
        <v>793</v>
      </c>
      <c r="C507" s="381" t="s">
        <v>2246</v>
      </c>
      <c r="D507" s="367" t="s">
        <v>2419</v>
      </c>
      <c r="E507" s="247">
        <v>4000</v>
      </c>
      <c r="F507" s="379">
        <v>20082940</v>
      </c>
      <c r="G507" s="367" t="s">
        <v>2420</v>
      </c>
      <c r="H507" s="367" t="s">
        <v>2314</v>
      </c>
      <c r="I507" s="411" t="s">
        <v>2027</v>
      </c>
      <c r="J507" s="522" t="s">
        <v>1217</v>
      </c>
      <c r="K507" s="412">
        <v>0</v>
      </c>
      <c r="L507" s="412">
        <v>0</v>
      </c>
      <c r="M507" s="247">
        <f t="shared" si="26"/>
        <v>0</v>
      </c>
      <c r="N507" s="412">
        <v>2</v>
      </c>
      <c r="O507" s="412">
        <v>8</v>
      </c>
      <c r="P507" s="247">
        <f t="shared" si="33"/>
        <v>32000</v>
      </c>
    </row>
    <row r="508" spans="1:16" s="54" customFormat="1" ht="11.25" x14ac:dyDescent="0.2">
      <c r="A508" s="554" t="s">
        <v>511</v>
      </c>
      <c r="B508" s="381" t="s">
        <v>793</v>
      </c>
      <c r="C508" s="381" t="s">
        <v>2246</v>
      </c>
      <c r="D508" s="367" t="s">
        <v>2419</v>
      </c>
      <c r="E508" s="247">
        <v>4000</v>
      </c>
      <c r="F508" s="379">
        <v>21137557</v>
      </c>
      <c r="G508" s="367" t="s">
        <v>2421</v>
      </c>
      <c r="H508" s="367" t="s">
        <v>2314</v>
      </c>
      <c r="I508" s="411" t="s">
        <v>2027</v>
      </c>
      <c r="J508" s="522" t="s">
        <v>1217</v>
      </c>
      <c r="K508" s="412">
        <v>0</v>
      </c>
      <c r="L508" s="412">
        <v>0</v>
      </c>
      <c r="M508" s="247">
        <f t="shared" si="26"/>
        <v>0</v>
      </c>
      <c r="N508" s="412">
        <v>2</v>
      </c>
      <c r="O508" s="412">
        <v>8</v>
      </c>
      <c r="P508" s="247">
        <f t="shared" si="33"/>
        <v>32000</v>
      </c>
    </row>
    <row r="509" spans="1:16" s="54" customFormat="1" ht="11.25" x14ac:dyDescent="0.2">
      <c r="A509" s="554" t="s">
        <v>511</v>
      </c>
      <c r="B509" s="381" t="s">
        <v>793</v>
      </c>
      <c r="C509" s="381" t="s">
        <v>2335</v>
      </c>
      <c r="D509" s="367" t="s">
        <v>2342</v>
      </c>
      <c r="E509" s="247">
        <v>2500</v>
      </c>
      <c r="F509" s="379">
        <v>47848335</v>
      </c>
      <c r="G509" s="367" t="s">
        <v>2422</v>
      </c>
      <c r="H509" s="367" t="s">
        <v>2423</v>
      </c>
      <c r="I509" s="411" t="s">
        <v>2027</v>
      </c>
      <c r="J509" s="522" t="s">
        <v>1217</v>
      </c>
      <c r="K509" s="412">
        <v>0</v>
      </c>
      <c r="L509" s="412">
        <v>0</v>
      </c>
      <c r="M509" s="247">
        <f t="shared" si="26"/>
        <v>0</v>
      </c>
      <c r="N509" s="412">
        <v>3</v>
      </c>
      <c r="O509" s="412">
        <v>10</v>
      </c>
      <c r="P509" s="247">
        <f t="shared" si="33"/>
        <v>25000</v>
      </c>
    </row>
    <row r="510" spans="1:16" s="54" customFormat="1" ht="11.25" x14ac:dyDescent="0.2">
      <c r="A510" s="554" t="s">
        <v>511</v>
      </c>
      <c r="B510" s="381" t="s">
        <v>793</v>
      </c>
      <c r="C510" s="381" t="s">
        <v>2335</v>
      </c>
      <c r="D510" s="367" t="s">
        <v>2342</v>
      </c>
      <c r="E510" s="247">
        <v>2500</v>
      </c>
      <c r="F510" s="379">
        <v>44838077</v>
      </c>
      <c r="G510" s="367" t="s">
        <v>2424</v>
      </c>
      <c r="H510" s="367" t="s">
        <v>2425</v>
      </c>
      <c r="I510" s="411" t="s">
        <v>2027</v>
      </c>
      <c r="J510" s="522" t="s">
        <v>1217</v>
      </c>
      <c r="K510" s="412">
        <v>0</v>
      </c>
      <c r="L510" s="412">
        <v>0</v>
      </c>
      <c r="M510" s="247">
        <f t="shared" si="26"/>
        <v>0</v>
      </c>
      <c r="N510" s="412">
        <v>3</v>
      </c>
      <c r="O510" s="412">
        <v>10</v>
      </c>
      <c r="P510" s="247">
        <f t="shared" si="33"/>
        <v>25000</v>
      </c>
    </row>
    <row r="511" spans="1:16" s="54" customFormat="1" ht="11.25" x14ac:dyDescent="0.2">
      <c r="A511" s="554" t="s">
        <v>511</v>
      </c>
      <c r="B511" s="381" t="s">
        <v>793</v>
      </c>
      <c r="C511" s="381" t="s">
        <v>2335</v>
      </c>
      <c r="D511" s="367" t="s">
        <v>2338</v>
      </c>
      <c r="E511" s="247">
        <v>2800</v>
      </c>
      <c r="F511" s="379">
        <v>20106469</v>
      </c>
      <c r="G511" s="367" t="s">
        <v>2426</v>
      </c>
      <c r="H511" s="367" t="s">
        <v>2340</v>
      </c>
      <c r="I511" s="411" t="s">
        <v>817</v>
      </c>
      <c r="J511" s="522" t="s">
        <v>1217</v>
      </c>
      <c r="K511" s="412">
        <v>0</v>
      </c>
      <c r="L511" s="412">
        <v>0</v>
      </c>
      <c r="M511" s="247">
        <f t="shared" si="26"/>
        <v>0</v>
      </c>
      <c r="N511" s="412">
        <v>3</v>
      </c>
      <c r="O511" s="412">
        <v>10</v>
      </c>
      <c r="P511" s="247">
        <f t="shared" si="33"/>
        <v>28000</v>
      </c>
    </row>
    <row r="512" spans="1:16" s="54" customFormat="1" ht="11.25" x14ac:dyDescent="0.2">
      <c r="A512" s="554" t="s">
        <v>511</v>
      </c>
      <c r="B512" s="381" t="s">
        <v>793</v>
      </c>
      <c r="C512" s="381" t="s">
        <v>2335</v>
      </c>
      <c r="D512" s="367" t="s">
        <v>2427</v>
      </c>
      <c r="E512" s="247">
        <v>1400</v>
      </c>
      <c r="F512" s="379">
        <v>47919797</v>
      </c>
      <c r="G512" s="367" t="s">
        <v>2428</v>
      </c>
      <c r="H512" s="367" t="s">
        <v>2344</v>
      </c>
      <c r="I512" s="411" t="s">
        <v>1224</v>
      </c>
      <c r="J512" s="522" t="s">
        <v>2269</v>
      </c>
      <c r="K512" s="412">
        <v>0</v>
      </c>
      <c r="L512" s="412">
        <v>0</v>
      </c>
      <c r="M512" s="247">
        <f t="shared" si="26"/>
        <v>0</v>
      </c>
      <c r="N512" s="412">
        <v>3</v>
      </c>
      <c r="O512" s="412">
        <v>10</v>
      </c>
      <c r="P512" s="247">
        <f t="shared" si="33"/>
        <v>14000</v>
      </c>
    </row>
    <row r="513" spans="1:16" s="54" customFormat="1" ht="11.25" x14ac:dyDescent="0.2">
      <c r="A513" s="554" t="s">
        <v>511</v>
      </c>
      <c r="B513" s="381" t="s">
        <v>793</v>
      </c>
      <c r="C513" s="381" t="s">
        <v>2335</v>
      </c>
      <c r="D513" s="367" t="s">
        <v>2429</v>
      </c>
      <c r="E513" s="247">
        <v>2500</v>
      </c>
      <c r="F513" s="379">
        <v>46594182</v>
      </c>
      <c r="G513" s="367" t="s">
        <v>2430</v>
      </c>
      <c r="H513" s="367" t="s">
        <v>2431</v>
      </c>
      <c r="I513" s="411" t="s">
        <v>2027</v>
      </c>
      <c r="J513" s="522" t="s">
        <v>1217</v>
      </c>
      <c r="K513" s="412">
        <v>0</v>
      </c>
      <c r="L513" s="412">
        <v>0</v>
      </c>
      <c r="M513" s="247">
        <f t="shared" si="26"/>
        <v>0</v>
      </c>
      <c r="N513" s="412">
        <v>3</v>
      </c>
      <c r="O513" s="412">
        <v>10</v>
      </c>
      <c r="P513" s="247">
        <f t="shared" si="33"/>
        <v>25000</v>
      </c>
    </row>
    <row r="514" spans="1:16" s="54" customFormat="1" ht="11.25" x14ac:dyDescent="0.2">
      <c r="A514" s="554" t="s">
        <v>511</v>
      </c>
      <c r="B514" s="381" t="s">
        <v>793</v>
      </c>
      <c r="C514" s="381" t="s">
        <v>2246</v>
      </c>
      <c r="D514" s="367" t="s">
        <v>2432</v>
      </c>
      <c r="E514" s="247">
        <v>1000</v>
      </c>
      <c r="F514" s="379">
        <v>75525660</v>
      </c>
      <c r="G514" s="367" t="s">
        <v>2433</v>
      </c>
      <c r="H514" s="367" t="s">
        <v>2267</v>
      </c>
      <c r="I514" s="411" t="s">
        <v>2267</v>
      </c>
      <c r="J514" s="522" t="s">
        <v>2269</v>
      </c>
      <c r="K514" s="412">
        <v>0</v>
      </c>
      <c r="L514" s="412">
        <v>0</v>
      </c>
      <c r="M514" s="247">
        <f t="shared" si="26"/>
        <v>0</v>
      </c>
      <c r="N514" s="412">
        <v>1</v>
      </c>
      <c r="O514" s="412">
        <v>5</v>
      </c>
      <c r="P514" s="247">
        <f t="shared" si="33"/>
        <v>5000</v>
      </c>
    </row>
    <row r="515" spans="1:16" s="54" customFormat="1" ht="11.25" x14ac:dyDescent="0.2">
      <c r="A515" s="554" t="s">
        <v>511</v>
      </c>
      <c r="B515" s="381" t="s">
        <v>793</v>
      </c>
      <c r="C515" s="381" t="s">
        <v>2246</v>
      </c>
      <c r="D515" s="367" t="s">
        <v>2434</v>
      </c>
      <c r="E515" s="247">
        <v>1000</v>
      </c>
      <c r="F515" s="379">
        <v>80993640</v>
      </c>
      <c r="G515" s="367" t="s">
        <v>2435</v>
      </c>
      <c r="H515" s="367" t="s">
        <v>2267</v>
      </c>
      <c r="I515" s="411" t="s">
        <v>2267</v>
      </c>
      <c r="J515" s="522" t="s">
        <v>2269</v>
      </c>
      <c r="K515" s="412">
        <v>0</v>
      </c>
      <c r="L515" s="412">
        <v>0</v>
      </c>
      <c r="M515" s="247">
        <f t="shared" si="26"/>
        <v>0</v>
      </c>
      <c r="N515" s="412">
        <v>1</v>
      </c>
      <c r="O515" s="412">
        <v>5</v>
      </c>
      <c r="P515" s="247">
        <f t="shared" si="33"/>
        <v>5000</v>
      </c>
    </row>
    <row r="516" spans="1:16" s="54" customFormat="1" ht="11.25" x14ac:dyDescent="0.2">
      <c r="A516" s="554" t="s">
        <v>511</v>
      </c>
      <c r="B516" s="381" t="s">
        <v>793</v>
      </c>
      <c r="C516" s="381" t="s">
        <v>2246</v>
      </c>
      <c r="D516" s="367" t="s">
        <v>2436</v>
      </c>
      <c r="E516" s="247">
        <v>1000</v>
      </c>
      <c r="F516" s="379">
        <v>70180216</v>
      </c>
      <c r="G516" s="367" t="s">
        <v>2437</v>
      </c>
      <c r="H516" s="367" t="s">
        <v>2438</v>
      </c>
      <c r="I516" s="411" t="s">
        <v>2438</v>
      </c>
      <c r="J516" s="522" t="s">
        <v>2269</v>
      </c>
      <c r="K516" s="412">
        <v>0</v>
      </c>
      <c r="L516" s="412">
        <v>0</v>
      </c>
      <c r="M516" s="247">
        <f t="shared" si="26"/>
        <v>0</v>
      </c>
      <c r="N516" s="412">
        <v>1</v>
      </c>
      <c r="O516" s="412">
        <v>5</v>
      </c>
      <c r="P516" s="247">
        <f t="shared" si="33"/>
        <v>5000</v>
      </c>
    </row>
    <row r="517" spans="1:16" s="54" customFormat="1" ht="11.25" x14ac:dyDescent="0.2">
      <c r="A517" s="554" t="s">
        <v>511</v>
      </c>
      <c r="B517" s="381" t="s">
        <v>793</v>
      </c>
      <c r="C517" s="381" t="s">
        <v>2246</v>
      </c>
      <c r="D517" s="367" t="s">
        <v>2439</v>
      </c>
      <c r="E517" s="247">
        <v>2000</v>
      </c>
      <c r="F517" s="379">
        <v>48420868</v>
      </c>
      <c r="G517" s="367" t="s">
        <v>2440</v>
      </c>
      <c r="H517" s="367" t="s">
        <v>2441</v>
      </c>
      <c r="I517" s="411" t="s">
        <v>2027</v>
      </c>
      <c r="J517" s="522" t="s">
        <v>1217</v>
      </c>
      <c r="K517" s="412">
        <v>0</v>
      </c>
      <c r="L517" s="412">
        <v>0</v>
      </c>
      <c r="M517" s="247">
        <f t="shared" si="26"/>
        <v>0</v>
      </c>
      <c r="N517" s="412">
        <v>1</v>
      </c>
      <c r="O517" s="412">
        <v>3</v>
      </c>
      <c r="P517" s="247">
        <f t="shared" si="33"/>
        <v>6000</v>
      </c>
    </row>
    <row r="518" spans="1:16" s="54" customFormat="1" ht="11.25" x14ac:dyDescent="0.2">
      <c r="A518" s="554" t="s">
        <v>511</v>
      </c>
      <c r="B518" s="381" t="s">
        <v>793</v>
      </c>
      <c r="C518" s="381" t="s">
        <v>2246</v>
      </c>
      <c r="D518" s="367" t="s">
        <v>2439</v>
      </c>
      <c r="E518" s="247">
        <v>2000</v>
      </c>
      <c r="F518" s="379">
        <v>46646914</v>
      </c>
      <c r="G518" s="367" t="s">
        <v>2442</v>
      </c>
      <c r="H518" s="367" t="s">
        <v>2443</v>
      </c>
      <c r="I518" s="411" t="s">
        <v>1224</v>
      </c>
      <c r="J518" s="522" t="s">
        <v>2269</v>
      </c>
      <c r="K518" s="412">
        <v>0</v>
      </c>
      <c r="L518" s="412">
        <v>0</v>
      </c>
      <c r="M518" s="247">
        <f t="shared" si="26"/>
        <v>0</v>
      </c>
      <c r="N518" s="412">
        <v>1</v>
      </c>
      <c r="O518" s="412">
        <v>6</v>
      </c>
      <c r="P518" s="247">
        <f t="shared" si="33"/>
        <v>12000</v>
      </c>
    </row>
    <row r="519" spans="1:16" s="54" customFormat="1" ht="11.25" x14ac:dyDescent="0.2">
      <c r="A519" s="554" t="s">
        <v>511</v>
      </c>
      <c r="B519" s="381" t="s">
        <v>793</v>
      </c>
      <c r="C519" s="381" t="s">
        <v>2246</v>
      </c>
      <c r="D519" s="367" t="s">
        <v>2444</v>
      </c>
      <c r="E519" s="247">
        <v>2500</v>
      </c>
      <c r="F519" s="379">
        <v>40613116</v>
      </c>
      <c r="G519" s="367" t="s">
        <v>2445</v>
      </c>
      <c r="H519" s="367" t="s">
        <v>2340</v>
      </c>
      <c r="I519" s="411" t="s">
        <v>817</v>
      </c>
      <c r="J519" s="522" t="s">
        <v>1217</v>
      </c>
      <c r="K519" s="412">
        <v>0</v>
      </c>
      <c r="L519" s="412">
        <v>0</v>
      </c>
      <c r="M519" s="247">
        <f t="shared" si="26"/>
        <v>0</v>
      </c>
      <c r="N519" s="412">
        <v>1</v>
      </c>
      <c r="O519" s="412">
        <v>6</v>
      </c>
      <c r="P519" s="247">
        <f t="shared" si="33"/>
        <v>15000</v>
      </c>
    </row>
    <row r="520" spans="1:16" s="54" customFormat="1" ht="11.25" x14ac:dyDescent="0.2">
      <c r="A520" s="554" t="s">
        <v>511</v>
      </c>
      <c r="B520" s="381" t="s">
        <v>793</v>
      </c>
      <c r="C520" s="381" t="s">
        <v>2246</v>
      </c>
      <c r="D520" s="367" t="s">
        <v>2427</v>
      </c>
      <c r="E520" s="247">
        <v>1400</v>
      </c>
      <c r="F520" s="379">
        <v>70829849</v>
      </c>
      <c r="G520" s="367" t="s">
        <v>2446</v>
      </c>
      <c r="H520" s="367" t="s">
        <v>2344</v>
      </c>
      <c r="I520" s="411" t="s">
        <v>2145</v>
      </c>
      <c r="J520" s="522" t="s">
        <v>2269</v>
      </c>
      <c r="K520" s="412">
        <v>0</v>
      </c>
      <c r="L520" s="412">
        <v>0</v>
      </c>
      <c r="M520" s="247">
        <f t="shared" si="26"/>
        <v>0</v>
      </c>
      <c r="N520" s="412">
        <v>1</v>
      </c>
      <c r="O520" s="412">
        <v>5</v>
      </c>
      <c r="P520" s="247">
        <f t="shared" si="33"/>
        <v>7000</v>
      </c>
    </row>
    <row r="521" spans="1:16" s="54" customFormat="1" ht="11.25" x14ac:dyDescent="0.2">
      <c r="A521" s="554" t="s">
        <v>511</v>
      </c>
      <c r="B521" s="381" t="s">
        <v>793</v>
      </c>
      <c r="C521" s="381" t="s">
        <v>2246</v>
      </c>
      <c r="D521" s="367" t="s">
        <v>2427</v>
      </c>
      <c r="E521" s="247">
        <v>1400</v>
      </c>
      <c r="F521" s="379">
        <v>45790729</v>
      </c>
      <c r="G521" s="367" t="s">
        <v>2447</v>
      </c>
      <c r="H521" s="367" t="s">
        <v>1246</v>
      </c>
      <c r="I521" s="411" t="s">
        <v>2027</v>
      </c>
      <c r="J521" s="522" t="s">
        <v>1217</v>
      </c>
      <c r="K521" s="412">
        <v>0</v>
      </c>
      <c r="L521" s="412">
        <v>0</v>
      </c>
      <c r="M521" s="247">
        <f t="shared" si="26"/>
        <v>0</v>
      </c>
      <c r="N521" s="412">
        <v>1</v>
      </c>
      <c r="O521" s="412">
        <v>5</v>
      </c>
      <c r="P521" s="247">
        <f t="shared" si="33"/>
        <v>7000</v>
      </c>
    </row>
    <row r="522" spans="1:16" s="54" customFormat="1" ht="11.25" x14ac:dyDescent="0.2">
      <c r="A522" s="554" t="s">
        <v>511</v>
      </c>
      <c r="B522" s="381" t="s">
        <v>793</v>
      </c>
      <c r="C522" s="381" t="s">
        <v>2246</v>
      </c>
      <c r="D522" s="367" t="s">
        <v>2448</v>
      </c>
      <c r="E522" s="247">
        <v>1350</v>
      </c>
      <c r="F522" s="379">
        <v>73686230</v>
      </c>
      <c r="G522" s="367" t="s">
        <v>2449</v>
      </c>
      <c r="H522" s="367" t="s">
        <v>2040</v>
      </c>
      <c r="I522" s="411" t="s">
        <v>817</v>
      </c>
      <c r="J522" s="522" t="s">
        <v>1217</v>
      </c>
      <c r="K522" s="412">
        <v>0</v>
      </c>
      <c r="L522" s="412">
        <v>0</v>
      </c>
      <c r="M522" s="247">
        <f t="shared" si="26"/>
        <v>0</v>
      </c>
      <c r="N522" s="412">
        <v>1</v>
      </c>
      <c r="O522" s="412">
        <v>5</v>
      </c>
      <c r="P522" s="247">
        <f t="shared" si="33"/>
        <v>6750</v>
      </c>
    </row>
    <row r="523" spans="1:16" s="54" customFormat="1" ht="11.25" x14ac:dyDescent="0.2">
      <c r="A523" s="554" t="s">
        <v>511</v>
      </c>
      <c r="B523" s="381" t="s">
        <v>793</v>
      </c>
      <c r="C523" s="381" t="s">
        <v>2246</v>
      </c>
      <c r="D523" s="367" t="s">
        <v>2448</v>
      </c>
      <c r="E523" s="247">
        <v>1350</v>
      </c>
      <c r="F523" s="379">
        <v>46646240</v>
      </c>
      <c r="G523" s="367" t="s">
        <v>2450</v>
      </c>
      <c r="H523" s="367" t="s">
        <v>2451</v>
      </c>
      <c r="I523" s="411" t="s">
        <v>2233</v>
      </c>
      <c r="J523" s="522" t="s">
        <v>1217</v>
      </c>
      <c r="K523" s="412">
        <v>0</v>
      </c>
      <c r="L523" s="412">
        <v>0</v>
      </c>
      <c r="M523" s="247">
        <f t="shared" si="26"/>
        <v>0</v>
      </c>
      <c r="N523" s="412">
        <v>1</v>
      </c>
      <c r="O523" s="412">
        <v>5</v>
      </c>
      <c r="P523" s="247">
        <f t="shared" si="33"/>
        <v>6750</v>
      </c>
    </row>
    <row r="524" spans="1:16" s="54" customFormat="1" ht="11.25" x14ac:dyDescent="0.2">
      <c r="A524" s="554" t="s">
        <v>511</v>
      </c>
      <c r="B524" s="381" t="s">
        <v>793</v>
      </c>
      <c r="C524" s="381" t="s">
        <v>2246</v>
      </c>
      <c r="D524" s="367" t="s">
        <v>2452</v>
      </c>
      <c r="E524" s="247">
        <v>1150</v>
      </c>
      <c r="F524" s="379">
        <v>19950385</v>
      </c>
      <c r="G524" s="367" t="s">
        <v>2453</v>
      </c>
      <c r="H524" s="367" t="s">
        <v>2454</v>
      </c>
      <c r="I524" s="411" t="s">
        <v>817</v>
      </c>
      <c r="J524" s="522" t="s">
        <v>1217</v>
      </c>
      <c r="K524" s="412">
        <v>0</v>
      </c>
      <c r="L524" s="412">
        <v>0</v>
      </c>
      <c r="M524" s="247">
        <f t="shared" si="26"/>
        <v>0</v>
      </c>
      <c r="N524" s="412">
        <v>1</v>
      </c>
      <c r="O524" s="412">
        <v>5</v>
      </c>
      <c r="P524" s="247">
        <f t="shared" si="33"/>
        <v>5750</v>
      </c>
    </row>
    <row r="525" spans="1:16" s="54" customFormat="1" ht="11.25" x14ac:dyDescent="0.2">
      <c r="A525" s="554" t="s">
        <v>511</v>
      </c>
      <c r="B525" s="381" t="s">
        <v>793</v>
      </c>
      <c r="C525" s="381" t="s">
        <v>2246</v>
      </c>
      <c r="D525" s="367" t="s">
        <v>2452</v>
      </c>
      <c r="E525" s="247">
        <v>1150</v>
      </c>
      <c r="F525" s="379">
        <v>21005909</v>
      </c>
      <c r="G525" s="367" t="s">
        <v>2455</v>
      </c>
      <c r="H525" s="367" t="s">
        <v>2456</v>
      </c>
      <c r="I525" s="411" t="s">
        <v>2456</v>
      </c>
      <c r="J525" s="522" t="s">
        <v>2269</v>
      </c>
      <c r="K525" s="412">
        <v>0</v>
      </c>
      <c r="L525" s="412">
        <v>0</v>
      </c>
      <c r="M525" s="247">
        <f t="shared" si="26"/>
        <v>0</v>
      </c>
      <c r="N525" s="412">
        <v>1</v>
      </c>
      <c r="O525" s="412">
        <v>5</v>
      </c>
      <c r="P525" s="247">
        <f t="shared" si="33"/>
        <v>5750</v>
      </c>
    </row>
    <row r="526" spans="1:16" s="54" customFormat="1" ht="11.25" x14ac:dyDescent="0.2">
      <c r="A526" s="554" t="s">
        <v>511</v>
      </c>
      <c r="B526" s="381" t="s">
        <v>793</v>
      </c>
      <c r="C526" s="381" t="s">
        <v>2024</v>
      </c>
      <c r="D526" s="367" t="s">
        <v>2457</v>
      </c>
      <c r="E526" s="247">
        <v>1200</v>
      </c>
      <c r="F526" s="379">
        <v>73465796</v>
      </c>
      <c r="G526" s="367" t="s">
        <v>2458</v>
      </c>
      <c r="H526" s="367" t="s">
        <v>2358</v>
      </c>
      <c r="I526" s="411" t="s">
        <v>817</v>
      </c>
      <c r="J526" s="522" t="s">
        <v>817</v>
      </c>
      <c r="K526" s="412">
        <v>5</v>
      </c>
      <c r="L526" s="412">
        <v>12</v>
      </c>
      <c r="M526" s="247">
        <f t="shared" si="26"/>
        <v>14400</v>
      </c>
      <c r="N526" s="412">
        <v>0</v>
      </c>
      <c r="O526" s="412">
        <v>0</v>
      </c>
      <c r="P526" s="247">
        <f>E526*O526</f>
        <v>0</v>
      </c>
    </row>
    <row r="527" spans="1:16" s="54" customFormat="1" ht="11.25" x14ac:dyDescent="0.2">
      <c r="A527" s="554" t="s">
        <v>511</v>
      </c>
      <c r="B527" s="381" t="s">
        <v>793</v>
      </c>
      <c r="C527" s="381" t="s">
        <v>2024</v>
      </c>
      <c r="D527" s="367" t="s">
        <v>2459</v>
      </c>
      <c r="E527" s="247">
        <v>1200</v>
      </c>
      <c r="F527" s="379">
        <v>47880817</v>
      </c>
      <c r="G527" s="367" t="s">
        <v>2460</v>
      </c>
      <c r="H527" s="367" t="s">
        <v>2358</v>
      </c>
      <c r="I527" s="411" t="s">
        <v>817</v>
      </c>
      <c r="J527" s="522" t="s">
        <v>817</v>
      </c>
      <c r="K527" s="412">
        <v>5</v>
      </c>
      <c r="L527" s="412">
        <v>12</v>
      </c>
      <c r="M527" s="247">
        <f t="shared" si="26"/>
        <v>14400</v>
      </c>
      <c r="N527" s="412">
        <v>0</v>
      </c>
      <c r="O527" s="412">
        <v>0</v>
      </c>
      <c r="P527" s="247">
        <f t="shared" si="33"/>
        <v>0</v>
      </c>
    </row>
    <row r="528" spans="1:16" s="54" customFormat="1" ht="11.25" x14ac:dyDescent="0.2">
      <c r="A528" s="554" t="s">
        <v>511</v>
      </c>
      <c r="B528" s="381" t="s">
        <v>793</v>
      </c>
      <c r="C528" s="381" t="s">
        <v>2257</v>
      </c>
      <c r="D528" s="367" t="s">
        <v>2461</v>
      </c>
      <c r="E528" s="247">
        <v>1150</v>
      </c>
      <c r="F528" s="379">
        <v>19950385</v>
      </c>
      <c r="G528" s="367" t="s">
        <v>2462</v>
      </c>
      <c r="H528" s="367" t="s">
        <v>2267</v>
      </c>
      <c r="I528" s="411" t="s">
        <v>2268</v>
      </c>
      <c r="J528" s="522" t="s">
        <v>2269</v>
      </c>
      <c r="K528" s="412">
        <v>3</v>
      </c>
      <c r="L528" s="412">
        <v>11</v>
      </c>
      <c r="M528" s="247">
        <f t="shared" si="26"/>
        <v>12650</v>
      </c>
      <c r="N528" s="412">
        <v>0</v>
      </c>
      <c r="O528" s="412">
        <v>0</v>
      </c>
      <c r="P528" s="247">
        <f t="shared" si="33"/>
        <v>0</v>
      </c>
    </row>
    <row r="529" spans="1:16" s="54" customFormat="1" ht="11.25" x14ac:dyDescent="0.2">
      <c r="A529" s="554" t="s">
        <v>511</v>
      </c>
      <c r="B529" s="381" t="s">
        <v>793</v>
      </c>
      <c r="C529" s="381" t="s">
        <v>2257</v>
      </c>
      <c r="D529" s="367" t="s">
        <v>2463</v>
      </c>
      <c r="E529" s="247">
        <v>1400</v>
      </c>
      <c r="F529" s="379">
        <v>42638696</v>
      </c>
      <c r="G529" s="367" t="s">
        <v>2464</v>
      </c>
      <c r="H529" s="367" t="s">
        <v>817</v>
      </c>
      <c r="I529" s="411" t="s">
        <v>817</v>
      </c>
      <c r="J529" s="522" t="s">
        <v>1217</v>
      </c>
      <c r="K529" s="412">
        <v>3</v>
      </c>
      <c r="L529" s="412">
        <v>11</v>
      </c>
      <c r="M529" s="247">
        <f t="shared" si="26"/>
        <v>15400</v>
      </c>
      <c r="N529" s="412">
        <v>0</v>
      </c>
      <c r="O529" s="412">
        <v>0</v>
      </c>
      <c r="P529" s="247">
        <f t="shared" si="33"/>
        <v>0</v>
      </c>
    </row>
    <row r="530" spans="1:16" s="54" customFormat="1" ht="11.25" x14ac:dyDescent="0.2">
      <c r="A530" s="554" t="s">
        <v>511</v>
      </c>
      <c r="B530" s="381" t="s">
        <v>793</v>
      </c>
      <c r="C530" s="381" t="s">
        <v>2257</v>
      </c>
      <c r="D530" s="367" t="s">
        <v>2465</v>
      </c>
      <c r="E530" s="247">
        <v>2000</v>
      </c>
      <c r="F530" s="379">
        <v>70884109</v>
      </c>
      <c r="G530" s="367" t="s">
        <v>2466</v>
      </c>
      <c r="H530" s="367" t="s">
        <v>2258</v>
      </c>
      <c r="I530" s="411" t="s">
        <v>1224</v>
      </c>
      <c r="J530" s="522" t="s">
        <v>2223</v>
      </c>
      <c r="K530" s="412">
        <v>3</v>
      </c>
      <c r="L530" s="412">
        <v>11</v>
      </c>
      <c r="M530" s="247">
        <f t="shared" si="26"/>
        <v>22000</v>
      </c>
      <c r="N530" s="412">
        <v>0</v>
      </c>
      <c r="O530" s="412">
        <v>0</v>
      </c>
      <c r="P530" s="247">
        <f t="shared" si="33"/>
        <v>0</v>
      </c>
    </row>
    <row r="531" spans="1:16" s="54" customFormat="1" ht="11.25" x14ac:dyDescent="0.2">
      <c r="A531" s="554" t="s">
        <v>511</v>
      </c>
      <c r="B531" s="381" t="s">
        <v>793</v>
      </c>
      <c r="C531" s="381" t="s">
        <v>2257</v>
      </c>
      <c r="D531" s="367" t="s">
        <v>2467</v>
      </c>
      <c r="E531" s="247">
        <v>1150</v>
      </c>
      <c r="F531" s="379">
        <v>20970358</v>
      </c>
      <c r="G531" s="367" t="s">
        <v>2468</v>
      </c>
      <c r="H531" s="367" t="s">
        <v>2267</v>
      </c>
      <c r="I531" s="411" t="s">
        <v>2267</v>
      </c>
      <c r="J531" s="522" t="s">
        <v>2269</v>
      </c>
      <c r="K531" s="412">
        <v>4</v>
      </c>
      <c r="L531" s="412">
        <v>11</v>
      </c>
      <c r="M531" s="247">
        <f t="shared" si="26"/>
        <v>12650</v>
      </c>
      <c r="N531" s="412">
        <v>0</v>
      </c>
      <c r="O531" s="412">
        <v>0</v>
      </c>
      <c r="P531" s="247">
        <f t="shared" si="33"/>
        <v>0</v>
      </c>
    </row>
    <row r="532" spans="1:16" s="54" customFormat="1" ht="11.25" x14ac:dyDescent="0.2">
      <c r="A532" s="554" t="s">
        <v>511</v>
      </c>
      <c r="B532" s="381" t="s">
        <v>793</v>
      </c>
      <c r="C532" s="381" t="s">
        <v>2257</v>
      </c>
      <c r="D532" s="367" t="s">
        <v>2467</v>
      </c>
      <c r="E532" s="247">
        <v>1150</v>
      </c>
      <c r="F532" s="379">
        <v>20097129</v>
      </c>
      <c r="G532" s="367" t="s">
        <v>2469</v>
      </c>
      <c r="H532" s="367" t="s">
        <v>2267</v>
      </c>
      <c r="I532" s="411" t="s">
        <v>2267</v>
      </c>
      <c r="J532" s="522" t="s">
        <v>2269</v>
      </c>
      <c r="K532" s="412">
        <v>4</v>
      </c>
      <c r="L532" s="412">
        <v>11</v>
      </c>
      <c r="M532" s="247">
        <f t="shared" si="26"/>
        <v>12650</v>
      </c>
      <c r="N532" s="412">
        <v>0</v>
      </c>
      <c r="O532" s="412">
        <v>0</v>
      </c>
      <c r="P532" s="247">
        <f t="shared" si="33"/>
        <v>0</v>
      </c>
    </row>
    <row r="533" spans="1:16" s="54" customFormat="1" ht="11.25" x14ac:dyDescent="0.2">
      <c r="A533" s="554" t="s">
        <v>511</v>
      </c>
      <c r="B533" s="381" t="s">
        <v>793</v>
      </c>
      <c r="C533" s="381" t="s">
        <v>2257</v>
      </c>
      <c r="D533" s="367" t="s">
        <v>2467</v>
      </c>
      <c r="E533" s="247">
        <v>1150</v>
      </c>
      <c r="F533" s="379">
        <v>43260489</v>
      </c>
      <c r="G533" s="367" t="s">
        <v>2470</v>
      </c>
      <c r="H533" s="367" t="s">
        <v>2267</v>
      </c>
      <c r="I533" s="411" t="s">
        <v>2267</v>
      </c>
      <c r="J533" s="522" t="s">
        <v>2269</v>
      </c>
      <c r="K533" s="412">
        <v>4</v>
      </c>
      <c r="L533" s="412">
        <v>11</v>
      </c>
      <c r="M533" s="247">
        <f t="shared" si="26"/>
        <v>12650</v>
      </c>
      <c r="N533" s="412">
        <v>0</v>
      </c>
      <c r="O533" s="412">
        <v>0</v>
      </c>
      <c r="P533" s="247">
        <f t="shared" si="33"/>
        <v>0</v>
      </c>
    </row>
    <row r="534" spans="1:16" s="54" customFormat="1" ht="11.25" x14ac:dyDescent="0.2">
      <c r="A534" s="554" t="s">
        <v>511</v>
      </c>
      <c r="B534" s="381" t="s">
        <v>793</v>
      </c>
      <c r="C534" s="381" t="s">
        <v>2257</v>
      </c>
      <c r="D534" s="367" t="s">
        <v>2461</v>
      </c>
      <c r="E534" s="247">
        <v>1150</v>
      </c>
      <c r="F534" s="379">
        <v>21004857</v>
      </c>
      <c r="G534" s="367" t="s">
        <v>2471</v>
      </c>
      <c r="H534" s="367" t="s">
        <v>2267</v>
      </c>
      <c r="I534" s="411" t="s">
        <v>2267</v>
      </c>
      <c r="J534" s="522" t="s">
        <v>2269</v>
      </c>
      <c r="K534" s="412">
        <v>4</v>
      </c>
      <c r="L534" s="412">
        <v>11</v>
      </c>
      <c r="M534" s="247">
        <f t="shared" si="26"/>
        <v>12650</v>
      </c>
      <c r="N534" s="412">
        <v>0</v>
      </c>
      <c r="O534" s="412">
        <v>0</v>
      </c>
      <c r="P534" s="247">
        <f t="shared" si="33"/>
        <v>0</v>
      </c>
    </row>
    <row r="535" spans="1:16" s="54" customFormat="1" ht="11.25" x14ac:dyDescent="0.2">
      <c r="A535" s="554" t="s">
        <v>511</v>
      </c>
      <c r="B535" s="381" t="s">
        <v>793</v>
      </c>
      <c r="C535" s="381" t="s">
        <v>2257</v>
      </c>
      <c r="D535" s="367" t="s">
        <v>2472</v>
      </c>
      <c r="E535" s="247">
        <v>1800</v>
      </c>
      <c r="F535" s="379">
        <v>44387276</v>
      </c>
      <c r="G535" s="367" t="s">
        <v>2473</v>
      </c>
      <c r="H535" s="367" t="s">
        <v>2258</v>
      </c>
      <c r="I535" s="411" t="s">
        <v>2027</v>
      </c>
      <c r="J535" s="522" t="s">
        <v>2223</v>
      </c>
      <c r="K535" s="412">
        <v>2</v>
      </c>
      <c r="L535" s="412">
        <v>6</v>
      </c>
      <c r="M535" s="247">
        <f t="shared" si="26"/>
        <v>10800</v>
      </c>
      <c r="N535" s="412">
        <v>0</v>
      </c>
      <c r="O535" s="412">
        <v>0</v>
      </c>
      <c r="P535" s="247">
        <f t="shared" si="33"/>
        <v>0</v>
      </c>
    </row>
    <row r="536" spans="1:16" s="54" customFormat="1" ht="11.25" x14ac:dyDescent="0.2">
      <c r="A536" s="554" t="s">
        <v>511</v>
      </c>
      <c r="B536" s="381" t="s">
        <v>793</v>
      </c>
      <c r="C536" s="381" t="s">
        <v>2257</v>
      </c>
      <c r="D536" s="367" t="s">
        <v>9668</v>
      </c>
      <c r="E536" s="247">
        <v>1150</v>
      </c>
      <c r="F536" s="379">
        <v>44407685</v>
      </c>
      <c r="G536" s="367" t="s">
        <v>9669</v>
      </c>
      <c r="H536" s="367" t="s">
        <v>2258</v>
      </c>
      <c r="I536" s="411" t="s">
        <v>1224</v>
      </c>
      <c r="J536" s="522" t="s">
        <v>2223</v>
      </c>
      <c r="K536" s="412">
        <v>2</v>
      </c>
      <c r="L536" s="412">
        <v>9</v>
      </c>
      <c r="M536" s="247">
        <f t="shared" si="26"/>
        <v>10350</v>
      </c>
      <c r="N536" s="412">
        <v>0</v>
      </c>
      <c r="O536" s="412">
        <v>0</v>
      </c>
      <c r="P536" s="247">
        <f t="shared" si="33"/>
        <v>0</v>
      </c>
    </row>
    <row r="537" spans="1:16" s="54" customFormat="1" ht="11.25" x14ac:dyDescent="0.2">
      <c r="A537" s="554" t="s">
        <v>511</v>
      </c>
      <c r="B537" s="381" t="s">
        <v>793</v>
      </c>
      <c r="C537" s="381" t="s">
        <v>2257</v>
      </c>
      <c r="D537" s="367" t="s">
        <v>2474</v>
      </c>
      <c r="E537" s="247">
        <v>1150</v>
      </c>
      <c r="F537" s="379">
        <v>20055339</v>
      </c>
      <c r="G537" s="367" t="s">
        <v>9677</v>
      </c>
      <c r="H537" s="367" t="s">
        <v>2267</v>
      </c>
      <c r="I537" s="411" t="s">
        <v>2267</v>
      </c>
      <c r="J537" s="522" t="s">
        <v>2269</v>
      </c>
      <c r="K537" s="412">
        <v>4</v>
      </c>
      <c r="L537" s="412">
        <v>11</v>
      </c>
      <c r="M537" s="247">
        <f t="shared" si="26"/>
        <v>12650</v>
      </c>
      <c r="N537" s="412">
        <v>0</v>
      </c>
      <c r="O537" s="412">
        <v>0</v>
      </c>
      <c r="P537" s="247">
        <f t="shared" si="33"/>
        <v>0</v>
      </c>
    </row>
    <row r="538" spans="1:16" s="54" customFormat="1" ht="11.25" x14ac:dyDescent="0.2">
      <c r="A538" s="554" t="s">
        <v>511</v>
      </c>
      <c r="B538" s="381" t="s">
        <v>793</v>
      </c>
      <c r="C538" s="381" t="s">
        <v>2257</v>
      </c>
      <c r="D538" s="367" t="s">
        <v>2474</v>
      </c>
      <c r="E538" s="247">
        <v>1150</v>
      </c>
      <c r="F538" s="379">
        <v>28577814</v>
      </c>
      <c r="G538" s="367" t="s">
        <v>9678</v>
      </c>
      <c r="H538" s="367" t="s">
        <v>2267</v>
      </c>
      <c r="I538" s="411" t="s">
        <v>2267</v>
      </c>
      <c r="J538" s="522" t="s">
        <v>2269</v>
      </c>
      <c r="K538" s="412">
        <v>4</v>
      </c>
      <c r="L538" s="412">
        <v>11</v>
      </c>
      <c r="M538" s="247">
        <f t="shared" si="26"/>
        <v>12650</v>
      </c>
      <c r="N538" s="412">
        <v>0</v>
      </c>
      <c r="O538" s="412">
        <v>0</v>
      </c>
      <c r="P538" s="247">
        <f t="shared" si="33"/>
        <v>0</v>
      </c>
    </row>
    <row r="539" spans="1:16" s="54" customFormat="1" ht="11.25" x14ac:dyDescent="0.2">
      <c r="A539" s="554" t="s">
        <v>511</v>
      </c>
      <c r="B539" s="381" t="s">
        <v>793</v>
      </c>
      <c r="C539" s="381" t="s">
        <v>2257</v>
      </c>
      <c r="D539" s="367" t="s">
        <v>9191</v>
      </c>
      <c r="E539" s="247">
        <v>2000</v>
      </c>
      <c r="F539" s="379">
        <v>44241714</v>
      </c>
      <c r="G539" s="367" t="s">
        <v>2475</v>
      </c>
      <c r="H539" s="367" t="s">
        <v>2258</v>
      </c>
      <c r="I539" s="411" t="s">
        <v>1224</v>
      </c>
      <c r="J539" s="522" t="s">
        <v>2223</v>
      </c>
      <c r="K539" s="412">
        <v>3</v>
      </c>
      <c r="L539" s="412">
        <v>11</v>
      </c>
      <c r="M539" s="247">
        <f t="shared" si="26"/>
        <v>22000</v>
      </c>
      <c r="N539" s="412">
        <v>0</v>
      </c>
      <c r="O539" s="412">
        <v>0</v>
      </c>
      <c r="P539" s="247">
        <f t="shared" si="33"/>
        <v>0</v>
      </c>
    </row>
    <row r="540" spans="1:16" s="54" customFormat="1" ht="11.25" x14ac:dyDescent="0.2">
      <c r="A540" s="554" t="s">
        <v>511</v>
      </c>
      <c r="B540" s="381" t="s">
        <v>793</v>
      </c>
      <c r="C540" s="381" t="s">
        <v>2257</v>
      </c>
      <c r="D540" s="367" t="s">
        <v>2476</v>
      </c>
      <c r="E540" s="247">
        <v>2500</v>
      </c>
      <c r="F540" s="379">
        <v>44784208</v>
      </c>
      <c r="G540" s="367" t="s">
        <v>2477</v>
      </c>
      <c r="H540" s="367" t="s">
        <v>1286</v>
      </c>
      <c r="I540" s="411" t="s">
        <v>2027</v>
      </c>
      <c r="J540" s="522" t="s">
        <v>1217</v>
      </c>
      <c r="K540" s="412">
        <v>2</v>
      </c>
      <c r="L540" s="412">
        <v>4</v>
      </c>
      <c r="M540" s="247">
        <f t="shared" si="26"/>
        <v>10000</v>
      </c>
      <c r="N540" s="412">
        <v>0</v>
      </c>
      <c r="O540" s="412">
        <v>0</v>
      </c>
      <c r="P540" s="247">
        <f t="shared" si="33"/>
        <v>0</v>
      </c>
    </row>
    <row r="541" spans="1:16" s="54" customFormat="1" ht="11.25" x14ac:dyDescent="0.2">
      <c r="A541" s="554" t="s">
        <v>511</v>
      </c>
      <c r="B541" s="381" t="s">
        <v>793</v>
      </c>
      <c r="C541" s="381" t="s">
        <v>2257</v>
      </c>
      <c r="D541" s="367" t="s">
        <v>2272</v>
      </c>
      <c r="E541" s="247">
        <v>1150</v>
      </c>
      <c r="F541" s="379">
        <v>40774295</v>
      </c>
      <c r="G541" s="367" t="s">
        <v>2478</v>
      </c>
      <c r="H541" s="367" t="s">
        <v>2258</v>
      </c>
      <c r="I541" s="411" t="s">
        <v>2027</v>
      </c>
      <c r="J541" s="522" t="s">
        <v>2223</v>
      </c>
      <c r="K541" s="412">
        <v>2</v>
      </c>
      <c r="L541" s="412">
        <v>4</v>
      </c>
      <c r="M541" s="247">
        <f t="shared" si="26"/>
        <v>4600</v>
      </c>
      <c r="N541" s="412">
        <v>0</v>
      </c>
      <c r="O541" s="412">
        <v>0</v>
      </c>
      <c r="P541" s="247">
        <f t="shared" si="33"/>
        <v>0</v>
      </c>
    </row>
    <row r="542" spans="1:16" s="54" customFormat="1" ht="11.25" x14ac:dyDescent="0.2">
      <c r="A542" s="554" t="s">
        <v>511</v>
      </c>
      <c r="B542" s="381" t="s">
        <v>793</v>
      </c>
      <c r="C542" s="381" t="s">
        <v>2257</v>
      </c>
      <c r="D542" s="367" t="s">
        <v>2479</v>
      </c>
      <c r="E542" s="247">
        <v>1150</v>
      </c>
      <c r="F542" s="379">
        <v>20039699</v>
      </c>
      <c r="G542" s="367" t="s">
        <v>2480</v>
      </c>
      <c r="H542" s="367" t="s">
        <v>2267</v>
      </c>
      <c r="I542" s="411" t="s">
        <v>2267</v>
      </c>
      <c r="J542" s="522" t="s">
        <v>2269</v>
      </c>
      <c r="K542" s="412">
        <v>4</v>
      </c>
      <c r="L542" s="412">
        <v>11</v>
      </c>
      <c r="M542" s="247">
        <f t="shared" si="26"/>
        <v>12650</v>
      </c>
      <c r="N542" s="412">
        <v>0</v>
      </c>
      <c r="O542" s="412">
        <v>0</v>
      </c>
      <c r="P542" s="247">
        <f t="shared" si="33"/>
        <v>0</v>
      </c>
    </row>
    <row r="543" spans="1:16" s="54" customFormat="1" ht="11.25" x14ac:dyDescent="0.2">
      <c r="A543" s="554" t="s">
        <v>511</v>
      </c>
      <c r="B543" s="381" t="s">
        <v>793</v>
      </c>
      <c r="C543" s="381" t="s">
        <v>2257</v>
      </c>
      <c r="D543" s="367" t="s">
        <v>2479</v>
      </c>
      <c r="E543" s="247">
        <v>1150</v>
      </c>
      <c r="F543" s="379">
        <v>27930007</v>
      </c>
      <c r="G543" s="367" t="s">
        <v>2481</v>
      </c>
      <c r="H543" s="367" t="s">
        <v>2267</v>
      </c>
      <c r="I543" s="411" t="s">
        <v>2267</v>
      </c>
      <c r="J543" s="522" t="s">
        <v>2269</v>
      </c>
      <c r="K543" s="412">
        <v>4</v>
      </c>
      <c r="L543" s="412">
        <v>11</v>
      </c>
      <c r="M543" s="247">
        <f t="shared" si="26"/>
        <v>12650</v>
      </c>
      <c r="N543" s="412">
        <v>0</v>
      </c>
      <c r="O543" s="412">
        <v>0</v>
      </c>
      <c r="P543" s="247">
        <f t="shared" si="33"/>
        <v>0</v>
      </c>
    </row>
    <row r="544" spans="1:16" s="54" customFormat="1" ht="11.25" x14ac:dyDescent="0.2">
      <c r="A544" s="554" t="s">
        <v>511</v>
      </c>
      <c r="B544" s="381" t="s">
        <v>793</v>
      </c>
      <c r="C544" s="381" t="s">
        <v>2257</v>
      </c>
      <c r="D544" s="367" t="s">
        <v>2482</v>
      </c>
      <c r="E544" s="247">
        <v>1150</v>
      </c>
      <c r="F544" s="379">
        <v>28484277</v>
      </c>
      <c r="G544" s="367" t="s">
        <v>2483</v>
      </c>
      <c r="H544" s="367" t="s">
        <v>2267</v>
      </c>
      <c r="I544" s="411" t="s">
        <v>2267</v>
      </c>
      <c r="J544" s="522" t="s">
        <v>2269</v>
      </c>
      <c r="K544" s="412">
        <v>3</v>
      </c>
      <c r="L544" s="412">
        <v>11</v>
      </c>
      <c r="M544" s="247">
        <f t="shared" si="26"/>
        <v>12650</v>
      </c>
      <c r="N544" s="412">
        <v>0</v>
      </c>
      <c r="O544" s="412">
        <v>0</v>
      </c>
      <c r="P544" s="247">
        <f t="shared" si="33"/>
        <v>0</v>
      </c>
    </row>
    <row r="545" spans="1:16" s="54" customFormat="1" ht="11.25" x14ac:dyDescent="0.2">
      <c r="A545" s="554" t="s">
        <v>511</v>
      </c>
      <c r="B545" s="381" t="s">
        <v>793</v>
      </c>
      <c r="C545" s="381" t="s">
        <v>2257</v>
      </c>
      <c r="D545" s="367" t="s">
        <v>2484</v>
      </c>
      <c r="E545" s="247">
        <v>1400</v>
      </c>
      <c r="F545" s="379">
        <v>70469097</v>
      </c>
      <c r="G545" s="367" t="s">
        <v>2485</v>
      </c>
      <c r="H545" s="367" t="s">
        <v>817</v>
      </c>
      <c r="I545" s="411" t="s">
        <v>817</v>
      </c>
      <c r="J545" s="522" t="s">
        <v>2486</v>
      </c>
      <c r="K545" s="412">
        <v>3</v>
      </c>
      <c r="L545" s="412">
        <v>11</v>
      </c>
      <c r="M545" s="247">
        <f t="shared" si="26"/>
        <v>15400</v>
      </c>
      <c r="N545" s="412">
        <v>0</v>
      </c>
      <c r="O545" s="412">
        <v>0</v>
      </c>
      <c r="P545" s="247">
        <f t="shared" si="33"/>
        <v>0</v>
      </c>
    </row>
    <row r="546" spans="1:16" s="54" customFormat="1" ht="11.25" x14ac:dyDescent="0.2">
      <c r="A546" s="554" t="s">
        <v>511</v>
      </c>
      <c r="B546" s="381" t="s">
        <v>793</v>
      </c>
      <c r="C546" s="381" t="s">
        <v>2257</v>
      </c>
      <c r="D546" s="367" t="s">
        <v>2479</v>
      </c>
      <c r="E546" s="247">
        <v>1150</v>
      </c>
      <c r="F546" s="379">
        <v>20998231</v>
      </c>
      <c r="G546" s="367" t="s">
        <v>2487</v>
      </c>
      <c r="H546" s="367" t="s">
        <v>2267</v>
      </c>
      <c r="I546" s="411" t="s">
        <v>2267</v>
      </c>
      <c r="J546" s="522" t="s">
        <v>2269</v>
      </c>
      <c r="K546" s="412">
        <v>3</v>
      </c>
      <c r="L546" s="412">
        <v>11</v>
      </c>
      <c r="M546" s="247">
        <f t="shared" si="26"/>
        <v>12650</v>
      </c>
      <c r="N546" s="412">
        <v>0</v>
      </c>
      <c r="O546" s="412">
        <v>0</v>
      </c>
      <c r="P546" s="247">
        <f t="shared" si="33"/>
        <v>0</v>
      </c>
    </row>
    <row r="547" spans="1:16" s="54" customFormat="1" ht="11.25" x14ac:dyDescent="0.2">
      <c r="A547" s="554" t="s">
        <v>511</v>
      </c>
      <c r="B547" s="381" t="s">
        <v>793</v>
      </c>
      <c r="C547" s="381" t="s">
        <v>2257</v>
      </c>
      <c r="D547" s="367" t="s">
        <v>9192</v>
      </c>
      <c r="E547" s="247">
        <v>1150</v>
      </c>
      <c r="F547" s="379">
        <v>20727988</v>
      </c>
      <c r="G547" s="367" t="s">
        <v>2488</v>
      </c>
      <c r="H547" s="367" t="s">
        <v>2267</v>
      </c>
      <c r="I547" s="411" t="s">
        <v>2267</v>
      </c>
      <c r="J547" s="522" t="s">
        <v>2269</v>
      </c>
      <c r="K547" s="412">
        <v>4</v>
      </c>
      <c r="L547" s="412">
        <v>11</v>
      </c>
      <c r="M547" s="247">
        <f t="shared" si="26"/>
        <v>12650</v>
      </c>
      <c r="N547" s="412">
        <v>0</v>
      </c>
      <c r="O547" s="412">
        <v>0</v>
      </c>
      <c r="P547" s="247">
        <f t="shared" si="33"/>
        <v>0</v>
      </c>
    </row>
    <row r="548" spans="1:16" s="54" customFormat="1" ht="11.25" x14ac:dyDescent="0.2">
      <c r="A548" s="554" t="s">
        <v>511</v>
      </c>
      <c r="B548" s="381" t="s">
        <v>793</v>
      </c>
      <c r="C548" s="381" t="s">
        <v>2257</v>
      </c>
      <c r="D548" s="367" t="s">
        <v>2489</v>
      </c>
      <c r="E548" s="247">
        <v>1400</v>
      </c>
      <c r="F548" s="379">
        <v>71600965</v>
      </c>
      <c r="G548" s="367" t="s">
        <v>2490</v>
      </c>
      <c r="H548" s="367" t="s">
        <v>817</v>
      </c>
      <c r="I548" s="411" t="s">
        <v>817</v>
      </c>
      <c r="J548" s="522" t="s">
        <v>771</v>
      </c>
      <c r="K548" s="412">
        <v>3</v>
      </c>
      <c r="L548" s="412">
        <v>11</v>
      </c>
      <c r="M548" s="247">
        <f t="shared" si="26"/>
        <v>15400</v>
      </c>
      <c r="N548" s="412">
        <v>0</v>
      </c>
      <c r="O548" s="412">
        <v>0</v>
      </c>
      <c r="P548" s="247">
        <f t="shared" si="33"/>
        <v>0</v>
      </c>
    </row>
    <row r="549" spans="1:16" s="54" customFormat="1" ht="11.25" x14ac:dyDescent="0.2">
      <c r="A549" s="554" t="s">
        <v>511</v>
      </c>
      <c r="B549" s="381" t="s">
        <v>793</v>
      </c>
      <c r="C549" s="381" t="s">
        <v>2024</v>
      </c>
      <c r="D549" s="367" t="s">
        <v>1243</v>
      </c>
      <c r="E549" s="247">
        <v>1200</v>
      </c>
      <c r="F549" s="379">
        <v>71600965</v>
      </c>
      <c r="G549" s="367" t="s">
        <v>2491</v>
      </c>
      <c r="H549" s="367" t="s">
        <v>2040</v>
      </c>
      <c r="I549" s="411" t="s">
        <v>2492</v>
      </c>
      <c r="J549" s="522" t="s">
        <v>1217</v>
      </c>
      <c r="K549" s="412">
        <v>0</v>
      </c>
      <c r="L549" s="412">
        <v>0</v>
      </c>
      <c r="M549" s="247">
        <f t="shared" si="26"/>
        <v>0</v>
      </c>
      <c r="N549" s="412">
        <v>3</v>
      </c>
      <c r="O549" s="412">
        <v>10</v>
      </c>
      <c r="P549" s="247">
        <f>E549*O549</f>
        <v>12000</v>
      </c>
    </row>
    <row r="550" spans="1:16" s="54" customFormat="1" ht="11.25" x14ac:dyDescent="0.2">
      <c r="A550" s="554" t="s">
        <v>511</v>
      </c>
      <c r="B550" s="381" t="s">
        <v>793</v>
      </c>
      <c r="C550" s="381" t="s">
        <v>2257</v>
      </c>
      <c r="D550" s="367" t="s">
        <v>2493</v>
      </c>
      <c r="E550" s="247">
        <v>1150</v>
      </c>
      <c r="F550" s="379">
        <v>44300385</v>
      </c>
      <c r="G550" s="367" t="s">
        <v>2494</v>
      </c>
      <c r="H550" s="367" t="s">
        <v>2267</v>
      </c>
      <c r="I550" s="411" t="s">
        <v>2267</v>
      </c>
      <c r="J550" s="522" t="s">
        <v>2269</v>
      </c>
      <c r="K550" s="412">
        <v>3</v>
      </c>
      <c r="L550" s="412">
        <v>11</v>
      </c>
      <c r="M550" s="247">
        <f t="shared" si="26"/>
        <v>12650</v>
      </c>
      <c r="N550" s="412">
        <v>0</v>
      </c>
      <c r="O550" s="412">
        <v>0</v>
      </c>
      <c r="P550" s="247">
        <f t="shared" ref="P550:P554" si="34">E550*O550</f>
        <v>0</v>
      </c>
    </row>
    <row r="551" spans="1:16" s="54" customFormat="1" ht="11.25" x14ac:dyDescent="0.2">
      <c r="A551" s="554" t="s">
        <v>511</v>
      </c>
      <c r="B551" s="381" t="s">
        <v>793</v>
      </c>
      <c r="C551" s="381" t="s">
        <v>2257</v>
      </c>
      <c r="D551" s="367" t="s">
        <v>9193</v>
      </c>
      <c r="E551" s="247">
        <v>1150</v>
      </c>
      <c r="F551" s="379">
        <v>21005909</v>
      </c>
      <c r="G551" s="367" t="s">
        <v>2495</v>
      </c>
      <c r="H551" s="367" t="s">
        <v>2267</v>
      </c>
      <c r="I551" s="411" t="s">
        <v>2267</v>
      </c>
      <c r="J551" s="522" t="s">
        <v>2269</v>
      </c>
      <c r="K551" s="412">
        <v>3</v>
      </c>
      <c r="L551" s="412">
        <v>11</v>
      </c>
      <c r="M551" s="247">
        <f t="shared" si="26"/>
        <v>12650</v>
      </c>
      <c r="N551" s="412">
        <v>0</v>
      </c>
      <c r="O551" s="412">
        <v>0</v>
      </c>
      <c r="P551" s="247">
        <f t="shared" si="34"/>
        <v>0</v>
      </c>
    </row>
    <row r="552" spans="1:16" s="54" customFormat="1" ht="11.25" x14ac:dyDescent="0.2">
      <c r="A552" s="554" t="s">
        <v>511</v>
      </c>
      <c r="B552" s="381" t="s">
        <v>793</v>
      </c>
      <c r="C552" s="381" t="s">
        <v>2257</v>
      </c>
      <c r="D552" s="367" t="s">
        <v>2496</v>
      </c>
      <c r="E552" s="247">
        <v>1150</v>
      </c>
      <c r="F552" s="379">
        <v>20994779</v>
      </c>
      <c r="G552" s="367" t="s">
        <v>2497</v>
      </c>
      <c r="H552" s="367" t="s">
        <v>2267</v>
      </c>
      <c r="I552" s="411" t="s">
        <v>2267</v>
      </c>
      <c r="J552" s="522" t="s">
        <v>2269</v>
      </c>
      <c r="K552" s="412">
        <v>4</v>
      </c>
      <c r="L552" s="412">
        <v>11</v>
      </c>
      <c r="M552" s="247">
        <f t="shared" si="26"/>
        <v>12650</v>
      </c>
      <c r="N552" s="412">
        <v>0</v>
      </c>
      <c r="O552" s="412">
        <v>0</v>
      </c>
      <c r="P552" s="247">
        <f t="shared" si="34"/>
        <v>0</v>
      </c>
    </row>
    <row r="553" spans="1:16" s="54" customFormat="1" ht="11.25" x14ac:dyDescent="0.2">
      <c r="A553" s="554" t="s">
        <v>511</v>
      </c>
      <c r="B553" s="381" t="s">
        <v>793</v>
      </c>
      <c r="C553" s="381" t="s">
        <v>2257</v>
      </c>
      <c r="D553" s="367" t="s">
        <v>2476</v>
      </c>
      <c r="E553" s="247">
        <v>2500</v>
      </c>
      <c r="F553" s="379" t="s">
        <v>2285</v>
      </c>
      <c r="G553" s="367" t="s">
        <v>2286</v>
      </c>
      <c r="H553" s="367" t="s">
        <v>2258</v>
      </c>
      <c r="I553" s="411" t="s">
        <v>1224</v>
      </c>
      <c r="J553" s="522" t="s">
        <v>771</v>
      </c>
      <c r="K553" s="412">
        <v>1</v>
      </c>
      <c r="L553" s="412">
        <v>3</v>
      </c>
      <c r="M553" s="247">
        <f t="shared" si="26"/>
        <v>7500</v>
      </c>
      <c r="N553" s="412">
        <v>0</v>
      </c>
      <c r="O553" s="412">
        <v>0</v>
      </c>
      <c r="P553" s="247">
        <f t="shared" si="34"/>
        <v>0</v>
      </c>
    </row>
    <row r="554" spans="1:16" s="54" customFormat="1" ht="11.25" x14ac:dyDescent="0.2">
      <c r="A554" s="554" t="s">
        <v>511</v>
      </c>
      <c r="B554" s="381" t="s">
        <v>793</v>
      </c>
      <c r="C554" s="381" t="s">
        <v>113</v>
      </c>
      <c r="D554" s="367" t="s">
        <v>2498</v>
      </c>
      <c r="E554" s="247">
        <v>1880</v>
      </c>
      <c r="F554" s="379">
        <v>41821302</v>
      </c>
      <c r="G554" s="367" t="s">
        <v>2499</v>
      </c>
      <c r="H554" s="367" t="s">
        <v>2245</v>
      </c>
      <c r="I554" s="411" t="s">
        <v>2027</v>
      </c>
      <c r="J554" s="522" t="s">
        <v>1217</v>
      </c>
      <c r="K554" s="412">
        <v>2</v>
      </c>
      <c r="L554" s="412">
        <v>4</v>
      </c>
      <c r="M554" s="247">
        <f t="shared" si="26"/>
        <v>7520</v>
      </c>
      <c r="N554" s="412">
        <v>0</v>
      </c>
      <c r="O554" s="412">
        <v>0</v>
      </c>
      <c r="P554" s="247">
        <f t="shared" si="34"/>
        <v>0</v>
      </c>
    </row>
    <row r="555" spans="1:16" s="413" customFormat="1" ht="11.25" x14ac:dyDescent="0.2">
      <c r="A555" s="554" t="s">
        <v>511</v>
      </c>
      <c r="B555" s="558" t="s">
        <v>793</v>
      </c>
      <c r="C555" s="381" t="s">
        <v>2500</v>
      </c>
      <c r="D555" s="409" t="s">
        <v>2501</v>
      </c>
      <c r="E555" s="247">
        <v>1000</v>
      </c>
      <c r="F555" s="379">
        <v>77419611</v>
      </c>
      <c r="G555" s="414" t="s">
        <v>2396</v>
      </c>
      <c r="H555" s="523" t="s">
        <v>2502</v>
      </c>
      <c r="I555" s="416" t="s">
        <v>817</v>
      </c>
      <c r="J555" s="522" t="s">
        <v>1217</v>
      </c>
      <c r="K555" s="412">
        <v>2</v>
      </c>
      <c r="L555" s="412">
        <v>2</v>
      </c>
      <c r="M555" s="247">
        <v>4000</v>
      </c>
      <c r="N555" s="379">
        <v>1</v>
      </c>
      <c r="O555" s="524">
        <v>1</v>
      </c>
      <c r="P555" s="247">
        <v>800</v>
      </c>
    </row>
    <row r="556" spans="1:16" s="413" customFormat="1" ht="11.25" x14ac:dyDescent="0.2">
      <c r="A556" s="554" t="s">
        <v>511</v>
      </c>
      <c r="B556" s="558" t="s">
        <v>793</v>
      </c>
      <c r="C556" s="381" t="s">
        <v>2500</v>
      </c>
      <c r="D556" s="409" t="s">
        <v>2503</v>
      </c>
      <c r="E556" s="247">
        <v>930</v>
      </c>
      <c r="F556" s="379">
        <v>21013186</v>
      </c>
      <c r="G556" s="414" t="s">
        <v>2504</v>
      </c>
      <c r="H556" s="409" t="s">
        <v>2267</v>
      </c>
      <c r="I556" s="381" t="s">
        <v>2267</v>
      </c>
      <c r="J556" s="525" t="s">
        <v>2505</v>
      </c>
      <c r="K556" s="412">
        <v>6</v>
      </c>
      <c r="L556" s="412">
        <v>6</v>
      </c>
      <c r="M556" s="247">
        <v>11160</v>
      </c>
      <c r="N556" s="379">
        <v>1</v>
      </c>
      <c r="O556" s="524">
        <v>1</v>
      </c>
      <c r="P556" s="247">
        <v>930</v>
      </c>
    </row>
    <row r="557" spans="1:16" s="54" customFormat="1" ht="11.25" x14ac:dyDescent="0.2">
      <c r="A557" s="554" t="s">
        <v>511</v>
      </c>
      <c r="B557" s="558" t="s">
        <v>793</v>
      </c>
      <c r="C557" s="381" t="s">
        <v>2500</v>
      </c>
      <c r="D557" s="367" t="s">
        <v>2506</v>
      </c>
      <c r="E557" s="247">
        <v>2500</v>
      </c>
      <c r="F557" s="379">
        <v>45576986</v>
      </c>
      <c r="G557" s="414" t="s">
        <v>2507</v>
      </c>
      <c r="H557" s="415" t="s">
        <v>2144</v>
      </c>
      <c r="I557" s="416" t="s">
        <v>2027</v>
      </c>
      <c r="J557" s="521" t="s">
        <v>1217</v>
      </c>
      <c r="K557" s="412">
        <v>1</v>
      </c>
      <c r="L557" s="412">
        <v>1</v>
      </c>
      <c r="M557" s="247">
        <v>2500</v>
      </c>
      <c r="N557" s="379">
        <v>0</v>
      </c>
      <c r="O557" s="524">
        <v>0</v>
      </c>
      <c r="P557" s="247">
        <v>0</v>
      </c>
    </row>
    <row r="558" spans="1:16" s="54" customFormat="1" ht="11.25" x14ac:dyDescent="0.2">
      <c r="A558" s="554" t="s">
        <v>511</v>
      </c>
      <c r="B558" s="558" t="s">
        <v>793</v>
      </c>
      <c r="C558" s="381" t="s">
        <v>2500</v>
      </c>
      <c r="D558" s="367" t="s">
        <v>2508</v>
      </c>
      <c r="E558" s="247">
        <v>2000</v>
      </c>
      <c r="F558" s="379">
        <v>80634503</v>
      </c>
      <c r="G558" s="414" t="s">
        <v>2241</v>
      </c>
      <c r="H558" s="417" t="s">
        <v>2040</v>
      </c>
      <c r="I558" s="411" t="s">
        <v>2492</v>
      </c>
      <c r="J558" s="522" t="s">
        <v>1217</v>
      </c>
      <c r="K558" s="412">
        <v>2</v>
      </c>
      <c r="L558" s="412">
        <v>2</v>
      </c>
      <c r="M558" s="247">
        <v>4000</v>
      </c>
      <c r="N558" s="379">
        <v>1</v>
      </c>
      <c r="O558" s="524">
        <v>1</v>
      </c>
      <c r="P558" s="247">
        <v>2000</v>
      </c>
    </row>
    <row r="559" spans="1:16" s="54" customFormat="1" ht="11.25" x14ac:dyDescent="0.2">
      <c r="A559" s="554" t="s">
        <v>511</v>
      </c>
      <c r="B559" s="558" t="s">
        <v>793</v>
      </c>
      <c r="C559" s="381" t="s">
        <v>2500</v>
      </c>
      <c r="D559" s="367" t="s">
        <v>2509</v>
      </c>
      <c r="E559" s="247">
        <v>2000</v>
      </c>
      <c r="F559" s="379">
        <v>44977070</v>
      </c>
      <c r="G559" s="414" t="s">
        <v>2228</v>
      </c>
      <c r="H559" s="415" t="s">
        <v>1390</v>
      </c>
      <c r="I559" s="416" t="s">
        <v>2027</v>
      </c>
      <c r="J559" s="521" t="s">
        <v>1217</v>
      </c>
      <c r="K559" s="412">
        <v>1</v>
      </c>
      <c r="L559" s="412">
        <v>1</v>
      </c>
      <c r="M559" s="247">
        <v>2000</v>
      </c>
      <c r="N559" s="379">
        <v>0</v>
      </c>
      <c r="O559" s="524">
        <v>0</v>
      </c>
      <c r="P559" s="247">
        <v>0</v>
      </c>
    </row>
    <row r="560" spans="1:16" s="54" customFormat="1" ht="11.25" x14ac:dyDescent="0.2">
      <c r="A560" s="554" t="s">
        <v>511</v>
      </c>
      <c r="B560" s="558" t="s">
        <v>793</v>
      </c>
      <c r="C560" s="381" t="s">
        <v>2500</v>
      </c>
      <c r="D560" s="367" t="s">
        <v>2510</v>
      </c>
      <c r="E560" s="247">
        <v>1500</v>
      </c>
      <c r="F560" s="379">
        <v>71233559</v>
      </c>
      <c r="G560" s="414" t="s">
        <v>2511</v>
      </c>
      <c r="H560" s="415" t="s">
        <v>2258</v>
      </c>
      <c r="I560" s="416" t="s">
        <v>1224</v>
      </c>
      <c r="J560" s="521" t="s">
        <v>2223</v>
      </c>
      <c r="K560" s="412">
        <v>1</v>
      </c>
      <c r="L560" s="412">
        <v>1</v>
      </c>
      <c r="M560" s="247">
        <v>1500</v>
      </c>
      <c r="N560" s="379">
        <v>0</v>
      </c>
      <c r="O560" s="524">
        <v>0</v>
      </c>
      <c r="P560" s="247">
        <v>0</v>
      </c>
    </row>
    <row r="561" spans="1:16" s="54" customFormat="1" ht="11.25" x14ac:dyDescent="0.2">
      <c r="A561" s="554" t="s">
        <v>511</v>
      </c>
      <c r="B561" s="558" t="s">
        <v>793</v>
      </c>
      <c r="C561" s="381" t="s">
        <v>2500</v>
      </c>
      <c r="D561" s="367" t="s">
        <v>2512</v>
      </c>
      <c r="E561" s="247">
        <v>2000</v>
      </c>
      <c r="F561" s="379">
        <v>44545688</v>
      </c>
      <c r="G561" s="414" t="s">
        <v>2513</v>
      </c>
      <c r="H561" s="415" t="s">
        <v>2514</v>
      </c>
      <c r="I561" s="416" t="s">
        <v>1224</v>
      </c>
      <c r="J561" s="521" t="s">
        <v>2223</v>
      </c>
      <c r="K561" s="412">
        <v>1</v>
      </c>
      <c r="L561" s="412">
        <v>1</v>
      </c>
      <c r="M561" s="247">
        <v>2000</v>
      </c>
      <c r="N561" s="379">
        <v>0</v>
      </c>
      <c r="O561" s="524">
        <v>0</v>
      </c>
      <c r="P561" s="247">
        <v>0</v>
      </c>
    </row>
    <row r="562" spans="1:16" s="54" customFormat="1" ht="11.25" x14ac:dyDescent="0.2">
      <c r="A562" s="554" t="s">
        <v>511</v>
      </c>
      <c r="B562" s="558" t="s">
        <v>793</v>
      </c>
      <c r="C562" s="381" t="s">
        <v>2500</v>
      </c>
      <c r="D562" s="367" t="s">
        <v>2515</v>
      </c>
      <c r="E562" s="247">
        <v>3400</v>
      </c>
      <c r="F562" s="379">
        <v>44853747</v>
      </c>
      <c r="G562" s="414" t="s">
        <v>2516</v>
      </c>
      <c r="H562" s="415" t="s">
        <v>2380</v>
      </c>
      <c r="I562" s="416" t="s">
        <v>2027</v>
      </c>
      <c r="J562" s="521" t="s">
        <v>1217</v>
      </c>
      <c r="K562" s="412">
        <v>2</v>
      </c>
      <c r="L562" s="412">
        <v>2</v>
      </c>
      <c r="M562" s="247">
        <v>3900</v>
      </c>
      <c r="N562" s="379">
        <v>0</v>
      </c>
      <c r="O562" s="524">
        <v>0</v>
      </c>
      <c r="P562" s="247">
        <v>0</v>
      </c>
    </row>
    <row r="563" spans="1:16" s="54" customFormat="1" ht="11.25" x14ac:dyDescent="0.2">
      <c r="A563" s="554" t="s">
        <v>511</v>
      </c>
      <c r="B563" s="558" t="s">
        <v>793</v>
      </c>
      <c r="C563" s="381" t="s">
        <v>2500</v>
      </c>
      <c r="D563" s="367" t="s">
        <v>2517</v>
      </c>
      <c r="E563" s="247">
        <v>2000</v>
      </c>
      <c r="F563" s="379">
        <v>48049023</v>
      </c>
      <c r="G563" s="414" t="s">
        <v>2369</v>
      </c>
      <c r="H563" s="417" t="s">
        <v>2040</v>
      </c>
      <c r="I563" s="411" t="s">
        <v>2492</v>
      </c>
      <c r="J563" s="522" t="s">
        <v>1217</v>
      </c>
      <c r="K563" s="412">
        <v>1</v>
      </c>
      <c r="L563" s="412">
        <v>1</v>
      </c>
      <c r="M563" s="247">
        <v>2000</v>
      </c>
      <c r="N563" s="379">
        <v>0</v>
      </c>
      <c r="O563" s="524">
        <v>0</v>
      </c>
      <c r="P563" s="247">
        <v>0</v>
      </c>
    </row>
    <row r="564" spans="1:16" s="54" customFormat="1" ht="11.25" x14ac:dyDescent="0.2">
      <c r="A564" s="554" t="s">
        <v>511</v>
      </c>
      <c r="B564" s="558" t="s">
        <v>793</v>
      </c>
      <c r="C564" s="381" t="s">
        <v>2500</v>
      </c>
      <c r="D564" s="367" t="s">
        <v>2518</v>
      </c>
      <c r="E564" s="247">
        <v>2200</v>
      </c>
      <c r="F564" s="379">
        <v>72261951</v>
      </c>
      <c r="G564" s="414" t="s">
        <v>2519</v>
      </c>
      <c r="H564" s="415" t="s">
        <v>1390</v>
      </c>
      <c r="I564" s="416" t="s">
        <v>2027</v>
      </c>
      <c r="J564" s="521" t="s">
        <v>1217</v>
      </c>
      <c r="K564" s="412">
        <v>0</v>
      </c>
      <c r="L564" s="412">
        <v>0</v>
      </c>
      <c r="M564" s="247">
        <v>0</v>
      </c>
      <c r="N564" s="379">
        <v>1</v>
      </c>
      <c r="O564" s="524">
        <v>1</v>
      </c>
      <c r="P564" s="247">
        <v>2200</v>
      </c>
    </row>
    <row r="565" spans="1:16" s="54" customFormat="1" ht="11.25" x14ac:dyDescent="0.2">
      <c r="A565" s="554" t="s">
        <v>511</v>
      </c>
      <c r="B565" s="558" t="s">
        <v>793</v>
      </c>
      <c r="C565" s="381" t="s">
        <v>2500</v>
      </c>
      <c r="D565" s="367" t="s">
        <v>2520</v>
      </c>
      <c r="E565" s="247">
        <v>2600</v>
      </c>
      <c r="F565" s="379">
        <v>41755840</v>
      </c>
      <c r="G565" s="414" t="s">
        <v>2521</v>
      </c>
      <c r="H565" s="415" t="s">
        <v>1246</v>
      </c>
      <c r="I565" s="416" t="s">
        <v>1224</v>
      </c>
      <c r="J565" s="521" t="s">
        <v>2223</v>
      </c>
      <c r="K565" s="412">
        <v>0</v>
      </c>
      <c r="L565" s="412">
        <v>0</v>
      </c>
      <c r="M565" s="247">
        <v>0</v>
      </c>
      <c r="N565" s="379">
        <v>4</v>
      </c>
      <c r="O565" s="524">
        <v>4</v>
      </c>
      <c r="P565" s="247">
        <v>8650</v>
      </c>
    </row>
    <row r="566" spans="1:16" s="54" customFormat="1" ht="11.25" x14ac:dyDescent="0.2">
      <c r="A566" s="554" t="s">
        <v>511</v>
      </c>
      <c r="B566" s="558" t="s">
        <v>793</v>
      </c>
      <c r="C566" s="381" t="s">
        <v>2500</v>
      </c>
      <c r="D566" s="367" t="s">
        <v>2522</v>
      </c>
      <c r="E566" s="247">
        <v>1800</v>
      </c>
      <c r="F566" s="379">
        <v>71061294</v>
      </c>
      <c r="G566" s="414" t="s">
        <v>2523</v>
      </c>
      <c r="H566" s="415" t="s">
        <v>2236</v>
      </c>
      <c r="I566" s="416" t="s">
        <v>2233</v>
      </c>
      <c r="J566" s="521" t="s">
        <v>1217</v>
      </c>
      <c r="K566" s="412">
        <v>0</v>
      </c>
      <c r="L566" s="412">
        <v>0</v>
      </c>
      <c r="M566" s="247">
        <v>0</v>
      </c>
      <c r="N566" s="379">
        <v>1</v>
      </c>
      <c r="O566" s="524">
        <v>1</v>
      </c>
      <c r="P566" s="247">
        <v>1800</v>
      </c>
    </row>
    <row r="567" spans="1:16" s="54" customFormat="1" ht="11.25" x14ac:dyDescent="0.2">
      <c r="A567" s="554" t="s">
        <v>511</v>
      </c>
      <c r="B567" s="558" t="s">
        <v>793</v>
      </c>
      <c r="C567" s="381" t="s">
        <v>2500</v>
      </c>
      <c r="D567" s="367" t="s">
        <v>2524</v>
      </c>
      <c r="E567" s="247">
        <v>2000</v>
      </c>
      <c r="F567" s="379">
        <v>71840733</v>
      </c>
      <c r="G567" s="414" t="s">
        <v>2525</v>
      </c>
      <c r="H567" s="415" t="s">
        <v>2076</v>
      </c>
      <c r="I567" s="416" t="s">
        <v>2027</v>
      </c>
      <c r="J567" s="521" t="s">
        <v>1217</v>
      </c>
      <c r="K567" s="412">
        <v>0</v>
      </c>
      <c r="L567" s="412">
        <v>0</v>
      </c>
      <c r="M567" s="247">
        <v>0</v>
      </c>
      <c r="N567" s="379">
        <v>1</v>
      </c>
      <c r="O567" s="524">
        <v>1</v>
      </c>
      <c r="P567" s="247">
        <v>2000</v>
      </c>
    </row>
    <row r="568" spans="1:16" s="54" customFormat="1" ht="11.25" x14ac:dyDescent="0.2">
      <c r="A568" s="554" t="s">
        <v>511</v>
      </c>
      <c r="B568" s="558" t="s">
        <v>793</v>
      </c>
      <c r="C568" s="381" t="s">
        <v>2500</v>
      </c>
      <c r="D568" s="367" t="s">
        <v>2526</v>
      </c>
      <c r="E568" s="247">
        <v>2500</v>
      </c>
      <c r="F568" s="379">
        <v>46809527</v>
      </c>
      <c r="G568" s="414" t="s">
        <v>2527</v>
      </c>
      <c r="H568" s="415" t="s">
        <v>822</v>
      </c>
      <c r="I568" s="416" t="s">
        <v>1217</v>
      </c>
      <c r="J568" s="521" t="s">
        <v>1217</v>
      </c>
      <c r="K568" s="412">
        <v>0</v>
      </c>
      <c r="L568" s="412">
        <v>0</v>
      </c>
      <c r="M568" s="247">
        <v>0</v>
      </c>
      <c r="N568" s="379">
        <v>6</v>
      </c>
      <c r="O568" s="524">
        <v>6</v>
      </c>
      <c r="P568" s="247">
        <v>16900</v>
      </c>
    </row>
    <row r="569" spans="1:16" s="54" customFormat="1" ht="11.25" x14ac:dyDescent="0.2">
      <c r="A569" s="554" t="s">
        <v>511</v>
      </c>
      <c r="B569" s="558" t="s">
        <v>793</v>
      </c>
      <c r="C569" s="381" t="s">
        <v>2500</v>
      </c>
      <c r="D569" s="367" t="s">
        <v>2528</v>
      </c>
      <c r="E569" s="247">
        <v>2200</v>
      </c>
      <c r="F569" s="379">
        <v>45859472</v>
      </c>
      <c r="G569" s="414" t="s">
        <v>2226</v>
      </c>
      <c r="H569" s="415" t="s">
        <v>2529</v>
      </c>
      <c r="I569" s="416" t="s">
        <v>1224</v>
      </c>
      <c r="J569" s="521" t="s">
        <v>2223</v>
      </c>
      <c r="K569" s="412">
        <v>0</v>
      </c>
      <c r="L569" s="412">
        <v>0</v>
      </c>
      <c r="M569" s="247">
        <v>0</v>
      </c>
      <c r="N569" s="379">
        <v>1</v>
      </c>
      <c r="O569" s="524">
        <v>1</v>
      </c>
      <c r="P569" s="247">
        <v>2200</v>
      </c>
    </row>
    <row r="570" spans="1:16" s="54" customFormat="1" ht="11.25" x14ac:dyDescent="0.2">
      <c r="A570" s="554" t="s">
        <v>511</v>
      </c>
      <c r="B570" s="558" t="s">
        <v>793</v>
      </c>
      <c r="C570" s="381" t="s">
        <v>2500</v>
      </c>
      <c r="D570" s="367" t="s">
        <v>2530</v>
      </c>
      <c r="E570" s="247">
        <v>1300</v>
      </c>
      <c r="F570" s="379">
        <v>205330459</v>
      </c>
      <c r="G570" s="414" t="s">
        <v>2407</v>
      </c>
      <c r="H570" s="415" t="s">
        <v>2258</v>
      </c>
      <c r="I570" s="416" t="s">
        <v>1224</v>
      </c>
      <c r="J570" s="521" t="s">
        <v>2223</v>
      </c>
      <c r="K570" s="412">
        <v>0</v>
      </c>
      <c r="L570" s="412">
        <v>0</v>
      </c>
      <c r="M570" s="247">
        <v>0</v>
      </c>
      <c r="N570" s="379">
        <v>1</v>
      </c>
      <c r="O570" s="524">
        <v>1</v>
      </c>
      <c r="P570" s="247">
        <v>1300</v>
      </c>
    </row>
    <row r="571" spans="1:16" s="54" customFormat="1" ht="11.25" x14ac:dyDescent="0.2">
      <c r="A571" s="554" t="s">
        <v>511</v>
      </c>
      <c r="B571" s="558" t="s">
        <v>793</v>
      </c>
      <c r="C571" s="381" t="s">
        <v>2500</v>
      </c>
      <c r="D571" s="367" t="s">
        <v>2531</v>
      </c>
      <c r="E571" s="247">
        <v>2000</v>
      </c>
      <c r="F571" s="379">
        <v>41204834</v>
      </c>
      <c r="G571" s="414" t="s">
        <v>2532</v>
      </c>
      <c r="H571" s="415" t="s">
        <v>2144</v>
      </c>
      <c r="I571" s="416" t="s">
        <v>2027</v>
      </c>
      <c r="J571" s="521" t="s">
        <v>1217</v>
      </c>
      <c r="K571" s="412">
        <v>0</v>
      </c>
      <c r="L571" s="412">
        <v>0</v>
      </c>
      <c r="M571" s="247">
        <v>0</v>
      </c>
      <c r="N571" s="379">
        <v>1</v>
      </c>
      <c r="O571" s="524">
        <v>1</v>
      </c>
      <c r="P571" s="247">
        <v>2000</v>
      </c>
    </row>
    <row r="572" spans="1:16" s="54" customFormat="1" ht="11.25" x14ac:dyDescent="0.2">
      <c r="A572" s="554" t="s">
        <v>511</v>
      </c>
      <c r="B572" s="558" t="s">
        <v>793</v>
      </c>
      <c r="C572" s="381" t="s">
        <v>2500</v>
      </c>
      <c r="D572" s="367" t="s">
        <v>2533</v>
      </c>
      <c r="E572" s="247">
        <v>1600</v>
      </c>
      <c r="F572" s="379">
        <v>72696712</v>
      </c>
      <c r="G572" s="414" t="s">
        <v>2534</v>
      </c>
      <c r="H572" s="417" t="s">
        <v>2040</v>
      </c>
      <c r="I572" s="411" t="s">
        <v>2492</v>
      </c>
      <c r="J572" s="522" t="s">
        <v>1217</v>
      </c>
      <c r="K572" s="412">
        <v>0</v>
      </c>
      <c r="L572" s="412">
        <v>0</v>
      </c>
      <c r="M572" s="247">
        <v>0</v>
      </c>
      <c r="N572" s="379">
        <v>1</v>
      </c>
      <c r="O572" s="524">
        <v>1</v>
      </c>
      <c r="P572" s="247">
        <v>1600</v>
      </c>
    </row>
    <row r="573" spans="1:16" s="54" customFormat="1" ht="11.25" x14ac:dyDescent="0.2">
      <c r="A573" s="554" t="s">
        <v>511</v>
      </c>
      <c r="B573" s="558" t="s">
        <v>793</v>
      </c>
      <c r="C573" s="381" t="s">
        <v>2500</v>
      </c>
      <c r="D573" s="367" t="s">
        <v>2535</v>
      </c>
      <c r="E573" s="247">
        <v>2200</v>
      </c>
      <c r="F573" s="379">
        <v>40190663</v>
      </c>
      <c r="G573" s="414" t="s">
        <v>2536</v>
      </c>
      <c r="H573" s="415" t="s">
        <v>1246</v>
      </c>
      <c r="I573" s="416" t="s">
        <v>2027</v>
      </c>
      <c r="J573" s="521" t="s">
        <v>1217</v>
      </c>
      <c r="K573" s="412">
        <v>0</v>
      </c>
      <c r="L573" s="412">
        <v>0</v>
      </c>
      <c r="M573" s="247">
        <v>0</v>
      </c>
      <c r="N573" s="379">
        <v>1</v>
      </c>
      <c r="O573" s="524">
        <v>1</v>
      </c>
      <c r="P573" s="247">
        <v>2200</v>
      </c>
    </row>
    <row r="574" spans="1:16" s="54" customFormat="1" ht="11.25" x14ac:dyDescent="0.2">
      <c r="A574" s="554" t="s">
        <v>511</v>
      </c>
      <c r="B574" s="558" t="s">
        <v>793</v>
      </c>
      <c r="C574" s="381" t="s">
        <v>2500</v>
      </c>
      <c r="D574" s="367" t="s">
        <v>2537</v>
      </c>
      <c r="E574" s="247">
        <v>1395</v>
      </c>
      <c r="F574" s="379">
        <v>43365386</v>
      </c>
      <c r="G574" s="414" t="s">
        <v>2538</v>
      </c>
      <c r="H574" s="415" t="s">
        <v>2539</v>
      </c>
      <c r="I574" s="416" t="s">
        <v>2539</v>
      </c>
      <c r="J574" s="521" t="s">
        <v>2090</v>
      </c>
      <c r="K574" s="412">
        <v>0</v>
      </c>
      <c r="L574" s="412">
        <v>0</v>
      </c>
      <c r="M574" s="247">
        <v>0</v>
      </c>
      <c r="N574" s="379">
        <v>2</v>
      </c>
      <c r="O574" s="524">
        <v>2</v>
      </c>
      <c r="P574" s="247">
        <v>5580</v>
      </c>
    </row>
    <row r="575" spans="1:16" s="54" customFormat="1" ht="11.25" x14ac:dyDescent="0.2">
      <c r="A575" s="554" t="s">
        <v>511</v>
      </c>
      <c r="B575" s="558" t="s">
        <v>793</v>
      </c>
      <c r="C575" s="381" t="s">
        <v>2500</v>
      </c>
      <c r="D575" s="367" t="s">
        <v>2540</v>
      </c>
      <c r="E575" s="247">
        <v>2200</v>
      </c>
      <c r="F575" s="379">
        <v>43944997</v>
      </c>
      <c r="G575" s="414" t="s">
        <v>2231</v>
      </c>
      <c r="H575" s="415" t="s">
        <v>2541</v>
      </c>
      <c r="I575" s="381" t="s">
        <v>2233</v>
      </c>
      <c r="J575" s="412" t="s">
        <v>1217</v>
      </c>
      <c r="K575" s="412">
        <v>0</v>
      </c>
      <c r="L575" s="412">
        <v>0</v>
      </c>
      <c r="M575" s="247">
        <v>0</v>
      </c>
      <c r="N575" s="379">
        <v>3</v>
      </c>
      <c r="O575" s="524">
        <v>3</v>
      </c>
      <c r="P575" s="247">
        <v>6600</v>
      </c>
    </row>
    <row r="576" spans="1:16" s="54" customFormat="1" ht="11.25" x14ac:dyDescent="0.2">
      <c r="A576" s="554" t="s">
        <v>511</v>
      </c>
      <c r="B576" s="558" t="s">
        <v>793</v>
      </c>
      <c r="C576" s="381" t="s">
        <v>2500</v>
      </c>
      <c r="D576" s="367" t="s">
        <v>2542</v>
      </c>
      <c r="E576" s="247">
        <v>2500</v>
      </c>
      <c r="F576" s="379">
        <v>45962070</v>
      </c>
      <c r="G576" s="414" t="s">
        <v>2543</v>
      </c>
      <c r="H576" s="415" t="s">
        <v>1286</v>
      </c>
      <c r="I576" s="381" t="s">
        <v>2027</v>
      </c>
      <c r="J576" s="412" t="s">
        <v>2544</v>
      </c>
      <c r="K576" s="412">
        <v>0</v>
      </c>
      <c r="L576" s="412">
        <v>0</v>
      </c>
      <c r="M576" s="247">
        <v>0</v>
      </c>
      <c r="N576" s="379">
        <v>3</v>
      </c>
      <c r="O576" s="524">
        <v>3</v>
      </c>
      <c r="P576" s="247">
        <v>7500</v>
      </c>
    </row>
    <row r="577" spans="1:16" s="54" customFormat="1" ht="11.25" x14ac:dyDescent="0.2">
      <c r="A577" s="554" t="s">
        <v>511</v>
      </c>
      <c r="B577" s="558" t="s">
        <v>793</v>
      </c>
      <c r="C577" s="381" t="s">
        <v>2500</v>
      </c>
      <c r="D577" s="367" t="s">
        <v>2542</v>
      </c>
      <c r="E577" s="247">
        <v>2500</v>
      </c>
      <c r="F577" s="379">
        <v>42089025</v>
      </c>
      <c r="G577" s="414" t="s">
        <v>2545</v>
      </c>
      <c r="H577" s="415" t="s">
        <v>1286</v>
      </c>
      <c r="I577" s="381" t="s">
        <v>2027</v>
      </c>
      <c r="J577" s="412" t="s">
        <v>2544</v>
      </c>
      <c r="K577" s="412">
        <v>0</v>
      </c>
      <c r="L577" s="412">
        <v>0</v>
      </c>
      <c r="M577" s="247">
        <v>0</v>
      </c>
      <c r="N577" s="379">
        <v>3</v>
      </c>
      <c r="O577" s="524">
        <v>3</v>
      </c>
      <c r="P577" s="247">
        <v>7500</v>
      </c>
    </row>
    <row r="578" spans="1:16" s="54" customFormat="1" ht="11.25" x14ac:dyDescent="0.2">
      <c r="A578" s="554" t="s">
        <v>511</v>
      </c>
      <c r="B578" s="558" t="s">
        <v>793</v>
      </c>
      <c r="C578" s="381" t="s">
        <v>2500</v>
      </c>
      <c r="D578" s="367" t="s">
        <v>2546</v>
      </c>
      <c r="E578" s="247">
        <v>500</v>
      </c>
      <c r="F578" s="379">
        <v>47145700</v>
      </c>
      <c r="G578" s="414" t="s">
        <v>2547</v>
      </c>
      <c r="H578" s="415" t="s">
        <v>1286</v>
      </c>
      <c r="I578" s="381" t="s">
        <v>2027</v>
      </c>
      <c r="J578" s="412" t="s">
        <v>2544</v>
      </c>
      <c r="K578" s="412">
        <v>0</v>
      </c>
      <c r="L578" s="412">
        <v>0</v>
      </c>
      <c r="M578" s="247">
        <v>0</v>
      </c>
      <c r="N578" s="379">
        <v>1</v>
      </c>
      <c r="O578" s="524">
        <v>1</v>
      </c>
      <c r="P578" s="247">
        <v>500</v>
      </c>
    </row>
    <row r="579" spans="1:16" s="54" customFormat="1" ht="11.25" x14ac:dyDescent="0.2">
      <c r="A579" s="554" t="s">
        <v>511</v>
      </c>
      <c r="B579" s="558" t="s">
        <v>793</v>
      </c>
      <c r="C579" s="381" t="s">
        <v>2500</v>
      </c>
      <c r="D579" s="367" t="s">
        <v>2542</v>
      </c>
      <c r="E579" s="247">
        <v>2500</v>
      </c>
      <c r="F579" s="379">
        <v>46584926</v>
      </c>
      <c r="G579" s="414" t="s">
        <v>2548</v>
      </c>
      <c r="H579" s="415" t="s">
        <v>1286</v>
      </c>
      <c r="I579" s="381" t="s">
        <v>2027</v>
      </c>
      <c r="J579" s="416" t="s">
        <v>2544</v>
      </c>
      <c r="K579" s="412">
        <v>0</v>
      </c>
      <c r="L579" s="412">
        <v>0</v>
      </c>
      <c r="M579" s="247">
        <v>0</v>
      </c>
      <c r="N579" s="379">
        <v>7</v>
      </c>
      <c r="O579" s="524">
        <v>7</v>
      </c>
      <c r="P579" s="247">
        <v>17500</v>
      </c>
    </row>
    <row r="580" spans="1:16" s="54" customFormat="1" ht="11.25" x14ac:dyDescent="0.2">
      <c r="A580" s="554" t="s">
        <v>511</v>
      </c>
      <c r="B580" s="558" t="s">
        <v>793</v>
      </c>
      <c r="C580" s="381" t="s">
        <v>2500</v>
      </c>
      <c r="D580" s="367" t="s">
        <v>2542</v>
      </c>
      <c r="E580" s="247">
        <v>2500</v>
      </c>
      <c r="F580" s="379">
        <v>44721705</v>
      </c>
      <c r="G580" s="414" t="s">
        <v>2549</v>
      </c>
      <c r="H580" s="415" t="s">
        <v>1286</v>
      </c>
      <c r="I580" s="381" t="s">
        <v>2027</v>
      </c>
      <c r="J580" s="416" t="s">
        <v>2544</v>
      </c>
      <c r="K580" s="412">
        <v>0</v>
      </c>
      <c r="L580" s="412">
        <v>0</v>
      </c>
      <c r="M580" s="247">
        <v>0</v>
      </c>
      <c r="N580" s="379">
        <v>7</v>
      </c>
      <c r="O580" s="524">
        <v>7</v>
      </c>
      <c r="P580" s="247">
        <v>17500</v>
      </c>
    </row>
    <row r="581" spans="1:16" s="54" customFormat="1" ht="11.25" x14ac:dyDescent="0.2">
      <c r="A581" s="554" t="s">
        <v>511</v>
      </c>
      <c r="B581" s="558" t="s">
        <v>793</v>
      </c>
      <c r="C581" s="381" t="s">
        <v>2500</v>
      </c>
      <c r="D581" s="367" t="s">
        <v>2550</v>
      </c>
      <c r="E581" s="247">
        <v>2000</v>
      </c>
      <c r="F581" s="379">
        <v>201001931</v>
      </c>
      <c r="G581" s="414" t="s">
        <v>2551</v>
      </c>
      <c r="H581" s="415" t="s">
        <v>1313</v>
      </c>
      <c r="I581" s="416" t="s">
        <v>817</v>
      </c>
      <c r="J581" s="420" t="s">
        <v>1217</v>
      </c>
      <c r="K581" s="412">
        <v>0</v>
      </c>
      <c r="L581" s="412">
        <v>0</v>
      </c>
      <c r="M581" s="247">
        <v>0</v>
      </c>
      <c r="N581" s="379">
        <v>1</v>
      </c>
      <c r="O581" s="524">
        <v>1</v>
      </c>
      <c r="P581" s="247">
        <v>2000</v>
      </c>
    </row>
    <row r="582" spans="1:16" s="54" customFormat="1" ht="11.25" x14ac:dyDescent="0.2">
      <c r="A582" s="554" t="s">
        <v>509</v>
      </c>
      <c r="B582" s="381" t="s">
        <v>767</v>
      </c>
      <c r="C582" s="381" t="s">
        <v>113</v>
      </c>
      <c r="D582" s="367" t="s">
        <v>2502</v>
      </c>
      <c r="E582" s="247">
        <v>1300</v>
      </c>
      <c r="F582" s="379" t="s">
        <v>2628</v>
      </c>
      <c r="G582" s="367" t="s">
        <v>2629</v>
      </c>
      <c r="H582" s="367" t="s">
        <v>1243</v>
      </c>
      <c r="I582" s="367" t="s">
        <v>2630</v>
      </c>
      <c r="J582" s="367" t="s">
        <v>2631</v>
      </c>
      <c r="K582" s="538">
        <v>4</v>
      </c>
      <c r="L582" s="531">
        <v>12</v>
      </c>
      <c r="M582" s="247">
        <v>13240</v>
      </c>
      <c r="N582" s="538">
        <v>2</v>
      </c>
      <c r="O582" s="538">
        <v>6</v>
      </c>
      <c r="P582" s="247">
        <v>7800</v>
      </c>
    </row>
    <row r="583" spans="1:16" s="54" customFormat="1" ht="11.25" x14ac:dyDescent="0.2">
      <c r="A583" s="554" t="s">
        <v>509</v>
      </c>
      <c r="B583" s="381" t="s">
        <v>767</v>
      </c>
      <c r="C583" s="381" t="s">
        <v>113</v>
      </c>
      <c r="D583" s="367" t="s">
        <v>2502</v>
      </c>
      <c r="E583" s="247">
        <v>1300</v>
      </c>
      <c r="F583" s="379" t="s">
        <v>2632</v>
      </c>
      <c r="G583" s="367" t="s">
        <v>2633</v>
      </c>
      <c r="H583" s="367" t="s">
        <v>2634</v>
      </c>
      <c r="I583" s="367" t="s">
        <v>2630</v>
      </c>
      <c r="J583" s="367" t="s">
        <v>2635</v>
      </c>
      <c r="K583" s="538">
        <v>4</v>
      </c>
      <c r="L583" s="531">
        <v>12</v>
      </c>
      <c r="M583" s="247">
        <v>13240</v>
      </c>
      <c r="N583" s="538">
        <v>2</v>
      </c>
      <c r="O583" s="538">
        <v>6</v>
      </c>
      <c r="P583" s="247">
        <v>7800</v>
      </c>
    </row>
    <row r="584" spans="1:16" s="54" customFormat="1" ht="11.25" x14ac:dyDescent="0.2">
      <c r="A584" s="554" t="s">
        <v>509</v>
      </c>
      <c r="B584" s="381" t="s">
        <v>767</v>
      </c>
      <c r="C584" s="381" t="s">
        <v>113</v>
      </c>
      <c r="D584" s="367" t="s">
        <v>2502</v>
      </c>
      <c r="E584" s="247">
        <v>1300</v>
      </c>
      <c r="F584" s="379" t="s">
        <v>2636</v>
      </c>
      <c r="G584" s="367" t="s">
        <v>2637</v>
      </c>
      <c r="H584" s="367" t="s">
        <v>2144</v>
      </c>
      <c r="I584" s="367" t="s">
        <v>2630</v>
      </c>
      <c r="J584" s="367" t="s">
        <v>2638</v>
      </c>
      <c r="K584" s="538">
        <v>4</v>
      </c>
      <c r="L584" s="531">
        <v>12</v>
      </c>
      <c r="M584" s="247">
        <v>13240</v>
      </c>
      <c r="N584" s="538">
        <v>2</v>
      </c>
      <c r="O584" s="538">
        <v>6</v>
      </c>
      <c r="P584" s="247">
        <v>7800</v>
      </c>
    </row>
    <row r="585" spans="1:16" s="54" customFormat="1" ht="11.25" x14ac:dyDescent="0.2">
      <c r="A585" s="554" t="s">
        <v>509</v>
      </c>
      <c r="B585" s="381" t="s">
        <v>767</v>
      </c>
      <c r="C585" s="381" t="s">
        <v>113</v>
      </c>
      <c r="D585" s="367" t="s">
        <v>2502</v>
      </c>
      <c r="E585" s="247">
        <v>1300</v>
      </c>
      <c r="F585" s="379" t="s">
        <v>2639</v>
      </c>
      <c r="G585" s="367" t="s">
        <v>2640</v>
      </c>
      <c r="H585" s="367" t="s">
        <v>1243</v>
      </c>
      <c r="I585" s="367" t="s">
        <v>2630</v>
      </c>
      <c r="J585" s="367" t="s">
        <v>2631</v>
      </c>
      <c r="K585" s="538">
        <v>2</v>
      </c>
      <c r="L585" s="531">
        <v>4</v>
      </c>
      <c r="M585" s="247">
        <v>5500</v>
      </c>
      <c r="N585" s="538">
        <v>2</v>
      </c>
      <c r="O585" s="538">
        <v>6</v>
      </c>
      <c r="P585" s="247">
        <v>7800</v>
      </c>
    </row>
    <row r="586" spans="1:16" s="54" customFormat="1" ht="11.25" x14ac:dyDescent="0.2">
      <c r="A586" s="554" t="s">
        <v>509</v>
      </c>
      <c r="B586" s="381" t="s">
        <v>767</v>
      </c>
      <c r="C586" s="381" t="s">
        <v>113</v>
      </c>
      <c r="D586" s="367" t="s">
        <v>2641</v>
      </c>
      <c r="E586" s="247">
        <v>2322.66</v>
      </c>
      <c r="F586" s="379" t="s">
        <v>2642</v>
      </c>
      <c r="G586" s="367" t="s">
        <v>2643</v>
      </c>
      <c r="H586" s="367" t="s">
        <v>1992</v>
      </c>
      <c r="I586" s="367" t="s">
        <v>2027</v>
      </c>
      <c r="J586" s="367" t="s">
        <v>2644</v>
      </c>
      <c r="K586" s="538"/>
      <c r="L586" s="531"/>
      <c r="M586" s="247"/>
      <c r="N586" s="538">
        <v>2</v>
      </c>
      <c r="O586" s="538">
        <v>5</v>
      </c>
      <c r="P586" s="247">
        <v>11613</v>
      </c>
    </row>
    <row r="587" spans="1:16" s="54" customFormat="1" ht="11.25" x14ac:dyDescent="0.2">
      <c r="A587" s="554" t="s">
        <v>509</v>
      </c>
      <c r="B587" s="381" t="s">
        <v>767</v>
      </c>
      <c r="C587" s="381" t="s">
        <v>113</v>
      </c>
      <c r="D587" s="367" t="s">
        <v>2645</v>
      </c>
      <c r="E587" s="247">
        <v>2600</v>
      </c>
      <c r="F587" s="379" t="s">
        <v>2646</v>
      </c>
      <c r="G587" s="367" t="s">
        <v>2647</v>
      </c>
      <c r="H587" s="367" t="s">
        <v>1974</v>
      </c>
      <c r="I587" s="367" t="s">
        <v>775</v>
      </c>
      <c r="J587" s="367" t="s">
        <v>2648</v>
      </c>
      <c r="K587" s="538"/>
      <c r="L587" s="531"/>
      <c r="M587" s="247"/>
      <c r="N587" s="538">
        <v>2</v>
      </c>
      <c r="O587" s="538">
        <v>4</v>
      </c>
      <c r="P587" s="247">
        <v>10400</v>
      </c>
    </row>
    <row r="588" spans="1:16" s="54" customFormat="1" ht="11.25" x14ac:dyDescent="0.2">
      <c r="A588" s="554" t="s">
        <v>509</v>
      </c>
      <c r="B588" s="381" t="s">
        <v>767</v>
      </c>
      <c r="C588" s="381" t="s">
        <v>113</v>
      </c>
      <c r="D588" s="367" t="s">
        <v>2502</v>
      </c>
      <c r="E588" s="247">
        <v>1375</v>
      </c>
      <c r="F588" s="379" t="s">
        <v>2649</v>
      </c>
      <c r="G588" s="367" t="s">
        <v>2650</v>
      </c>
      <c r="H588" s="367" t="s">
        <v>2634</v>
      </c>
      <c r="I588" s="367" t="s">
        <v>2630</v>
      </c>
      <c r="J588" s="367" t="s">
        <v>2635</v>
      </c>
      <c r="K588" s="538">
        <v>2</v>
      </c>
      <c r="L588" s="531">
        <v>4</v>
      </c>
      <c r="M588" s="247">
        <v>5500</v>
      </c>
      <c r="N588" s="538"/>
      <c r="O588" s="538"/>
      <c r="P588" s="247"/>
    </row>
    <row r="589" spans="1:16" s="54" customFormat="1" ht="11.25" x14ac:dyDescent="0.2">
      <c r="A589" s="554" t="s">
        <v>509</v>
      </c>
      <c r="B589" s="381" t="s">
        <v>767</v>
      </c>
      <c r="C589" s="381" t="s">
        <v>113</v>
      </c>
      <c r="D589" s="367" t="s">
        <v>2052</v>
      </c>
      <c r="E589" s="247">
        <v>2075</v>
      </c>
      <c r="F589" s="379" t="s">
        <v>2651</v>
      </c>
      <c r="G589" s="367" t="s">
        <v>2652</v>
      </c>
      <c r="H589" s="367" t="s">
        <v>1992</v>
      </c>
      <c r="I589" s="367" t="s">
        <v>2027</v>
      </c>
      <c r="J589" s="367" t="s">
        <v>2644</v>
      </c>
      <c r="K589" s="538">
        <v>2</v>
      </c>
      <c r="L589" s="531">
        <v>4</v>
      </c>
      <c r="M589" s="247">
        <v>8300</v>
      </c>
      <c r="N589" s="538"/>
      <c r="O589" s="538"/>
      <c r="P589" s="247"/>
    </row>
    <row r="590" spans="1:16" s="54" customFormat="1" ht="11.25" x14ac:dyDescent="0.2">
      <c r="A590" s="554" t="s">
        <v>509</v>
      </c>
      <c r="B590" s="381" t="s">
        <v>767</v>
      </c>
      <c r="C590" s="381" t="s">
        <v>113</v>
      </c>
      <c r="D590" s="367" t="s">
        <v>2052</v>
      </c>
      <c r="E590" s="247">
        <v>2075</v>
      </c>
      <c r="F590" s="379" t="s">
        <v>2653</v>
      </c>
      <c r="G590" s="367" t="s">
        <v>2654</v>
      </c>
      <c r="H590" s="367" t="s">
        <v>1992</v>
      </c>
      <c r="I590" s="367" t="s">
        <v>2027</v>
      </c>
      <c r="J590" s="367" t="s">
        <v>2644</v>
      </c>
      <c r="K590" s="538">
        <v>2</v>
      </c>
      <c r="L590" s="531">
        <v>4</v>
      </c>
      <c r="M590" s="247">
        <v>8300</v>
      </c>
      <c r="N590" s="538"/>
      <c r="O590" s="538"/>
      <c r="P590" s="247"/>
    </row>
    <row r="591" spans="1:16" s="54" customFormat="1" ht="11.25" x14ac:dyDescent="0.2">
      <c r="A591" s="554" t="s">
        <v>509</v>
      </c>
      <c r="B591" s="381" t="s">
        <v>767</v>
      </c>
      <c r="C591" s="381" t="s">
        <v>114</v>
      </c>
      <c r="D591" s="367"/>
      <c r="E591" s="247">
        <f t="shared" ref="E591:E592" si="35">P591/O591</f>
        <v>1320</v>
      </c>
      <c r="F591" s="379">
        <v>21124944</v>
      </c>
      <c r="G591" s="367" t="s">
        <v>2655</v>
      </c>
      <c r="H591" s="367" t="s">
        <v>822</v>
      </c>
      <c r="I591" s="367" t="s">
        <v>822</v>
      </c>
      <c r="J591" s="367" t="s">
        <v>822</v>
      </c>
      <c r="K591" s="538">
        <v>2</v>
      </c>
      <c r="L591" s="531">
        <v>2</v>
      </c>
      <c r="M591" s="247">
        <v>2000</v>
      </c>
      <c r="N591" s="538">
        <v>5</v>
      </c>
      <c r="O591" s="538">
        <v>5</v>
      </c>
      <c r="P591" s="247">
        <v>6600</v>
      </c>
    </row>
    <row r="592" spans="1:16" s="54" customFormat="1" ht="11.25" x14ac:dyDescent="0.2">
      <c r="A592" s="554" t="s">
        <v>509</v>
      </c>
      <c r="B592" s="381" t="s">
        <v>767</v>
      </c>
      <c r="C592" s="381" t="s">
        <v>114</v>
      </c>
      <c r="D592" s="367"/>
      <c r="E592" s="247">
        <f t="shared" si="35"/>
        <v>1007.5</v>
      </c>
      <c r="F592" s="379" t="s">
        <v>2649</v>
      </c>
      <c r="G592" s="367" t="s">
        <v>2650</v>
      </c>
      <c r="H592" s="367" t="s">
        <v>2634</v>
      </c>
      <c r="I592" s="367" t="s">
        <v>2630</v>
      </c>
      <c r="J592" s="367" t="s">
        <v>2635</v>
      </c>
      <c r="K592" s="538"/>
      <c r="L592" s="531"/>
      <c r="M592" s="247"/>
      <c r="N592" s="538">
        <v>4</v>
      </c>
      <c r="O592" s="538">
        <v>4</v>
      </c>
      <c r="P592" s="247">
        <v>4030</v>
      </c>
    </row>
    <row r="593" spans="1:16" s="54" customFormat="1" ht="11.25" x14ac:dyDescent="0.2">
      <c r="A593" s="554" t="s">
        <v>509</v>
      </c>
      <c r="B593" s="381" t="s">
        <v>767</v>
      </c>
      <c r="C593" s="381" t="s">
        <v>114</v>
      </c>
      <c r="D593" s="367"/>
      <c r="E593" s="247">
        <f>P593/O593</f>
        <v>912</v>
      </c>
      <c r="F593" s="379">
        <v>46192412</v>
      </c>
      <c r="G593" s="367" t="s">
        <v>2656</v>
      </c>
      <c r="H593" s="367" t="s">
        <v>2634</v>
      </c>
      <c r="I593" s="367" t="s">
        <v>2630</v>
      </c>
      <c r="J593" s="367" t="s">
        <v>2635</v>
      </c>
      <c r="K593" s="538"/>
      <c r="L593" s="531"/>
      <c r="M593" s="247"/>
      <c r="N593" s="538">
        <v>5</v>
      </c>
      <c r="O593" s="538">
        <v>5</v>
      </c>
      <c r="P593" s="247">
        <v>4560</v>
      </c>
    </row>
    <row r="594" spans="1:16" s="54" customFormat="1" ht="11.25" x14ac:dyDescent="0.2">
      <c r="A594" s="554" t="s">
        <v>509</v>
      </c>
      <c r="B594" s="381" t="s">
        <v>767</v>
      </c>
      <c r="C594" s="381" t="s">
        <v>114</v>
      </c>
      <c r="D594" s="367"/>
      <c r="E594" s="247">
        <f t="shared" ref="E594:E599" si="36">P594/O594</f>
        <v>1324.75</v>
      </c>
      <c r="F594" s="379">
        <v>20900941</v>
      </c>
      <c r="G594" s="367" t="s">
        <v>2657</v>
      </c>
      <c r="H594" s="367" t="s">
        <v>775</v>
      </c>
      <c r="I594" s="367" t="s">
        <v>775</v>
      </c>
      <c r="J594" s="367" t="s">
        <v>2658</v>
      </c>
      <c r="K594" s="538"/>
      <c r="L594" s="531"/>
      <c r="M594" s="247"/>
      <c r="N594" s="538">
        <v>4</v>
      </c>
      <c r="O594" s="538">
        <v>4</v>
      </c>
      <c r="P594" s="247">
        <v>5299</v>
      </c>
    </row>
    <row r="595" spans="1:16" s="54" customFormat="1" ht="11.25" x14ac:dyDescent="0.2">
      <c r="A595" s="554" t="s">
        <v>509</v>
      </c>
      <c r="B595" s="381" t="s">
        <v>767</v>
      </c>
      <c r="C595" s="381" t="s">
        <v>114</v>
      </c>
      <c r="D595" s="367"/>
      <c r="E595" s="247">
        <f t="shared" si="36"/>
        <v>1000</v>
      </c>
      <c r="F595" s="379">
        <v>72015271</v>
      </c>
      <c r="G595" s="367" t="s">
        <v>2659</v>
      </c>
      <c r="H595" s="367" t="s">
        <v>822</v>
      </c>
      <c r="I595" s="367" t="s">
        <v>1224</v>
      </c>
      <c r="J595" s="367" t="s">
        <v>2660</v>
      </c>
      <c r="K595" s="538"/>
      <c r="L595" s="531"/>
      <c r="M595" s="247"/>
      <c r="N595" s="538">
        <v>3</v>
      </c>
      <c r="O595" s="538">
        <v>3</v>
      </c>
      <c r="P595" s="247">
        <v>3000</v>
      </c>
    </row>
    <row r="596" spans="1:16" s="54" customFormat="1" ht="11.25" x14ac:dyDescent="0.2">
      <c r="A596" s="554" t="s">
        <v>509</v>
      </c>
      <c r="B596" s="381" t="s">
        <v>767</v>
      </c>
      <c r="C596" s="381" t="s">
        <v>114</v>
      </c>
      <c r="D596" s="367"/>
      <c r="E596" s="247">
        <f t="shared" si="36"/>
        <v>1240</v>
      </c>
      <c r="F596" s="379">
        <v>45862186</v>
      </c>
      <c r="G596" s="367" t="s">
        <v>2661</v>
      </c>
      <c r="H596" s="367" t="s">
        <v>2634</v>
      </c>
      <c r="I596" s="367" t="s">
        <v>2630</v>
      </c>
      <c r="J596" s="367" t="s">
        <v>2635</v>
      </c>
      <c r="K596" s="538"/>
      <c r="L596" s="531"/>
      <c r="M596" s="247"/>
      <c r="N596" s="538">
        <v>1</v>
      </c>
      <c r="O596" s="538">
        <v>1</v>
      </c>
      <c r="P596" s="247">
        <v>1240</v>
      </c>
    </row>
    <row r="597" spans="1:16" s="54" customFormat="1" ht="11.25" x14ac:dyDescent="0.2">
      <c r="A597" s="554" t="s">
        <v>509</v>
      </c>
      <c r="B597" s="381" t="s">
        <v>767</v>
      </c>
      <c r="C597" s="381" t="s">
        <v>114</v>
      </c>
      <c r="D597" s="367"/>
      <c r="E597" s="247">
        <f t="shared" si="36"/>
        <v>1000</v>
      </c>
      <c r="F597" s="379">
        <v>48426878</v>
      </c>
      <c r="G597" s="367" t="s">
        <v>2662</v>
      </c>
      <c r="H597" s="367" t="s">
        <v>2634</v>
      </c>
      <c r="I597" s="367" t="s">
        <v>2630</v>
      </c>
      <c r="J597" s="367" t="s">
        <v>2635</v>
      </c>
      <c r="K597" s="538"/>
      <c r="L597" s="531"/>
      <c r="M597" s="247"/>
      <c r="N597" s="538">
        <v>1</v>
      </c>
      <c r="O597" s="538">
        <v>1</v>
      </c>
      <c r="P597" s="247">
        <v>1000</v>
      </c>
    </row>
    <row r="598" spans="1:16" s="54" customFormat="1" ht="11.25" x14ac:dyDescent="0.2">
      <c r="A598" s="554" t="s">
        <v>509</v>
      </c>
      <c r="B598" s="381" t="s">
        <v>767</v>
      </c>
      <c r="C598" s="381" t="s">
        <v>114</v>
      </c>
      <c r="D598" s="367"/>
      <c r="E598" s="247">
        <f t="shared" si="36"/>
        <v>1000</v>
      </c>
      <c r="F598" s="379">
        <v>70788010</v>
      </c>
      <c r="G598" s="367" t="s">
        <v>2663</v>
      </c>
      <c r="H598" s="367" t="s">
        <v>2664</v>
      </c>
      <c r="I598" s="367" t="s">
        <v>1224</v>
      </c>
      <c r="J598" s="367" t="s">
        <v>2665</v>
      </c>
      <c r="K598" s="538"/>
      <c r="L598" s="531"/>
      <c r="M598" s="247"/>
      <c r="N598" s="538">
        <v>1</v>
      </c>
      <c r="O598" s="538">
        <v>1</v>
      </c>
      <c r="P598" s="247">
        <v>1000</v>
      </c>
    </row>
    <row r="599" spans="1:16" s="54" customFormat="1" ht="11.25" x14ac:dyDescent="0.2">
      <c r="A599" s="554" t="s">
        <v>509</v>
      </c>
      <c r="B599" s="381" t="s">
        <v>767</v>
      </c>
      <c r="C599" s="381" t="s">
        <v>114</v>
      </c>
      <c r="D599" s="367"/>
      <c r="E599" s="247">
        <f t="shared" si="36"/>
        <v>1150</v>
      </c>
      <c r="F599" s="379">
        <v>70185643</v>
      </c>
      <c r="G599" s="367" t="s">
        <v>2666</v>
      </c>
      <c r="H599" s="367"/>
      <c r="I599" s="367" t="s">
        <v>2667</v>
      </c>
      <c r="J599" s="367"/>
      <c r="K599" s="538"/>
      <c r="L599" s="531"/>
      <c r="M599" s="247"/>
      <c r="N599" s="538">
        <v>1</v>
      </c>
      <c r="O599" s="538">
        <v>1</v>
      </c>
      <c r="P599" s="247">
        <v>1150</v>
      </c>
    </row>
    <row r="600" spans="1:16" s="54" customFormat="1" ht="11.25" x14ac:dyDescent="0.2">
      <c r="A600" s="554" t="s">
        <v>515</v>
      </c>
      <c r="B600" s="381" t="s">
        <v>2836</v>
      </c>
      <c r="C600" s="381" t="s">
        <v>2837</v>
      </c>
      <c r="D600" s="367" t="s">
        <v>2838</v>
      </c>
      <c r="E600" s="247">
        <v>8000</v>
      </c>
      <c r="F600" s="379">
        <v>44429783</v>
      </c>
      <c r="G600" s="402" t="s">
        <v>2839</v>
      </c>
      <c r="H600" s="402" t="s">
        <v>2840</v>
      </c>
      <c r="I600" s="402" t="s">
        <v>2135</v>
      </c>
      <c r="J600" s="367" t="s">
        <v>2841</v>
      </c>
      <c r="K600" s="524">
        <v>1</v>
      </c>
      <c r="L600" s="524">
        <v>12</v>
      </c>
      <c r="M600" s="247">
        <f>+E600*12</f>
        <v>96000</v>
      </c>
      <c r="N600" s="524">
        <v>1</v>
      </c>
      <c r="O600" s="577">
        <v>12</v>
      </c>
      <c r="P600" s="247">
        <v>96000</v>
      </c>
    </row>
    <row r="601" spans="1:16" s="54" customFormat="1" ht="11.25" x14ac:dyDescent="0.2">
      <c r="A601" s="554" t="s">
        <v>515</v>
      </c>
      <c r="B601" s="381" t="s">
        <v>2836</v>
      </c>
      <c r="C601" s="381" t="s">
        <v>2837</v>
      </c>
      <c r="D601" s="367" t="s">
        <v>2838</v>
      </c>
      <c r="E601" s="247">
        <v>8000</v>
      </c>
      <c r="F601" s="379">
        <v>46833029</v>
      </c>
      <c r="G601" s="367" t="s">
        <v>2842</v>
      </c>
      <c r="H601" s="367" t="s">
        <v>2840</v>
      </c>
      <c r="I601" s="402" t="s">
        <v>2135</v>
      </c>
      <c r="J601" s="367" t="s">
        <v>2841</v>
      </c>
      <c r="K601" s="524">
        <v>1</v>
      </c>
      <c r="L601" s="524">
        <v>12</v>
      </c>
      <c r="M601" s="247">
        <f t="shared" ref="M601:M664" si="37">+E601*12</f>
        <v>96000</v>
      </c>
      <c r="N601" s="524">
        <v>1</v>
      </c>
      <c r="O601" s="577">
        <v>12</v>
      </c>
      <c r="P601" s="247">
        <v>96000</v>
      </c>
    </row>
    <row r="602" spans="1:16" s="54" customFormat="1" ht="11.25" x14ac:dyDescent="0.2">
      <c r="A602" s="554" t="s">
        <v>515</v>
      </c>
      <c r="B602" s="381" t="s">
        <v>2836</v>
      </c>
      <c r="C602" s="381" t="s">
        <v>2837</v>
      </c>
      <c r="D602" s="367" t="s">
        <v>2838</v>
      </c>
      <c r="E602" s="247">
        <v>8000</v>
      </c>
      <c r="F602" s="379">
        <v>47115752</v>
      </c>
      <c r="G602" s="367" t="s">
        <v>2843</v>
      </c>
      <c r="H602" s="367" t="s">
        <v>2840</v>
      </c>
      <c r="I602" s="402" t="s">
        <v>2135</v>
      </c>
      <c r="J602" s="367" t="s">
        <v>2841</v>
      </c>
      <c r="K602" s="524">
        <v>1</v>
      </c>
      <c r="L602" s="524">
        <v>12</v>
      </c>
      <c r="M602" s="247">
        <f t="shared" si="37"/>
        <v>96000</v>
      </c>
      <c r="N602" s="524">
        <v>1</v>
      </c>
      <c r="O602" s="577">
        <v>12</v>
      </c>
      <c r="P602" s="247">
        <v>96000</v>
      </c>
    </row>
    <row r="603" spans="1:16" s="54" customFormat="1" ht="11.25" x14ac:dyDescent="0.2">
      <c r="A603" s="554" t="s">
        <v>515</v>
      </c>
      <c r="B603" s="381" t="s">
        <v>2836</v>
      </c>
      <c r="C603" s="381" t="s">
        <v>2837</v>
      </c>
      <c r="D603" s="367" t="s">
        <v>2844</v>
      </c>
      <c r="E603" s="247">
        <v>8000</v>
      </c>
      <c r="F603" s="379">
        <v>42759345</v>
      </c>
      <c r="G603" s="367" t="s">
        <v>2845</v>
      </c>
      <c r="H603" s="367" t="s">
        <v>2846</v>
      </c>
      <c r="I603" s="402" t="s">
        <v>2135</v>
      </c>
      <c r="J603" s="367" t="s">
        <v>2841</v>
      </c>
      <c r="K603" s="524">
        <v>1</v>
      </c>
      <c r="L603" s="524">
        <v>12</v>
      </c>
      <c r="M603" s="247">
        <f t="shared" si="37"/>
        <v>96000</v>
      </c>
      <c r="N603" s="524">
        <v>1</v>
      </c>
      <c r="O603" s="577">
        <v>12</v>
      </c>
      <c r="P603" s="247">
        <v>96000</v>
      </c>
    </row>
    <row r="604" spans="1:16" s="54" customFormat="1" ht="11.25" x14ac:dyDescent="0.2">
      <c r="A604" s="554" t="s">
        <v>515</v>
      </c>
      <c r="B604" s="381" t="s">
        <v>2836</v>
      </c>
      <c r="C604" s="381" t="s">
        <v>2837</v>
      </c>
      <c r="D604" s="417" t="s">
        <v>2844</v>
      </c>
      <c r="E604" s="247">
        <v>8000</v>
      </c>
      <c r="F604" s="379">
        <v>42077853</v>
      </c>
      <c r="G604" s="417" t="s">
        <v>2847</v>
      </c>
      <c r="H604" s="417" t="s">
        <v>2848</v>
      </c>
      <c r="I604" s="402" t="s">
        <v>2135</v>
      </c>
      <c r="J604" s="367" t="s">
        <v>2841</v>
      </c>
      <c r="K604" s="524">
        <v>1</v>
      </c>
      <c r="L604" s="524">
        <v>12</v>
      </c>
      <c r="M604" s="247">
        <f t="shared" si="37"/>
        <v>96000</v>
      </c>
      <c r="N604" s="524">
        <v>1</v>
      </c>
      <c r="O604" s="577">
        <v>12</v>
      </c>
      <c r="P604" s="247">
        <v>96000</v>
      </c>
    </row>
    <row r="605" spans="1:16" s="54" customFormat="1" ht="11.25" x14ac:dyDescent="0.2">
      <c r="A605" s="554" t="s">
        <v>515</v>
      </c>
      <c r="B605" s="381" t="s">
        <v>2836</v>
      </c>
      <c r="C605" s="381" t="s">
        <v>2837</v>
      </c>
      <c r="D605" s="417" t="s">
        <v>2849</v>
      </c>
      <c r="E605" s="247">
        <v>3500</v>
      </c>
      <c r="F605" s="379">
        <v>46425826</v>
      </c>
      <c r="G605" s="417" t="s">
        <v>2850</v>
      </c>
      <c r="H605" s="417" t="s">
        <v>2851</v>
      </c>
      <c r="I605" s="417" t="s">
        <v>2135</v>
      </c>
      <c r="J605" s="417" t="s">
        <v>2852</v>
      </c>
      <c r="K605" s="524">
        <v>1</v>
      </c>
      <c r="L605" s="524">
        <v>12</v>
      </c>
      <c r="M605" s="247">
        <f t="shared" si="37"/>
        <v>42000</v>
      </c>
      <c r="N605" s="524">
        <v>1</v>
      </c>
      <c r="O605" s="577">
        <v>12</v>
      </c>
      <c r="P605" s="247">
        <v>42000</v>
      </c>
    </row>
    <row r="606" spans="1:16" s="54" customFormat="1" ht="11.25" x14ac:dyDescent="0.2">
      <c r="A606" s="554" t="s">
        <v>515</v>
      </c>
      <c r="B606" s="381" t="s">
        <v>2836</v>
      </c>
      <c r="C606" s="381" t="s">
        <v>2837</v>
      </c>
      <c r="D606" s="417" t="s">
        <v>2849</v>
      </c>
      <c r="E606" s="247">
        <v>3500</v>
      </c>
      <c r="F606" s="379">
        <v>42075314</v>
      </c>
      <c r="G606" s="417" t="s">
        <v>2853</v>
      </c>
      <c r="H606" s="417" t="s">
        <v>2851</v>
      </c>
      <c r="I606" s="417" t="s">
        <v>2135</v>
      </c>
      <c r="J606" s="417" t="s">
        <v>2852</v>
      </c>
      <c r="K606" s="524">
        <v>1</v>
      </c>
      <c r="L606" s="524">
        <v>12</v>
      </c>
      <c r="M606" s="247">
        <f t="shared" si="37"/>
        <v>42000</v>
      </c>
      <c r="N606" s="524">
        <v>1</v>
      </c>
      <c r="O606" s="577">
        <v>12</v>
      </c>
      <c r="P606" s="247">
        <v>42000</v>
      </c>
    </row>
    <row r="607" spans="1:16" s="54" customFormat="1" ht="11.25" x14ac:dyDescent="0.2">
      <c r="A607" s="554" t="s">
        <v>515</v>
      </c>
      <c r="B607" s="381" t="s">
        <v>2836</v>
      </c>
      <c r="C607" s="381" t="s">
        <v>2837</v>
      </c>
      <c r="D607" s="417" t="s">
        <v>2849</v>
      </c>
      <c r="E607" s="247">
        <v>3500</v>
      </c>
      <c r="F607" s="379">
        <v>42712107</v>
      </c>
      <c r="G607" s="417" t="s">
        <v>2854</v>
      </c>
      <c r="H607" s="417" t="s">
        <v>2851</v>
      </c>
      <c r="I607" s="417" t="s">
        <v>2135</v>
      </c>
      <c r="J607" s="417" t="s">
        <v>2852</v>
      </c>
      <c r="K607" s="524">
        <v>1</v>
      </c>
      <c r="L607" s="524">
        <v>12</v>
      </c>
      <c r="M607" s="247">
        <f t="shared" si="37"/>
        <v>42000</v>
      </c>
      <c r="N607" s="524">
        <v>1</v>
      </c>
      <c r="O607" s="577">
        <v>12</v>
      </c>
      <c r="P607" s="247">
        <v>42000</v>
      </c>
    </row>
    <row r="608" spans="1:16" s="54" customFormat="1" ht="11.25" x14ac:dyDescent="0.2">
      <c r="A608" s="554" t="s">
        <v>515</v>
      </c>
      <c r="B608" s="381" t="s">
        <v>2836</v>
      </c>
      <c r="C608" s="381" t="s">
        <v>2837</v>
      </c>
      <c r="D608" s="417" t="s">
        <v>2849</v>
      </c>
      <c r="E608" s="247">
        <v>3500</v>
      </c>
      <c r="F608" s="379">
        <v>43402216</v>
      </c>
      <c r="G608" s="417" t="s">
        <v>2855</v>
      </c>
      <c r="H608" s="417" t="s">
        <v>2851</v>
      </c>
      <c r="I608" s="417" t="s">
        <v>2135</v>
      </c>
      <c r="J608" s="417" t="s">
        <v>2852</v>
      </c>
      <c r="K608" s="524">
        <v>1</v>
      </c>
      <c r="L608" s="524">
        <v>12</v>
      </c>
      <c r="M608" s="247">
        <f t="shared" si="37"/>
        <v>42000</v>
      </c>
      <c r="N608" s="524">
        <v>1</v>
      </c>
      <c r="O608" s="577">
        <v>12</v>
      </c>
      <c r="P608" s="247">
        <v>42000</v>
      </c>
    </row>
    <row r="609" spans="1:16" s="54" customFormat="1" ht="11.25" x14ac:dyDescent="0.2">
      <c r="A609" s="554" t="s">
        <v>515</v>
      </c>
      <c r="B609" s="381" t="s">
        <v>2836</v>
      </c>
      <c r="C609" s="381" t="s">
        <v>2837</v>
      </c>
      <c r="D609" s="417" t="s">
        <v>2849</v>
      </c>
      <c r="E609" s="247">
        <v>3500</v>
      </c>
      <c r="F609" s="379">
        <v>45623097</v>
      </c>
      <c r="G609" s="417" t="s">
        <v>2856</v>
      </c>
      <c r="H609" s="417" t="s">
        <v>2851</v>
      </c>
      <c r="I609" s="417" t="s">
        <v>2135</v>
      </c>
      <c r="J609" s="417" t="s">
        <v>2852</v>
      </c>
      <c r="K609" s="524">
        <v>1</v>
      </c>
      <c r="L609" s="524">
        <v>12</v>
      </c>
      <c r="M609" s="247">
        <f t="shared" si="37"/>
        <v>42000</v>
      </c>
      <c r="N609" s="524">
        <v>1</v>
      </c>
      <c r="O609" s="577">
        <v>12</v>
      </c>
      <c r="P609" s="247">
        <v>42000</v>
      </c>
    </row>
    <row r="610" spans="1:16" s="54" customFormat="1" ht="11.25" x14ac:dyDescent="0.2">
      <c r="A610" s="554" t="s">
        <v>515</v>
      </c>
      <c r="B610" s="381" t="s">
        <v>2836</v>
      </c>
      <c r="C610" s="381" t="s">
        <v>2837</v>
      </c>
      <c r="D610" s="417" t="s">
        <v>2849</v>
      </c>
      <c r="E610" s="247">
        <v>3500</v>
      </c>
      <c r="F610" s="379">
        <v>43406130</v>
      </c>
      <c r="G610" s="417" t="s">
        <v>2857</v>
      </c>
      <c r="H610" s="417" t="s">
        <v>2851</v>
      </c>
      <c r="I610" s="417" t="s">
        <v>2135</v>
      </c>
      <c r="J610" s="417" t="s">
        <v>2852</v>
      </c>
      <c r="K610" s="524">
        <v>1</v>
      </c>
      <c r="L610" s="524">
        <v>12</v>
      </c>
      <c r="M610" s="247">
        <f t="shared" si="37"/>
        <v>42000</v>
      </c>
      <c r="N610" s="524">
        <v>1</v>
      </c>
      <c r="O610" s="577">
        <v>12</v>
      </c>
      <c r="P610" s="247">
        <v>42000</v>
      </c>
    </row>
    <row r="611" spans="1:16" s="54" customFormat="1" ht="11.25" x14ac:dyDescent="0.2">
      <c r="A611" s="554" t="s">
        <v>515</v>
      </c>
      <c r="B611" s="381" t="s">
        <v>2836</v>
      </c>
      <c r="C611" s="381" t="s">
        <v>2837</v>
      </c>
      <c r="D611" s="417" t="s">
        <v>2849</v>
      </c>
      <c r="E611" s="247">
        <v>3500</v>
      </c>
      <c r="F611" s="379">
        <v>42148543</v>
      </c>
      <c r="G611" s="417" t="s">
        <v>2858</v>
      </c>
      <c r="H611" s="417" t="s">
        <v>2851</v>
      </c>
      <c r="I611" s="417" t="s">
        <v>2135</v>
      </c>
      <c r="J611" s="417" t="s">
        <v>2852</v>
      </c>
      <c r="K611" s="524">
        <v>1</v>
      </c>
      <c r="L611" s="524">
        <v>12</v>
      </c>
      <c r="M611" s="247">
        <f t="shared" si="37"/>
        <v>42000</v>
      </c>
      <c r="N611" s="524">
        <v>1</v>
      </c>
      <c r="O611" s="577">
        <v>12</v>
      </c>
      <c r="P611" s="247">
        <v>42000</v>
      </c>
    </row>
    <row r="612" spans="1:16" s="54" customFormat="1" ht="11.25" x14ac:dyDescent="0.2">
      <c r="A612" s="554" t="s">
        <v>515</v>
      </c>
      <c r="B612" s="381" t="s">
        <v>2836</v>
      </c>
      <c r="C612" s="381" t="s">
        <v>2837</v>
      </c>
      <c r="D612" s="417" t="s">
        <v>2849</v>
      </c>
      <c r="E612" s="247">
        <v>3500</v>
      </c>
      <c r="F612" s="379">
        <v>43697432</v>
      </c>
      <c r="G612" s="417" t="s">
        <v>2859</v>
      </c>
      <c r="H612" s="417" t="s">
        <v>2851</v>
      </c>
      <c r="I612" s="417" t="s">
        <v>2135</v>
      </c>
      <c r="J612" s="417" t="s">
        <v>2852</v>
      </c>
      <c r="K612" s="524">
        <v>1</v>
      </c>
      <c r="L612" s="524">
        <v>12</v>
      </c>
      <c r="M612" s="247">
        <f t="shared" si="37"/>
        <v>42000</v>
      </c>
      <c r="N612" s="524">
        <v>1</v>
      </c>
      <c r="O612" s="577">
        <v>12</v>
      </c>
      <c r="P612" s="247">
        <v>42000</v>
      </c>
    </row>
    <row r="613" spans="1:16" s="54" customFormat="1" ht="11.25" x14ac:dyDescent="0.2">
      <c r="A613" s="554" t="s">
        <v>515</v>
      </c>
      <c r="B613" s="381" t="s">
        <v>2836</v>
      </c>
      <c r="C613" s="381" t="s">
        <v>2837</v>
      </c>
      <c r="D613" s="417" t="s">
        <v>2849</v>
      </c>
      <c r="E613" s="247">
        <v>3500</v>
      </c>
      <c r="F613" s="379">
        <v>42008181</v>
      </c>
      <c r="G613" s="417" t="s">
        <v>2860</v>
      </c>
      <c r="H613" s="417" t="s">
        <v>2851</v>
      </c>
      <c r="I613" s="417" t="s">
        <v>2135</v>
      </c>
      <c r="J613" s="417" t="s">
        <v>2852</v>
      </c>
      <c r="K613" s="524">
        <v>1</v>
      </c>
      <c r="L613" s="524">
        <v>12</v>
      </c>
      <c r="M613" s="247">
        <f t="shared" si="37"/>
        <v>42000</v>
      </c>
      <c r="N613" s="524">
        <v>1</v>
      </c>
      <c r="O613" s="577">
        <v>12</v>
      </c>
      <c r="P613" s="247">
        <v>42000</v>
      </c>
    </row>
    <row r="614" spans="1:16" s="54" customFormat="1" ht="11.25" x14ac:dyDescent="0.2">
      <c r="A614" s="554" t="s">
        <v>515</v>
      </c>
      <c r="B614" s="381" t="s">
        <v>2836</v>
      </c>
      <c r="C614" s="381" t="s">
        <v>2837</v>
      </c>
      <c r="D614" s="417" t="s">
        <v>2849</v>
      </c>
      <c r="E614" s="247">
        <v>3500</v>
      </c>
      <c r="F614" s="379">
        <v>44977694</v>
      </c>
      <c r="G614" s="417" t="s">
        <v>2861</v>
      </c>
      <c r="H614" s="417" t="s">
        <v>2851</v>
      </c>
      <c r="I614" s="417" t="s">
        <v>2135</v>
      </c>
      <c r="J614" s="417" t="s">
        <v>2852</v>
      </c>
      <c r="K614" s="524">
        <v>1</v>
      </c>
      <c r="L614" s="524">
        <v>12</v>
      </c>
      <c r="M614" s="247">
        <f t="shared" si="37"/>
        <v>42000</v>
      </c>
      <c r="N614" s="524">
        <v>1</v>
      </c>
      <c r="O614" s="577">
        <v>12</v>
      </c>
      <c r="P614" s="247">
        <v>42000</v>
      </c>
    </row>
    <row r="615" spans="1:16" s="54" customFormat="1" ht="11.25" x14ac:dyDescent="0.2">
      <c r="A615" s="554" t="s">
        <v>515</v>
      </c>
      <c r="B615" s="381" t="s">
        <v>2836</v>
      </c>
      <c r="C615" s="381" t="s">
        <v>2837</v>
      </c>
      <c r="D615" s="417" t="s">
        <v>2849</v>
      </c>
      <c r="E615" s="247">
        <v>3500</v>
      </c>
      <c r="F615" s="379">
        <v>70925464</v>
      </c>
      <c r="G615" s="417" t="s">
        <v>2862</v>
      </c>
      <c r="H615" s="417" t="s">
        <v>2851</v>
      </c>
      <c r="I615" s="417" t="s">
        <v>2135</v>
      </c>
      <c r="J615" s="417" t="s">
        <v>2852</v>
      </c>
      <c r="K615" s="524">
        <v>1</v>
      </c>
      <c r="L615" s="524">
        <v>12</v>
      </c>
      <c r="M615" s="247">
        <f t="shared" si="37"/>
        <v>42000</v>
      </c>
      <c r="N615" s="524">
        <v>1</v>
      </c>
      <c r="O615" s="577">
        <v>12</v>
      </c>
      <c r="P615" s="247">
        <v>42000</v>
      </c>
    </row>
    <row r="616" spans="1:16" s="54" customFormat="1" ht="11.25" x14ac:dyDescent="0.2">
      <c r="A616" s="554" t="s">
        <v>515</v>
      </c>
      <c r="B616" s="381" t="s">
        <v>2836</v>
      </c>
      <c r="C616" s="381" t="s">
        <v>2837</v>
      </c>
      <c r="D616" s="417" t="s">
        <v>2863</v>
      </c>
      <c r="E616" s="247">
        <v>3500</v>
      </c>
      <c r="F616" s="379">
        <v>70138791</v>
      </c>
      <c r="G616" s="417" t="s">
        <v>2864</v>
      </c>
      <c r="H616" s="417" t="s">
        <v>2865</v>
      </c>
      <c r="I616" s="417" t="s">
        <v>2135</v>
      </c>
      <c r="J616" s="417" t="s">
        <v>2866</v>
      </c>
      <c r="K616" s="524">
        <v>1</v>
      </c>
      <c r="L616" s="524">
        <v>12</v>
      </c>
      <c r="M616" s="247">
        <f t="shared" si="37"/>
        <v>42000</v>
      </c>
      <c r="N616" s="524">
        <v>1</v>
      </c>
      <c r="O616" s="577">
        <v>12</v>
      </c>
      <c r="P616" s="247">
        <v>42000</v>
      </c>
    </row>
    <row r="617" spans="1:16" s="54" customFormat="1" ht="11.25" x14ac:dyDescent="0.2">
      <c r="A617" s="554" t="s">
        <v>515</v>
      </c>
      <c r="B617" s="381" t="s">
        <v>2836</v>
      </c>
      <c r="C617" s="381" t="s">
        <v>2837</v>
      </c>
      <c r="D617" s="417" t="s">
        <v>2863</v>
      </c>
      <c r="E617" s="247">
        <v>3500</v>
      </c>
      <c r="F617" s="379">
        <v>20017358</v>
      </c>
      <c r="G617" s="417" t="s">
        <v>2867</v>
      </c>
      <c r="H617" s="417" t="s">
        <v>2865</v>
      </c>
      <c r="I617" s="417" t="s">
        <v>2135</v>
      </c>
      <c r="J617" s="417" t="s">
        <v>2866</v>
      </c>
      <c r="K617" s="524">
        <v>1</v>
      </c>
      <c r="L617" s="524">
        <v>12</v>
      </c>
      <c r="M617" s="247">
        <f t="shared" si="37"/>
        <v>42000</v>
      </c>
      <c r="N617" s="524">
        <v>1</v>
      </c>
      <c r="O617" s="577">
        <v>12</v>
      </c>
      <c r="P617" s="247">
        <v>42000</v>
      </c>
    </row>
    <row r="618" spans="1:16" s="54" customFormat="1" ht="11.25" x14ac:dyDescent="0.2">
      <c r="A618" s="554" t="s">
        <v>515</v>
      </c>
      <c r="B618" s="381" t="s">
        <v>2836</v>
      </c>
      <c r="C618" s="381" t="s">
        <v>2837</v>
      </c>
      <c r="D618" s="417" t="s">
        <v>2863</v>
      </c>
      <c r="E618" s="247">
        <v>3500</v>
      </c>
      <c r="F618" s="379">
        <v>70081355</v>
      </c>
      <c r="G618" s="417" t="s">
        <v>2868</v>
      </c>
      <c r="H618" s="417" t="s">
        <v>2865</v>
      </c>
      <c r="I618" s="417" t="s">
        <v>2135</v>
      </c>
      <c r="J618" s="417" t="s">
        <v>2866</v>
      </c>
      <c r="K618" s="524">
        <v>1</v>
      </c>
      <c r="L618" s="524">
        <v>12</v>
      </c>
      <c r="M618" s="247">
        <f t="shared" si="37"/>
        <v>42000</v>
      </c>
      <c r="N618" s="524">
        <v>1</v>
      </c>
      <c r="O618" s="577">
        <v>12</v>
      </c>
      <c r="P618" s="247">
        <v>42000</v>
      </c>
    </row>
    <row r="619" spans="1:16" s="54" customFormat="1" ht="11.25" x14ac:dyDescent="0.2">
      <c r="A619" s="554" t="s">
        <v>515</v>
      </c>
      <c r="B619" s="381" t="s">
        <v>2836</v>
      </c>
      <c r="C619" s="381" t="s">
        <v>2837</v>
      </c>
      <c r="D619" s="417" t="s">
        <v>2863</v>
      </c>
      <c r="E619" s="247">
        <v>3500</v>
      </c>
      <c r="F619" s="379">
        <v>73443919</v>
      </c>
      <c r="G619" s="417" t="s">
        <v>2869</v>
      </c>
      <c r="H619" s="417" t="s">
        <v>2865</v>
      </c>
      <c r="I619" s="417" t="s">
        <v>2135</v>
      </c>
      <c r="J619" s="417" t="s">
        <v>2866</v>
      </c>
      <c r="K619" s="524">
        <v>1</v>
      </c>
      <c r="L619" s="524">
        <v>12</v>
      </c>
      <c r="M619" s="247">
        <f t="shared" si="37"/>
        <v>42000</v>
      </c>
      <c r="N619" s="524">
        <v>1</v>
      </c>
      <c r="O619" s="577">
        <v>12</v>
      </c>
      <c r="P619" s="247">
        <v>42000</v>
      </c>
    </row>
    <row r="620" spans="1:16" s="54" customFormat="1" ht="11.25" x14ac:dyDescent="0.2">
      <c r="A620" s="554" t="s">
        <v>515</v>
      </c>
      <c r="B620" s="381" t="s">
        <v>2836</v>
      </c>
      <c r="C620" s="381" t="s">
        <v>2837</v>
      </c>
      <c r="D620" s="417" t="s">
        <v>2870</v>
      </c>
      <c r="E620" s="247">
        <v>3500</v>
      </c>
      <c r="F620" s="379">
        <v>71807220</v>
      </c>
      <c r="G620" s="417" t="s">
        <v>2871</v>
      </c>
      <c r="H620" s="417" t="s">
        <v>2865</v>
      </c>
      <c r="I620" s="417" t="s">
        <v>2135</v>
      </c>
      <c r="J620" s="417" t="s">
        <v>2866</v>
      </c>
      <c r="K620" s="524">
        <v>1</v>
      </c>
      <c r="L620" s="524">
        <v>12</v>
      </c>
      <c r="M620" s="247">
        <f t="shared" si="37"/>
        <v>42000</v>
      </c>
      <c r="N620" s="524">
        <v>1</v>
      </c>
      <c r="O620" s="577">
        <v>12</v>
      </c>
      <c r="P620" s="247">
        <v>42000</v>
      </c>
    </row>
    <row r="621" spans="1:16" s="54" customFormat="1" ht="11.25" x14ac:dyDescent="0.2">
      <c r="A621" s="554" t="s">
        <v>515</v>
      </c>
      <c r="B621" s="381" t="s">
        <v>2836</v>
      </c>
      <c r="C621" s="381" t="s">
        <v>2837</v>
      </c>
      <c r="D621" s="417" t="s">
        <v>2870</v>
      </c>
      <c r="E621" s="247">
        <v>3500</v>
      </c>
      <c r="F621" s="379">
        <v>46709288</v>
      </c>
      <c r="G621" s="417" t="s">
        <v>2872</v>
      </c>
      <c r="H621" s="417" t="s">
        <v>2873</v>
      </c>
      <c r="I621" s="417" t="s">
        <v>2135</v>
      </c>
      <c r="J621" s="417" t="s">
        <v>2866</v>
      </c>
      <c r="K621" s="524">
        <v>1</v>
      </c>
      <c r="L621" s="524">
        <v>12</v>
      </c>
      <c r="M621" s="247">
        <f t="shared" si="37"/>
        <v>42000</v>
      </c>
      <c r="N621" s="524">
        <v>1</v>
      </c>
      <c r="O621" s="577">
        <v>12</v>
      </c>
      <c r="P621" s="247">
        <v>42000</v>
      </c>
    </row>
    <row r="622" spans="1:16" s="54" customFormat="1" ht="11.25" x14ac:dyDescent="0.2">
      <c r="A622" s="554" t="s">
        <v>515</v>
      </c>
      <c r="B622" s="381" t="s">
        <v>2836</v>
      </c>
      <c r="C622" s="381" t="s">
        <v>2837</v>
      </c>
      <c r="D622" s="417" t="s">
        <v>2870</v>
      </c>
      <c r="E622" s="247">
        <v>3500</v>
      </c>
      <c r="F622" s="379">
        <v>47250207</v>
      </c>
      <c r="G622" s="417" t="s">
        <v>2874</v>
      </c>
      <c r="H622" s="417" t="s">
        <v>2873</v>
      </c>
      <c r="I622" s="417" t="s">
        <v>2135</v>
      </c>
      <c r="J622" s="417" t="s">
        <v>2866</v>
      </c>
      <c r="K622" s="524">
        <v>1</v>
      </c>
      <c r="L622" s="524">
        <v>12</v>
      </c>
      <c r="M622" s="247">
        <f t="shared" si="37"/>
        <v>42000</v>
      </c>
      <c r="N622" s="524">
        <v>1</v>
      </c>
      <c r="O622" s="577">
        <v>12</v>
      </c>
      <c r="P622" s="247">
        <v>42000</v>
      </c>
    </row>
    <row r="623" spans="1:16" s="54" customFormat="1" ht="11.25" x14ac:dyDescent="0.2">
      <c r="A623" s="554" t="s">
        <v>515</v>
      </c>
      <c r="B623" s="381" t="s">
        <v>2836</v>
      </c>
      <c r="C623" s="381" t="s">
        <v>2837</v>
      </c>
      <c r="D623" s="417" t="s">
        <v>2870</v>
      </c>
      <c r="E623" s="247">
        <v>3500</v>
      </c>
      <c r="F623" s="379">
        <v>70062172</v>
      </c>
      <c r="G623" s="417" t="s">
        <v>2875</v>
      </c>
      <c r="H623" s="417" t="s">
        <v>2873</v>
      </c>
      <c r="I623" s="417" t="s">
        <v>2135</v>
      </c>
      <c r="J623" s="417" t="s">
        <v>2866</v>
      </c>
      <c r="K623" s="524">
        <v>1</v>
      </c>
      <c r="L623" s="524">
        <v>12</v>
      </c>
      <c r="M623" s="247">
        <f t="shared" si="37"/>
        <v>42000</v>
      </c>
      <c r="N623" s="524">
        <v>1</v>
      </c>
      <c r="O623" s="577">
        <v>12</v>
      </c>
      <c r="P623" s="247">
        <v>42000</v>
      </c>
    </row>
    <row r="624" spans="1:16" s="54" customFormat="1" ht="11.25" x14ac:dyDescent="0.2">
      <c r="A624" s="554" t="s">
        <v>515</v>
      </c>
      <c r="B624" s="381" t="s">
        <v>2836</v>
      </c>
      <c r="C624" s="381" t="s">
        <v>2837</v>
      </c>
      <c r="D624" s="417" t="s">
        <v>2870</v>
      </c>
      <c r="E624" s="247">
        <v>3500</v>
      </c>
      <c r="F624" s="379">
        <v>45038939</v>
      </c>
      <c r="G624" s="417" t="s">
        <v>2876</v>
      </c>
      <c r="H624" s="417" t="s">
        <v>2873</v>
      </c>
      <c r="I624" s="417" t="s">
        <v>2135</v>
      </c>
      <c r="J624" s="417" t="s">
        <v>2866</v>
      </c>
      <c r="K624" s="524">
        <v>1</v>
      </c>
      <c r="L624" s="524">
        <v>12</v>
      </c>
      <c r="M624" s="247">
        <f t="shared" si="37"/>
        <v>42000</v>
      </c>
      <c r="N624" s="524">
        <v>1</v>
      </c>
      <c r="O624" s="577">
        <v>12</v>
      </c>
      <c r="P624" s="247">
        <v>42000</v>
      </c>
    </row>
    <row r="625" spans="1:16" s="54" customFormat="1" ht="11.25" x14ac:dyDescent="0.2">
      <c r="A625" s="554" t="s">
        <v>515</v>
      </c>
      <c r="B625" s="381" t="s">
        <v>2836</v>
      </c>
      <c r="C625" s="381" t="s">
        <v>2837</v>
      </c>
      <c r="D625" s="417" t="s">
        <v>2870</v>
      </c>
      <c r="E625" s="247">
        <v>3500</v>
      </c>
      <c r="F625" s="379">
        <v>46224049</v>
      </c>
      <c r="G625" s="417" t="s">
        <v>2877</v>
      </c>
      <c r="H625" s="417" t="s">
        <v>2878</v>
      </c>
      <c r="I625" s="417" t="s">
        <v>2135</v>
      </c>
      <c r="J625" s="417" t="s">
        <v>2866</v>
      </c>
      <c r="K625" s="524">
        <v>1</v>
      </c>
      <c r="L625" s="524">
        <v>12</v>
      </c>
      <c r="M625" s="247">
        <f t="shared" si="37"/>
        <v>42000</v>
      </c>
      <c r="N625" s="524">
        <v>1</v>
      </c>
      <c r="O625" s="577">
        <v>12</v>
      </c>
      <c r="P625" s="247">
        <v>42000</v>
      </c>
    </row>
    <row r="626" spans="1:16" s="54" customFormat="1" ht="11.25" x14ac:dyDescent="0.2">
      <c r="A626" s="554" t="s">
        <v>515</v>
      </c>
      <c r="B626" s="381" t="s">
        <v>2836</v>
      </c>
      <c r="C626" s="381" t="s">
        <v>2837</v>
      </c>
      <c r="D626" s="417" t="s">
        <v>2870</v>
      </c>
      <c r="E626" s="247">
        <v>3500</v>
      </c>
      <c r="F626" s="379">
        <v>40227015</v>
      </c>
      <c r="G626" s="417" t="s">
        <v>2879</v>
      </c>
      <c r="H626" s="417" t="s">
        <v>2873</v>
      </c>
      <c r="I626" s="417" t="s">
        <v>2135</v>
      </c>
      <c r="J626" s="417" t="s">
        <v>2866</v>
      </c>
      <c r="K626" s="524">
        <v>1</v>
      </c>
      <c r="L626" s="524">
        <v>12</v>
      </c>
      <c r="M626" s="247">
        <f t="shared" si="37"/>
        <v>42000</v>
      </c>
      <c r="N626" s="524">
        <v>1</v>
      </c>
      <c r="O626" s="577">
        <v>12</v>
      </c>
      <c r="P626" s="247">
        <v>42000</v>
      </c>
    </row>
    <row r="627" spans="1:16" s="54" customFormat="1" ht="11.25" x14ac:dyDescent="0.2">
      <c r="A627" s="554" t="s">
        <v>515</v>
      </c>
      <c r="B627" s="381" t="s">
        <v>2836</v>
      </c>
      <c r="C627" s="381" t="s">
        <v>2837</v>
      </c>
      <c r="D627" s="417" t="s">
        <v>2870</v>
      </c>
      <c r="E627" s="247">
        <v>3500</v>
      </c>
      <c r="F627" s="379">
        <v>45563745</v>
      </c>
      <c r="G627" s="417" t="s">
        <v>2880</v>
      </c>
      <c r="H627" s="417" t="s">
        <v>2873</v>
      </c>
      <c r="I627" s="417" t="s">
        <v>2135</v>
      </c>
      <c r="J627" s="417" t="s">
        <v>2866</v>
      </c>
      <c r="K627" s="524">
        <v>1</v>
      </c>
      <c r="L627" s="524">
        <v>12</v>
      </c>
      <c r="M627" s="247">
        <f t="shared" si="37"/>
        <v>42000</v>
      </c>
      <c r="N627" s="524">
        <v>1</v>
      </c>
      <c r="O627" s="577">
        <v>12</v>
      </c>
      <c r="P627" s="247">
        <v>42000</v>
      </c>
    </row>
    <row r="628" spans="1:16" s="54" customFormat="1" ht="11.25" x14ac:dyDescent="0.2">
      <c r="A628" s="554" t="s">
        <v>515</v>
      </c>
      <c r="B628" s="381" t="s">
        <v>2836</v>
      </c>
      <c r="C628" s="381" t="s">
        <v>2837</v>
      </c>
      <c r="D628" s="417" t="s">
        <v>2870</v>
      </c>
      <c r="E628" s="247">
        <v>3500</v>
      </c>
      <c r="F628" s="379">
        <v>41924011</v>
      </c>
      <c r="G628" s="417" t="s">
        <v>2881</v>
      </c>
      <c r="H628" s="417" t="s">
        <v>2873</v>
      </c>
      <c r="I628" s="417" t="s">
        <v>2135</v>
      </c>
      <c r="J628" s="417" t="s">
        <v>2866</v>
      </c>
      <c r="K628" s="524">
        <v>1</v>
      </c>
      <c r="L628" s="524">
        <v>12</v>
      </c>
      <c r="M628" s="247">
        <f t="shared" si="37"/>
        <v>42000</v>
      </c>
      <c r="N628" s="524">
        <v>1</v>
      </c>
      <c r="O628" s="577">
        <v>12</v>
      </c>
      <c r="P628" s="247">
        <v>42000</v>
      </c>
    </row>
    <row r="629" spans="1:16" s="54" customFormat="1" ht="11.25" x14ac:dyDescent="0.2">
      <c r="A629" s="554" t="s">
        <v>515</v>
      </c>
      <c r="B629" s="381" t="s">
        <v>2836</v>
      </c>
      <c r="C629" s="381" t="s">
        <v>2837</v>
      </c>
      <c r="D629" s="417" t="s">
        <v>2870</v>
      </c>
      <c r="E629" s="247">
        <v>3500</v>
      </c>
      <c r="F629" s="379">
        <v>44251245</v>
      </c>
      <c r="G629" s="417" t="s">
        <v>2882</v>
      </c>
      <c r="H629" s="417" t="s">
        <v>2873</v>
      </c>
      <c r="I629" s="417" t="s">
        <v>2135</v>
      </c>
      <c r="J629" s="417" t="s">
        <v>2866</v>
      </c>
      <c r="K629" s="524">
        <v>1</v>
      </c>
      <c r="L629" s="524">
        <v>12</v>
      </c>
      <c r="M629" s="247">
        <f t="shared" si="37"/>
        <v>42000</v>
      </c>
      <c r="N629" s="524">
        <v>1</v>
      </c>
      <c r="O629" s="577">
        <v>12</v>
      </c>
      <c r="P629" s="247">
        <v>42000</v>
      </c>
    </row>
    <row r="630" spans="1:16" s="54" customFormat="1" ht="11.25" x14ac:dyDescent="0.2">
      <c r="A630" s="554" t="s">
        <v>515</v>
      </c>
      <c r="B630" s="381" t="s">
        <v>2836</v>
      </c>
      <c r="C630" s="381" t="s">
        <v>2837</v>
      </c>
      <c r="D630" s="417" t="s">
        <v>2870</v>
      </c>
      <c r="E630" s="247">
        <v>3500</v>
      </c>
      <c r="F630" s="379">
        <v>20097937</v>
      </c>
      <c r="G630" s="417" t="s">
        <v>2883</v>
      </c>
      <c r="H630" s="417" t="s">
        <v>2873</v>
      </c>
      <c r="I630" s="417" t="s">
        <v>2135</v>
      </c>
      <c r="J630" s="417" t="s">
        <v>2866</v>
      </c>
      <c r="K630" s="524">
        <v>1</v>
      </c>
      <c r="L630" s="524">
        <v>12</v>
      </c>
      <c r="M630" s="247">
        <f t="shared" si="37"/>
        <v>42000</v>
      </c>
      <c r="N630" s="524">
        <v>1</v>
      </c>
      <c r="O630" s="577">
        <v>12</v>
      </c>
      <c r="P630" s="247">
        <v>42000</v>
      </c>
    </row>
    <row r="631" spans="1:16" s="54" customFormat="1" ht="11.25" x14ac:dyDescent="0.2">
      <c r="A631" s="554" t="s">
        <v>515</v>
      </c>
      <c r="B631" s="381" t="s">
        <v>2836</v>
      </c>
      <c r="C631" s="381" t="s">
        <v>2837</v>
      </c>
      <c r="D631" s="417" t="s">
        <v>2863</v>
      </c>
      <c r="E631" s="247">
        <v>3500</v>
      </c>
      <c r="F631" s="379">
        <v>40780089</v>
      </c>
      <c r="G631" s="417" t="s">
        <v>2884</v>
      </c>
      <c r="H631" s="417" t="s">
        <v>2865</v>
      </c>
      <c r="I631" s="417" t="s">
        <v>2135</v>
      </c>
      <c r="J631" s="417" t="s">
        <v>2866</v>
      </c>
      <c r="K631" s="524">
        <v>1</v>
      </c>
      <c r="L631" s="524">
        <v>12</v>
      </c>
      <c r="M631" s="247">
        <f t="shared" si="37"/>
        <v>42000</v>
      </c>
      <c r="N631" s="524">
        <v>1</v>
      </c>
      <c r="O631" s="577">
        <v>12</v>
      </c>
      <c r="P631" s="247">
        <v>42000</v>
      </c>
    </row>
    <row r="632" spans="1:16" s="54" customFormat="1" ht="11.25" x14ac:dyDescent="0.2">
      <c r="A632" s="554" t="s">
        <v>515</v>
      </c>
      <c r="B632" s="381" t="s">
        <v>2836</v>
      </c>
      <c r="C632" s="381" t="s">
        <v>2837</v>
      </c>
      <c r="D632" s="417" t="s">
        <v>2870</v>
      </c>
      <c r="E632" s="247">
        <v>3500</v>
      </c>
      <c r="F632" s="379">
        <v>44621452</v>
      </c>
      <c r="G632" s="417" t="s">
        <v>2885</v>
      </c>
      <c r="H632" s="417" t="s">
        <v>2873</v>
      </c>
      <c r="I632" s="417" t="s">
        <v>2135</v>
      </c>
      <c r="J632" s="417" t="s">
        <v>2866</v>
      </c>
      <c r="K632" s="524">
        <v>1</v>
      </c>
      <c r="L632" s="524">
        <v>12</v>
      </c>
      <c r="M632" s="247">
        <f t="shared" si="37"/>
        <v>42000</v>
      </c>
      <c r="N632" s="524">
        <v>1</v>
      </c>
      <c r="O632" s="577">
        <v>12</v>
      </c>
      <c r="P632" s="247">
        <v>42000</v>
      </c>
    </row>
    <row r="633" spans="1:16" s="54" customFormat="1" ht="11.25" x14ac:dyDescent="0.2">
      <c r="A633" s="554" t="s">
        <v>515</v>
      </c>
      <c r="B633" s="381" t="s">
        <v>2836</v>
      </c>
      <c r="C633" s="381" t="s">
        <v>2837</v>
      </c>
      <c r="D633" s="417" t="s">
        <v>2870</v>
      </c>
      <c r="E633" s="247">
        <v>3500</v>
      </c>
      <c r="F633" s="379">
        <v>41750157</v>
      </c>
      <c r="G633" s="417" t="s">
        <v>2886</v>
      </c>
      <c r="H633" s="417" t="s">
        <v>2873</v>
      </c>
      <c r="I633" s="417" t="s">
        <v>2135</v>
      </c>
      <c r="J633" s="417" t="s">
        <v>2866</v>
      </c>
      <c r="K633" s="524">
        <v>1</v>
      </c>
      <c r="L633" s="524">
        <v>12</v>
      </c>
      <c r="M633" s="247">
        <f t="shared" si="37"/>
        <v>42000</v>
      </c>
      <c r="N633" s="524">
        <v>1</v>
      </c>
      <c r="O633" s="577">
        <v>12</v>
      </c>
      <c r="P633" s="247">
        <v>42000</v>
      </c>
    </row>
    <row r="634" spans="1:16" s="54" customFormat="1" ht="11.25" x14ac:dyDescent="0.2">
      <c r="A634" s="554" t="s">
        <v>515</v>
      </c>
      <c r="B634" s="381" t="s">
        <v>2836</v>
      </c>
      <c r="C634" s="381" t="s">
        <v>2837</v>
      </c>
      <c r="D634" s="417" t="s">
        <v>2870</v>
      </c>
      <c r="E634" s="247">
        <v>3500</v>
      </c>
      <c r="F634" s="379">
        <v>48363674</v>
      </c>
      <c r="G634" s="417" t="s">
        <v>2887</v>
      </c>
      <c r="H634" s="417" t="s">
        <v>2888</v>
      </c>
      <c r="I634" s="417" t="s">
        <v>2135</v>
      </c>
      <c r="J634" s="417" t="s">
        <v>2866</v>
      </c>
      <c r="K634" s="524">
        <v>1</v>
      </c>
      <c r="L634" s="524">
        <v>12</v>
      </c>
      <c r="M634" s="247">
        <f t="shared" si="37"/>
        <v>42000</v>
      </c>
      <c r="N634" s="524">
        <v>1</v>
      </c>
      <c r="O634" s="577">
        <v>12</v>
      </c>
      <c r="P634" s="247">
        <v>42000</v>
      </c>
    </row>
    <row r="635" spans="1:16" s="54" customFormat="1" ht="11.25" x14ac:dyDescent="0.2">
      <c r="A635" s="554" t="s">
        <v>515</v>
      </c>
      <c r="B635" s="381" t="s">
        <v>2836</v>
      </c>
      <c r="C635" s="381" t="s">
        <v>2837</v>
      </c>
      <c r="D635" s="417" t="s">
        <v>2870</v>
      </c>
      <c r="E635" s="247">
        <v>3500</v>
      </c>
      <c r="F635" s="379">
        <v>20062598</v>
      </c>
      <c r="G635" s="417" t="s">
        <v>2889</v>
      </c>
      <c r="H635" s="417" t="s">
        <v>2873</v>
      </c>
      <c r="I635" s="417" t="s">
        <v>2135</v>
      </c>
      <c r="J635" s="417" t="s">
        <v>2866</v>
      </c>
      <c r="K635" s="524">
        <v>1</v>
      </c>
      <c r="L635" s="524">
        <v>12</v>
      </c>
      <c r="M635" s="247">
        <f t="shared" si="37"/>
        <v>42000</v>
      </c>
      <c r="N635" s="524">
        <v>1</v>
      </c>
      <c r="O635" s="577">
        <v>12</v>
      </c>
      <c r="P635" s="247">
        <v>42000</v>
      </c>
    </row>
    <row r="636" spans="1:16" s="54" customFormat="1" ht="11.25" x14ac:dyDescent="0.2">
      <c r="A636" s="554" t="s">
        <v>515</v>
      </c>
      <c r="B636" s="381" t="s">
        <v>2836</v>
      </c>
      <c r="C636" s="381" t="s">
        <v>2837</v>
      </c>
      <c r="D636" s="417" t="s">
        <v>2870</v>
      </c>
      <c r="E636" s="247">
        <v>3500</v>
      </c>
      <c r="F636" s="379">
        <v>43572304</v>
      </c>
      <c r="G636" s="417" t="s">
        <v>2890</v>
      </c>
      <c r="H636" s="417" t="s">
        <v>2865</v>
      </c>
      <c r="I636" s="417" t="s">
        <v>2135</v>
      </c>
      <c r="J636" s="417" t="s">
        <v>2866</v>
      </c>
      <c r="K636" s="524">
        <v>1</v>
      </c>
      <c r="L636" s="524">
        <v>12</v>
      </c>
      <c r="M636" s="247">
        <f t="shared" si="37"/>
        <v>42000</v>
      </c>
      <c r="N636" s="524">
        <v>1</v>
      </c>
      <c r="O636" s="577">
        <v>12</v>
      </c>
      <c r="P636" s="247">
        <v>42000</v>
      </c>
    </row>
    <row r="637" spans="1:16" s="54" customFormat="1" ht="11.25" x14ac:dyDescent="0.2">
      <c r="A637" s="554" t="s">
        <v>515</v>
      </c>
      <c r="B637" s="381" t="s">
        <v>2836</v>
      </c>
      <c r="C637" s="381" t="s">
        <v>2837</v>
      </c>
      <c r="D637" s="417" t="s">
        <v>2870</v>
      </c>
      <c r="E637" s="247">
        <v>3500</v>
      </c>
      <c r="F637" s="379">
        <v>42588774</v>
      </c>
      <c r="G637" s="417" t="s">
        <v>2891</v>
      </c>
      <c r="H637" s="417" t="s">
        <v>2873</v>
      </c>
      <c r="I637" s="417" t="s">
        <v>2135</v>
      </c>
      <c r="J637" s="417" t="s">
        <v>2866</v>
      </c>
      <c r="K637" s="524">
        <v>1</v>
      </c>
      <c r="L637" s="524">
        <v>12</v>
      </c>
      <c r="M637" s="247">
        <f t="shared" si="37"/>
        <v>42000</v>
      </c>
      <c r="N637" s="524">
        <v>1</v>
      </c>
      <c r="O637" s="577">
        <v>12</v>
      </c>
      <c r="P637" s="247">
        <v>42000</v>
      </c>
    </row>
    <row r="638" spans="1:16" s="54" customFormat="1" ht="11.25" x14ac:dyDescent="0.2">
      <c r="A638" s="554" t="s">
        <v>515</v>
      </c>
      <c r="B638" s="381" t="s">
        <v>2836</v>
      </c>
      <c r="C638" s="381" t="s">
        <v>2837</v>
      </c>
      <c r="D638" s="417" t="s">
        <v>2863</v>
      </c>
      <c r="E638" s="247">
        <v>3500</v>
      </c>
      <c r="F638" s="379" t="s">
        <v>2892</v>
      </c>
      <c r="G638" s="417" t="s">
        <v>2893</v>
      </c>
      <c r="H638" s="417" t="s">
        <v>2865</v>
      </c>
      <c r="I638" s="417" t="s">
        <v>2135</v>
      </c>
      <c r="J638" s="417" t="s">
        <v>2866</v>
      </c>
      <c r="K638" s="524">
        <v>1</v>
      </c>
      <c r="L638" s="524">
        <v>12</v>
      </c>
      <c r="M638" s="247">
        <f t="shared" si="37"/>
        <v>42000</v>
      </c>
      <c r="N638" s="524">
        <v>1</v>
      </c>
      <c r="O638" s="577">
        <v>12</v>
      </c>
      <c r="P638" s="247">
        <v>42000</v>
      </c>
    </row>
    <row r="639" spans="1:16" s="54" customFormat="1" ht="11.25" x14ac:dyDescent="0.2">
      <c r="A639" s="554" t="s">
        <v>515</v>
      </c>
      <c r="B639" s="381" t="s">
        <v>2836</v>
      </c>
      <c r="C639" s="381" t="s">
        <v>2837</v>
      </c>
      <c r="D639" s="417" t="s">
        <v>2870</v>
      </c>
      <c r="E639" s="247">
        <v>3500</v>
      </c>
      <c r="F639" s="379">
        <v>40483474</v>
      </c>
      <c r="G639" s="417" t="s">
        <v>2894</v>
      </c>
      <c r="H639" s="417" t="s">
        <v>2873</v>
      </c>
      <c r="I639" s="417" t="s">
        <v>2135</v>
      </c>
      <c r="J639" s="417" t="s">
        <v>2866</v>
      </c>
      <c r="K639" s="524">
        <v>1</v>
      </c>
      <c r="L639" s="524">
        <v>12</v>
      </c>
      <c r="M639" s="247">
        <f t="shared" si="37"/>
        <v>42000</v>
      </c>
      <c r="N639" s="524">
        <v>1</v>
      </c>
      <c r="O639" s="577">
        <v>12</v>
      </c>
      <c r="P639" s="247">
        <v>42000</v>
      </c>
    </row>
    <row r="640" spans="1:16" s="54" customFormat="1" ht="11.25" x14ac:dyDescent="0.2">
      <c r="A640" s="554" t="s">
        <v>515</v>
      </c>
      <c r="B640" s="381" t="s">
        <v>2836</v>
      </c>
      <c r="C640" s="381" t="s">
        <v>2837</v>
      </c>
      <c r="D640" s="417" t="s">
        <v>2870</v>
      </c>
      <c r="E640" s="247">
        <v>3500</v>
      </c>
      <c r="F640" s="379">
        <v>44968785</v>
      </c>
      <c r="G640" s="417" t="s">
        <v>2895</v>
      </c>
      <c r="H640" s="417" t="s">
        <v>2873</v>
      </c>
      <c r="I640" s="417" t="s">
        <v>2135</v>
      </c>
      <c r="J640" s="417" t="s">
        <v>2866</v>
      </c>
      <c r="K640" s="524">
        <v>1</v>
      </c>
      <c r="L640" s="524">
        <v>12</v>
      </c>
      <c r="M640" s="247">
        <f t="shared" si="37"/>
        <v>42000</v>
      </c>
      <c r="N640" s="524">
        <v>1</v>
      </c>
      <c r="O640" s="577">
        <v>12</v>
      </c>
      <c r="P640" s="247">
        <v>42000</v>
      </c>
    </row>
    <row r="641" spans="1:16" s="54" customFormat="1" ht="11.25" x14ac:dyDescent="0.2">
      <c r="A641" s="554" t="s">
        <v>515</v>
      </c>
      <c r="B641" s="381" t="s">
        <v>2836</v>
      </c>
      <c r="C641" s="381" t="s">
        <v>2837</v>
      </c>
      <c r="D641" s="417" t="s">
        <v>2870</v>
      </c>
      <c r="E641" s="247">
        <v>3500</v>
      </c>
      <c r="F641" s="379">
        <v>42646132</v>
      </c>
      <c r="G641" s="417" t="s">
        <v>2896</v>
      </c>
      <c r="H641" s="417" t="s">
        <v>2873</v>
      </c>
      <c r="I641" s="417" t="s">
        <v>2135</v>
      </c>
      <c r="J641" s="417" t="s">
        <v>2866</v>
      </c>
      <c r="K641" s="524">
        <v>1</v>
      </c>
      <c r="L641" s="524">
        <v>12</v>
      </c>
      <c r="M641" s="247">
        <f t="shared" si="37"/>
        <v>42000</v>
      </c>
      <c r="N641" s="524">
        <v>1</v>
      </c>
      <c r="O641" s="577">
        <v>12</v>
      </c>
      <c r="P641" s="247">
        <v>42000</v>
      </c>
    </row>
    <row r="642" spans="1:16" s="54" customFormat="1" ht="11.25" x14ac:dyDescent="0.2">
      <c r="A642" s="554" t="s">
        <v>515</v>
      </c>
      <c r="B642" s="381" t="s">
        <v>2836</v>
      </c>
      <c r="C642" s="381" t="s">
        <v>2837</v>
      </c>
      <c r="D642" s="417" t="s">
        <v>2870</v>
      </c>
      <c r="E642" s="247">
        <v>3500</v>
      </c>
      <c r="F642" s="379">
        <v>20683419</v>
      </c>
      <c r="G642" s="417" t="s">
        <v>2897</v>
      </c>
      <c r="H642" s="417" t="s">
        <v>2873</v>
      </c>
      <c r="I642" s="417" t="s">
        <v>2135</v>
      </c>
      <c r="J642" s="417" t="s">
        <v>2866</v>
      </c>
      <c r="K642" s="524">
        <v>1</v>
      </c>
      <c r="L642" s="524">
        <v>12</v>
      </c>
      <c r="M642" s="247">
        <f t="shared" si="37"/>
        <v>42000</v>
      </c>
      <c r="N642" s="524">
        <v>1</v>
      </c>
      <c r="O642" s="577">
        <v>12</v>
      </c>
      <c r="P642" s="247">
        <v>42000</v>
      </c>
    </row>
    <row r="643" spans="1:16" s="54" customFormat="1" ht="11.25" x14ac:dyDescent="0.2">
      <c r="A643" s="554" t="s">
        <v>515</v>
      </c>
      <c r="B643" s="381" t="s">
        <v>2836</v>
      </c>
      <c r="C643" s="381" t="s">
        <v>2837</v>
      </c>
      <c r="D643" s="417" t="s">
        <v>2863</v>
      </c>
      <c r="E643" s="247">
        <v>3500</v>
      </c>
      <c r="F643" s="379">
        <v>42841174</v>
      </c>
      <c r="G643" s="417" t="s">
        <v>2898</v>
      </c>
      <c r="H643" s="417" t="s">
        <v>2865</v>
      </c>
      <c r="I643" s="417" t="s">
        <v>2135</v>
      </c>
      <c r="J643" s="417" t="s">
        <v>2866</v>
      </c>
      <c r="K643" s="524">
        <v>1</v>
      </c>
      <c r="L643" s="524">
        <v>12</v>
      </c>
      <c r="M643" s="247">
        <f t="shared" si="37"/>
        <v>42000</v>
      </c>
      <c r="N643" s="524">
        <v>1</v>
      </c>
      <c r="O643" s="577">
        <v>12</v>
      </c>
      <c r="P643" s="247">
        <v>42000</v>
      </c>
    </row>
    <row r="644" spans="1:16" s="54" customFormat="1" ht="11.25" x14ac:dyDescent="0.2">
      <c r="A644" s="554" t="s">
        <v>515</v>
      </c>
      <c r="B644" s="381" t="s">
        <v>2836</v>
      </c>
      <c r="C644" s="381" t="s">
        <v>2837</v>
      </c>
      <c r="D644" s="417" t="s">
        <v>2870</v>
      </c>
      <c r="E644" s="247">
        <v>3500</v>
      </c>
      <c r="F644" s="379">
        <v>41536468</v>
      </c>
      <c r="G644" s="417" t="s">
        <v>2899</v>
      </c>
      <c r="H644" s="417" t="s">
        <v>2873</v>
      </c>
      <c r="I644" s="417" t="s">
        <v>2135</v>
      </c>
      <c r="J644" s="417" t="s">
        <v>2866</v>
      </c>
      <c r="K644" s="524">
        <v>1</v>
      </c>
      <c r="L644" s="524">
        <v>12</v>
      </c>
      <c r="M644" s="247">
        <f t="shared" si="37"/>
        <v>42000</v>
      </c>
      <c r="N644" s="524">
        <v>1</v>
      </c>
      <c r="O644" s="577">
        <v>12</v>
      </c>
      <c r="P644" s="247">
        <v>42000</v>
      </c>
    </row>
    <row r="645" spans="1:16" s="54" customFormat="1" ht="11.25" x14ac:dyDescent="0.2">
      <c r="A645" s="554" t="s">
        <v>515</v>
      </c>
      <c r="B645" s="381" t="s">
        <v>2836</v>
      </c>
      <c r="C645" s="381" t="s">
        <v>2837</v>
      </c>
      <c r="D645" s="417" t="s">
        <v>2863</v>
      </c>
      <c r="E645" s="247">
        <v>3500</v>
      </c>
      <c r="F645" s="379">
        <v>41759735</v>
      </c>
      <c r="G645" s="417" t="s">
        <v>2900</v>
      </c>
      <c r="H645" s="417" t="s">
        <v>2865</v>
      </c>
      <c r="I645" s="417" t="s">
        <v>2135</v>
      </c>
      <c r="J645" s="417" t="s">
        <v>2866</v>
      </c>
      <c r="K645" s="524">
        <v>1</v>
      </c>
      <c r="L645" s="524">
        <v>12</v>
      </c>
      <c r="M645" s="247">
        <f t="shared" si="37"/>
        <v>42000</v>
      </c>
      <c r="N645" s="524">
        <v>1</v>
      </c>
      <c r="O645" s="577">
        <v>12</v>
      </c>
      <c r="P645" s="247">
        <v>42000</v>
      </c>
    </row>
    <row r="646" spans="1:16" s="54" customFormat="1" ht="11.25" x14ac:dyDescent="0.2">
      <c r="A646" s="554" t="s">
        <v>515</v>
      </c>
      <c r="B646" s="381" t="s">
        <v>2836</v>
      </c>
      <c r="C646" s="381" t="s">
        <v>2837</v>
      </c>
      <c r="D646" s="417" t="s">
        <v>2863</v>
      </c>
      <c r="E646" s="247">
        <v>3500</v>
      </c>
      <c r="F646" s="379">
        <v>40826555</v>
      </c>
      <c r="G646" s="417" t="s">
        <v>2901</v>
      </c>
      <c r="H646" s="417" t="s">
        <v>2865</v>
      </c>
      <c r="I646" s="417" t="s">
        <v>2135</v>
      </c>
      <c r="J646" s="417" t="s">
        <v>2866</v>
      </c>
      <c r="K646" s="524">
        <v>1</v>
      </c>
      <c r="L646" s="524">
        <v>12</v>
      </c>
      <c r="M646" s="247">
        <f t="shared" si="37"/>
        <v>42000</v>
      </c>
      <c r="N646" s="524">
        <v>1</v>
      </c>
      <c r="O646" s="577">
        <v>12</v>
      </c>
      <c r="P646" s="247">
        <v>42000</v>
      </c>
    </row>
    <row r="647" spans="1:16" s="54" customFormat="1" ht="11.25" x14ac:dyDescent="0.2">
      <c r="A647" s="554" t="s">
        <v>515</v>
      </c>
      <c r="B647" s="381" t="s">
        <v>2836</v>
      </c>
      <c r="C647" s="381" t="s">
        <v>2837</v>
      </c>
      <c r="D647" s="417" t="s">
        <v>2863</v>
      </c>
      <c r="E647" s="247">
        <v>3500</v>
      </c>
      <c r="F647" s="379">
        <v>44643178</v>
      </c>
      <c r="G647" s="417" t="s">
        <v>2902</v>
      </c>
      <c r="H647" s="417" t="s">
        <v>2865</v>
      </c>
      <c r="I647" s="417" t="s">
        <v>2135</v>
      </c>
      <c r="J647" s="417" t="s">
        <v>2866</v>
      </c>
      <c r="K647" s="524">
        <v>1</v>
      </c>
      <c r="L647" s="524">
        <v>12</v>
      </c>
      <c r="M647" s="247">
        <f t="shared" si="37"/>
        <v>42000</v>
      </c>
      <c r="N647" s="524">
        <v>1</v>
      </c>
      <c r="O647" s="577">
        <v>12</v>
      </c>
      <c r="P647" s="247">
        <v>42000</v>
      </c>
    </row>
    <row r="648" spans="1:16" s="54" customFormat="1" ht="11.25" x14ac:dyDescent="0.2">
      <c r="A648" s="554" t="s">
        <v>515</v>
      </c>
      <c r="B648" s="381" t="s">
        <v>2836</v>
      </c>
      <c r="C648" s="381" t="s">
        <v>2837</v>
      </c>
      <c r="D648" s="417" t="s">
        <v>2863</v>
      </c>
      <c r="E648" s="247">
        <v>3500</v>
      </c>
      <c r="F648" s="379">
        <v>43675144</v>
      </c>
      <c r="G648" s="417" t="s">
        <v>2903</v>
      </c>
      <c r="H648" s="417" t="s">
        <v>2865</v>
      </c>
      <c r="I648" s="417" t="s">
        <v>2135</v>
      </c>
      <c r="J648" s="417" t="s">
        <v>2866</v>
      </c>
      <c r="K648" s="524">
        <v>1</v>
      </c>
      <c r="L648" s="524">
        <v>12</v>
      </c>
      <c r="M648" s="247">
        <f t="shared" si="37"/>
        <v>42000</v>
      </c>
      <c r="N648" s="524">
        <v>1</v>
      </c>
      <c r="O648" s="577">
        <v>12</v>
      </c>
      <c r="P648" s="247">
        <v>42000</v>
      </c>
    </row>
    <row r="649" spans="1:16" s="54" customFormat="1" ht="11.25" x14ac:dyDescent="0.2">
      <c r="A649" s="554" t="s">
        <v>515</v>
      </c>
      <c r="B649" s="381" t="s">
        <v>2836</v>
      </c>
      <c r="C649" s="381" t="s">
        <v>2837</v>
      </c>
      <c r="D649" s="417" t="s">
        <v>2870</v>
      </c>
      <c r="E649" s="247">
        <v>3500</v>
      </c>
      <c r="F649" s="379">
        <v>44515758</v>
      </c>
      <c r="G649" s="417" t="s">
        <v>2904</v>
      </c>
      <c r="H649" s="417" t="s">
        <v>2873</v>
      </c>
      <c r="I649" s="417" t="s">
        <v>2135</v>
      </c>
      <c r="J649" s="417" t="s">
        <v>2866</v>
      </c>
      <c r="K649" s="524">
        <v>1</v>
      </c>
      <c r="L649" s="524">
        <v>12</v>
      </c>
      <c r="M649" s="247">
        <f t="shared" si="37"/>
        <v>42000</v>
      </c>
      <c r="N649" s="524">
        <v>1</v>
      </c>
      <c r="O649" s="577">
        <v>12</v>
      </c>
      <c r="P649" s="247">
        <v>42000</v>
      </c>
    </row>
    <row r="650" spans="1:16" s="54" customFormat="1" ht="11.25" x14ac:dyDescent="0.2">
      <c r="A650" s="554" t="s">
        <v>515</v>
      </c>
      <c r="B650" s="381" t="s">
        <v>2836</v>
      </c>
      <c r="C650" s="381" t="s">
        <v>2837</v>
      </c>
      <c r="D650" s="417" t="s">
        <v>2870</v>
      </c>
      <c r="E650" s="247">
        <v>3500</v>
      </c>
      <c r="F650" s="379">
        <v>41374252</v>
      </c>
      <c r="G650" s="417" t="s">
        <v>2905</v>
      </c>
      <c r="H650" s="417" t="s">
        <v>2873</v>
      </c>
      <c r="I650" s="417" t="s">
        <v>2135</v>
      </c>
      <c r="J650" s="417" t="s">
        <v>2866</v>
      </c>
      <c r="K650" s="524">
        <v>1</v>
      </c>
      <c r="L650" s="524">
        <v>12</v>
      </c>
      <c r="M650" s="247">
        <f t="shared" si="37"/>
        <v>42000</v>
      </c>
      <c r="N650" s="524">
        <v>1</v>
      </c>
      <c r="O650" s="577">
        <v>12</v>
      </c>
      <c r="P650" s="247">
        <v>42000</v>
      </c>
    </row>
    <row r="651" spans="1:16" s="54" customFormat="1" ht="11.25" x14ac:dyDescent="0.2">
      <c r="A651" s="554" t="s">
        <v>515</v>
      </c>
      <c r="B651" s="381" t="s">
        <v>2836</v>
      </c>
      <c r="C651" s="381" t="s">
        <v>2837</v>
      </c>
      <c r="D651" s="417" t="s">
        <v>2870</v>
      </c>
      <c r="E651" s="247">
        <v>3500</v>
      </c>
      <c r="F651" s="379">
        <v>73498640</v>
      </c>
      <c r="G651" s="417" t="s">
        <v>2906</v>
      </c>
      <c r="H651" s="417" t="s">
        <v>2873</v>
      </c>
      <c r="I651" s="417" t="s">
        <v>2135</v>
      </c>
      <c r="J651" s="417" t="s">
        <v>2866</v>
      </c>
      <c r="K651" s="524">
        <v>1</v>
      </c>
      <c r="L651" s="524">
        <v>12</v>
      </c>
      <c r="M651" s="247">
        <f t="shared" si="37"/>
        <v>42000</v>
      </c>
      <c r="N651" s="524">
        <v>1</v>
      </c>
      <c r="O651" s="577">
        <v>12</v>
      </c>
      <c r="P651" s="247">
        <v>42000</v>
      </c>
    </row>
    <row r="652" spans="1:16" s="54" customFormat="1" ht="11.25" x14ac:dyDescent="0.2">
      <c r="A652" s="554" t="s">
        <v>515</v>
      </c>
      <c r="B652" s="381" t="s">
        <v>2836</v>
      </c>
      <c r="C652" s="381" t="s">
        <v>2837</v>
      </c>
      <c r="D652" s="417" t="s">
        <v>2870</v>
      </c>
      <c r="E652" s="247">
        <v>3500</v>
      </c>
      <c r="F652" s="379">
        <v>75059129</v>
      </c>
      <c r="G652" s="417" t="s">
        <v>2907</v>
      </c>
      <c r="H652" s="417" t="s">
        <v>2873</v>
      </c>
      <c r="I652" s="417" t="s">
        <v>2135</v>
      </c>
      <c r="J652" s="417" t="s">
        <v>2866</v>
      </c>
      <c r="K652" s="524">
        <v>1</v>
      </c>
      <c r="L652" s="524">
        <v>12</v>
      </c>
      <c r="M652" s="247">
        <f t="shared" si="37"/>
        <v>42000</v>
      </c>
      <c r="N652" s="524">
        <v>1</v>
      </c>
      <c r="O652" s="577">
        <v>12</v>
      </c>
      <c r="P652" s="247">
        <v>42000</v>
      </c>
    </row>
    <row r="653" spans="1:16" s="54" customFormat="1" ht="11.25" x14ac:dyDescent="0.2">
      <c r="A653" s="554" t="s">
        <v>515</v>
      </c>
      <c r="B653" s="381" t="s">
        <v>2836</v>
      </c>
      <c r="C653" s="381" t="s">
        <v>2837</v>
      </c>
      <c r="D653" s="417" t="s">
        <v>2870</v>
      </c>
      <c r="E653" s="247">
        <v>3500</v>
      </c>
      <c r="F653" s="379">
        <v>45327410</v>
      </c>
      <c r="G653" s="417" t="s">
        <v>2908</v>
      </c>
      <c r="H653" s="417" t="s">
        <v>2873</v>
      </c>
      <c r="I653" s="417" t="s">
        <v>2135</v>
      </c>
      <c r="J653" s="417" t="s">
        <v>2866</v>
      </c>
      <c r="K653" s="524">
        <v>1</v>
      </c>
      <c r="L653" s="524">
        <v>12</v>
      </c>
      <c r="M653" s="247">
        <f t="shared" si="37"/>
        <v>42000</v>
      </c>
      <c r="N653" s="524">
        <v>1</v>
      </c>
      <c r="O653" s="577">
        <v>12</v>
      </c>
      <c r="P653" s="247">
        <v>42000</v>
      </c>
    </row>
    <row r="654" spans="1:16" s="54" customFormat="1" ht="11.25" x14ac:dyDescent="0.2">
      <c r="A654" s="554" t="s">
        <v>515</v>
      </c>
      <c r="B654" s="381" t="s">
        <v>2836</v>
      </c>
      <c r="C654" s="381" t="s">
        <v>2837</v>
      </c>
      <c r="D654" s="417" t="s">
        <v>2863</v>
      </c>
      <c r="E654" s="247">
        <v>3500</v>
      </c>
      <c r="F654" s="379">
        <v>20116624</v>
      </c>
      <c r="G654" s="417" t="s">
        <v>2909</v>
      </c>
      <c r="H654" s="417" t="s">
        <v>2865</v>
      </c>
      <c r="I654" s="417" t="s">
        <v>2135</v>
      </c>
      <c r="J654" s="417" t="s">
        <v>2866</v>
      </c>
      <c r="K654" s="524">
        <v>1</v>
      </c>
      <c r="L654" s="524">
        <v>12</v>
      </c>
      <c r="M654" s="247">
        <f t="shared" si="37"/>
        <v>42000</v>
      </c>
      <c r="N654" s="524">
        <v>1</v>
      </c>
      <c r="O654" s="577">
        <v>12</v>
      </c>
      <c r="P654" s="247">
        <v>42000</v>
      </c>
    </row>
    <row r="655" spans="1:16" s="54" customFormat="1" ht="11.25" x14ac:dyDescent="0.2">
      <c r="A655" s="554" t="s">
        <v>515</v>
      </c>
      <c r="B655" s="381" t="s">
        <v>2836</v>
      </c>
      <c r="C655" s="381" t="s">
        <v>2837</v>
      </c>
      <c r="D655" s="417" t="s">
        <v>2870</v>
      </c>
      <c r="E655" s="247">
        <v>3500</v>
      </c>
      <c r="F655" s="379">
        <v>41009526</v>
      </c>
      <c r="G655" s="417" t="s">
        <v>2910</v>
      </c>
      <c r="H655" s="417" t="s">
        <v>2873</v>
      </c>
      <c r="I655" s="417" t="s">
        <v>2135</v>
      </c>
      <c r="J655" s="417" t="s">
        <v>2866</v>
      </c>
      <c r="K655" s="524">
        <v>1</v>
      </c>
      <c r="L655" s="524">
        <v>12</v>
      </c>
      <c r="M655" s="247">
        <f t="shared" si="37"/>
        <v>42000</v>
      </c>
      <c r="N655" s="524">
        <v>1</v>
      </c>
      <c r="O655" s="577">
        <v>12</v>
      </c>
      <c r="P655" s="247">
        <v>42000</v>
      </c>
    </row>
    <row r="656" spans="1:16" s="54" customFormat="1" ht="11.25" x14ac:dyDescent="0.2">
      <c r="A656" s="554" t="s">
        <v>515</v>
      </c>
      <c r="B656" s="381" t="s">
        <v>2836</v>
      </c>
      <c r="C656" s="381" t="s">
        <v>2837</v>
      </c>
      <c r="D656" s="417" t="s">
        <v>2870</v>
      </c>
      <c r="E656" s="247">
        <v>3500</v>
      </c>
      <c r="F656" s="379">
        <v>70772386</v>
      </c>
      <c r="G656" s="417" t="s">
        <v>2911</v>
      </c>
      <c r="H656" s="417" t="s">
        <v>2873</v>
      </c>
      <c r="I656" s="417" t="s">
        <v>2135</v>
      </c>
      <c r="J656" s="417" t="s">
        <v>2866</v>
      </c>
      <c r="K656" s="524">
        <v>1</v>
      </c>
      <c r="L656" s="524">
        <v>12</v>
      </c>
      <c r="M656" s="247">
        <f t="shared" si="37"/>
        <v>42000</v>
      </c>
      <c r="N656" s="524">
        <v>1</v>
      </c>
      <c r="O656" s="577">
        <v>12</v>
      </c>
      <c r="P656" s="247">
        <v>42000</v>
      </c>
    </row>
    <row r="657" spans="1:16" s="54" customFormat="1" ht="11.25" x14ac:dyDescent="0.2">
      <c r="A657" s="554" t="s">
        <v>515</v>
      </c>
      <c r="B657" s="381" t="s">
        <v>2836</v>
      </c>
      <c r="C657" s="381" t="s">
        <v>2837</v>
      </c>
      <c r="D657" s="417" t="s">
        <v>2870</v>
      </c>
      <c r="E657" s="247">
        <v>3500</v>
      </c>
      <c r="F657" s="379">
        <v>46895669</v>
      </c>
      <c r="G657" s="417" t="s">
        <v>2912</v>
      </c>
      <c r="H657" s="417" t="s">
        <v>2873</v>
      </c>
      <c r="I657" s="417" t="s">
        <v>2135</v>
      </c>
      <c r="J657" s="417" t="s">
        <v>2866</v>
      </c>
      <c r="K657" s="524">
        <v>1</v>
      </c>
      <c r="L657" s="524">
        <v>12</v>
      </c>
      <c r="M657" s="247">
        <f t="shared" si="37"/>
        <v>42000</v>
      </c>
      <c r="N657" s="524">
        <v>1</v>
      </c>
      <c r="O657" s="577">
        <v>12</v>
      </c>
      <c r="P657" s="247">
        <v>42000</v>
      </c>
    </row>
    <row r="658" spans="1:16" s="54" customFormat="1" ht="11.25" x14ac:dyDescent="0.2">
      <c r="A658" s="554" t="s">
        <v>515</v>
      </c>
      <c r="B658" s="381" t="s">
        <v>2836</v>
      </c>
      <c r="C658" s="381" t="s">
        <v>2837</v>
      </c>
      <c r="D658" s="417" t="s">
        <v>2870</v>
      </c>
      <c r="E658" s="247">
        <v>3500</v>
      </c>
      <c r="F658" s="379">
        <v>48176532</v>
      </c>
      <c r="G658" s="417" t="s">
        <v>2913</v>
      </c>
      <c r="H658" s="417" t="s">
        <v>2873</v>
      </c>
      <c r="I658" s="417" t="s">
        <v>2135</v>
      </c>
      <c r="J658" s="417" t="s">
        <v>2866</v>
      </c>
      <c r="K658" s="524">
        <v>1</v>
      </c>
      <c r="L658" s="524">
        <v>12</v>
      </c>
      <c r="M658" s="247">
        <f t="shared" si="37"/>
        <v>42000</v>
      </c>
      <c r="N658" s="524">
        <v>1</v>
      </c>
      <c r="O658" s="577">
        <v>12</v>
      </c>
      <c r="P658" s="247">
        <v>42000</v>
      </c>
    </row>
    <row r="659" spans="1:16" s="54" customFormat="1" ht="11.25" x14ac:dyDescent="0.2">
      <c r="A659" s="554" t="s">
        <v>515</v>
      </c>
      <c r="B659" s="381" t="s">
        <v>2836</v>
      </c>
      <c r="C659" s="381" t="s">
        <v>2837</v>
      </c>
      <c r="D659" s="417" t="s">
        <v>2870</v>
      </c>
      <c r="E659" s="247">
        <v>3500</v>
      </c>
      <c r="F659" s="379">
        <v>41732048</v>
      </c>
      <c r="G659" s="417" t="s">
        <v>2914</v>
      </c>
      <c r="H659" s="417" t="s">
        <v>2873</v>
      </c>
      <c r="I659" s="417" t="s">
        <v>2135</v>
      </c>
      <c r="J659" s="417" t="s">
        <v>2866</v>
      </c>
      <c r="K659" s="524">
        <v>1</v>
      </c>
      <c r="L659" s="524">
        <v>12</v>
      </c>
      <c r="M659" s="247">
        <f t="shared" si="37"/>
        <v>42000</v>
      </c>
      <c r="N659" s="524">
        <v>1</v>
      </c>
      <c r="O659" s="577">
        <v>12</v>
      </c>
      <c r="P659" s="247">
        <v>42000</v>
      </c>
    </row>
    <row r="660" spans="1:16" s="54" customFormat="1" ht="11.25" x14ac:dyDescent="0.2">
      <c r="A660" s="554" t="s">
        <v>515</v>
      </c>
      <c r="B660" s="381" t="s">
        <v>2836</v>
      </c>
      <c r="C660" s="381" t="s">
        <v>2837</v>
      </c>
      <c r="D660" s="417" t="s">
        <v>2870</v>
      </c>
      <c r="E660" s="247">
        <v>3500</v>
      </c>
      <c r="F660" s="379">
        <v>44063628</v>
      </c>
      <c r="G660" s="417" t="s">
        <v>2915</v>
      </c>
      <c r="H660" s="417" t="s">
        <v>2873</v>
      </c>
      <c r="I660" s="417" t="s">
        <v>2135</v>
      </c>
      <c r="J660" s="417" t="s">
        <v>2866</v>
      </c>
      <c r="K660" s="524">
        <v>1</v>
      </c>
      <c r="L660" s="524">
        <v>12</v>
      </c>
      <c r="M660" s="247">
        <f t="shared" si="37"/>
        <v>42000</v>
      </c>
      <c r="N660" s="524">
        <v>1</v>
      </c>
      <c r="O660" s="577">
        <v>12</v>
      </c>
      <c r="P660" s="247">
        <v>42000</v>
      </c>
    </row>
    <row r="661" spans="1:16" s="54" customFormat="1" ht="11.25" x14ac:dyDescent="0.2">
      <c r="A661" s="554" t="s">
        <v>515</v>
      </c>
      <c r="B661" s="381" t="s">
        <v>2836</v>
      </c>
      <c r="C661" s="381" t="s">
        <v>2837</v>
      </c>
      <c r="D661" s="417" t="s">
        <v>2870</v>
      </c>
      <c r="E661" s="247">
        <v>2500</v>
      </c>
      <c r="F661" s="379">
        <v>40915335</v>
      </c>
      <c r="G661" s="417" t="s">
        <v>2916</v>
      </c>
      <c r="H661" s="417" t="s">
        <v>2917</v>
      </c>
      <c r="I661" s="417" t="s">
        <v>817</v>
      </c>
      <c r="J661" s="417" t="s">
        <v>817</v>
      </c>
      <c r="K661" s="524">
        <v>1</v>
      </c>
      <c r="L661" s="524">
        <v>12</v>
      </c>
      <c r="M661" s="247">
        <f t="shared" si="37"/>
        <v>30000</v>
      </c>
      <c r="N661" s="524">
        <v>1</v>
      </c>
      <c r="O661" s="577">
        <v>12</v>
      </c>
      <c r="P661" s="247">
        <v>30000</v>
      </c>
    </row>
    <row r="662" spans="1:16" s="54" customFormat="1" ht="11.25" x14ac:dyDescent="0.2">
      <c r="A662" s="554" t="s">
        <v>515</v>
      </c>
      <c r="B662" s="381" t="s">
        <v>2836</v>
      </c>
      <c r="C662" s="381" t="s">
        <v>2837</v>
      </c>
      <c r="D662" s="417" t="s">
        <v>2870</v>
      </c>
      <c r="E662" s="247">
        <v>2500</v>
      </c>
      <c r="F662" s="379">
        <v>42293886</v>
      </c>
      <c r="G662" s="417" t="s">
        <v>2918</v>
      </c>
      <c r="H662" s="417" t="s">
        <v>2917</v>
      </c>
      <c r="I662" s="417" t="s">
        <v>817</v>
      </c>
      <c r="J662" s="417" t="s">
        <v>817</v>
      </c>
      <c r="K662" s="524">
        <v>1</v>
      </c>
      <c r="L662" s="524">
        <v>12</v>
      </c>
      <c r="M662" s="247">
        <f t="shared" si="37"/>
        <v>30000</v>
      </c>
      <c r="N662" s="524">
        <v>1</v>
      </c>
      <c r="O662" s="577">
        <v>12</v>
      </c>
      <c r="P662" s="247">
        <v>30000</v>
      </c>
    </row>
    <row r="663" spans="1:16" s="54" customFormat="1" ht="11.25" x14ac:dyDescent="0.2">
      <c r="A663" s="554" t="s">
        <v>515</v>
      </c>
      <c r="B663" s="381" t="s">
        <v>2836</v>
      </c>
      <c r="C663" s="381" t="s">
        <v>2837</v>
      </c>
      <c r="D663" s="417" t="s">
        <v>2870</v>
      </c>
      <c r="E663" s="247">
        <v>2500</v>
      </c>
      <c r="F663" s="379">
        <v>45613282</v>
      </c>
      <c r="G663" s="417" t="s">
        <v>2919</v>
      </c>
      <c r="H663" s="417" t="s">
        <v>2917</v>
      </c>
      <c r="I663" s="417" t="s">
        <v>817</v>
      </c>
      <c r="J663" s="417" t="s">
        <v>817</v>
      </c>
      <c r="K663" s="524">
        <v>1</v>
      </c>
      <c r="L663" s="524">
        <v>12</v>
      </c>
      <c r="M663" s="247">
        <f t="shared" si="37"/>
        <v>30000</v>
      </c>
      <c r="N663" s="524">
        <v>1</v>
      </c>
      <c r="O663" s="577">
        <v>12</v>
      </c>
      <c r="P663" s="247">
        <v>30000</v>
      </c>
    </row>
    <row r="664" spans="1:16" s="54" customFormat="1" ht="11.25" x14ac:dyDescent="0.2">
      <c r="A664" s="554" t="s">
        <v>515</v>
      </c>
      <c r="B664" s="381" t="s">
        <v>2836</v>
      </c>
      <c r="C664" s="381" t="s">
        <v>2837</v>
      </c>
      <c r="D664" s="417" t="s">
        <v>2870</v>
      </c>
      <c r="E664" s="247">
        <v>2500</v>
      </c>
      <c r="F664" s="379">
        <v>76559748</v>
      </c>
      <c r="G664" s="417" t="s">
        <v>2920</v>
      </c>
      <c r="H664" s="417" t="s">
        <v>2917</v>
      </c>
      <c r="I664" s="417" t="s">
        <v>817</v>
      </c>
      <c r="J664" s="417" t="s">
        <v>817</v>
      </c>
      <c r="K664" s="524">
        <v>1</v>
      </c>
      <c r="L664" s="524">
        <v>12</v>
      </c>
      <c r="M664" s="247">
        <f t="shared" si="37"/>
        <v>30000</v>
      </c>
      <c r="N664" s="524">
        <v>1</v>
      </c>
      <c r="O664" s="577">
        <v>12</v>
      </c>
      <c r="P664" s="247">
        <v>30000</v>
      </c>
    </row>
    <row r="665" spans="1:16" s="54" customFormat="1" ht="11.25" x14ac:dyDescent="0.2">
      <c r="A665" s="554" t="s">
        <v>515</v>
      </c>
      <c r="B665" s="381" t="s">
        <v>2836</v>
      </c>
      <c r="C665" s="381" t="s">
        <v>2837</v>
      </c>
      <c r="D665" s="417" t="s">
        <v>2870</v>
      </c>
      <c r="E665" s="247">
        <v>2500</v>
      </c>
      <c r="F665" s="379">
        <v>46668943</v>
      </c>
      <c r="G665" s="417" t="s">
        <v>2921</v>
      </c>
      <c r="H665" s="417" t="s">
        <v>2917</v>
      </c>
      <c r="I665" s="417" t="s">
        <v>817</v>
      </c>
      <c r="J665" s="417" t="s">
        <v>817</v>
      </c>
      <c r="K665" s="524">
        <v>1</v>
      </c>
      <c r="L665" s="524">
        <v>12</v>
      </c>
      <c r="M665" s="247">
        <f t="shared" ref="M665:M728" si="38">+E665*12</f>
        <v>30000</v>
      </c>
      <c r="N665" s="524">
        <v>1</v>
      </c>
      <c r="O665" s="577">
        <v>12</v>
      </c>
      <c r="P665" s="247">
        <v>30000</v>
      </c>
    </row>
    <row r="666" spans="1:16" s="54" customFormat="1" ht="11.25" x14ac:dyDescent="0.2">
      <c r="A666" s="554" t="s">
        <v>515</v>
      </c>
      <c r="B666" s="381" t="s">
        <v>2836</v>
      </c>
      <c r="C666" s="381" t="s">
        <v>2837</v>
      </c>
      <c r="D666" s="417" t="s">
        <v>2870</v>
      </c>
      <c r="E666" s="247">
        <v>2500</v>
      </c>
      <c r="F666" s="379">
        <v>72562806</v>
      </c>
      <c r="G666" s="417" t="s">
        <v>2922</v>
      </c>
      <c r="H666" s="417" t="s">
        <v>2917</v>
      </c>
      <c r="I666" s="417" t="s">
        <v>817</v>
      </c>
      <c r="J666" s="417" t="s">
        <v>817</v>
      </c>
      <c r="K666" s="524">
        <v>1</v>
      </c>
      <c r="L666" s="524">
        <v>12</v>
      </c>
      <c r="M666" s="247">
        <f t="shared" si="38"/>
        <v>30000</v>
      </c>
      <c r="N666" s="524">
        <v>1</v>
      </c>
      <c r="O666" s="577">
        <v>12</v>
      </c>
      <c r="P666" s="247">
        <v>30000</v>
      </c>
    </row>
    <row r="667" spans="1:16" s="54" customFormat="1" ht="11.25" x14ac:dyDescent="0.2">
      <c r="A667" s="554" t="s">
        <v>515</v>
      </c>
      <c r="B667" s="381" t="s">
        <v>2836</v>
      </c>
      <c r="C667" s="381" t="s">
        <v>2837</v>
      </c>
      <c r="D667" s="417" t="s">
        <v>2870</v>
      </c>
      <c r="E667" s="247">
        <v>2500</v>
      </c>
      <c r="F667" s="379">
        <v>42123761</v>
      </c>
      <c r="G667" s="417" t="s">
        <v>2923</v>
      </c>
      <c r="H667" s="417" t="s">
        <v>2917</v>
      </c>
      <c r="I667" s="417" t="s">
        <v>817</v>
      </c>
      <c r="J667" s="417" t="s">
        <v>817</v>
      </c>
      <c r="K667" s="524">
        <v>1</v>
      </c>
      <c r="L667" s="524">
        <v>12</v>
      </c>
      <c r="M667" s="247">
        <f t="shared" si="38"/>
        <v>30000</v>
      </c>
      <c r="N667" s="524">
        <v>1</v>
      </c>
      <c r="O667" s="577">
        <v>12</v>
      </c>
      <c r="P667" s="247">
        <v>30000</v>
      </c>
    </row>
    <row r="668" spans="1:16" s="54" customFormat="1" ht="11.25" x14ac:dyDescent="0.2">
      <c r="A668" s="554" t="s">
        <v>515</v>
      </c>
      <c r="B668" s="381" t="s">
        <v>2836</v>
      </c>
      <c r="C668" s="381" t="s">
        <v>2837</v>
      </c>
      <c r="D668" s="417" t="s">
        <v>2870</v>
      </c>
      <c r="E668" s="247">
        <v>2500</v>
      </c>
      <c r="F668" s="379">
        <v>44902915</v>
      </c>
      <c r="G668" s="417" t="s">
        <v>2924</v>
      </c>
      <c r="H668" s="417" t="s">
        <v>2917</v>
      </c>
      <c r="I668" s="417" t="s">
        <v>817</v>
      </c>
      <c r="J668" s="417" t="s">
        <v>817</v>
      </c>
      <c r="K668" s="524">
        <v>1</v>
      </c>
      <c r="L668" s="524">
        <v>12</v>
      </c>
      <c r="M668" s="247">
        <f t="shared" si="38"/>
        <v>30000</v>
      </c>
      <c r="N668" s="524">
        <v>1</v>
      </c>
      <c r="O668" s="577">
        <v>12</v>
      </c>
      <c r="P668" s="247">
        <v>30000</v>
      </c>
    </row>
    <row r="669" spans="1:16" s="54" customFormat="1" ht="11.25" x14ac:dyDescent="0.2">
      <c r="A669" s="554" t="s">
        <v>515</v>
      </c>
      <c r="B669" s="381" t="s">
        <v>2836</v>
      </c>
      <c r="C669" s="381" t="s">
        <v>2837</v>
      </c>
      <c r="D669" s="417" t="s">
        <v>2870</v>
      </c>
      <c r="E669" s="247">
        <v>2500</v>
      </c>
      <c r="F669" s="379">
        <v>40352022</v>
      </c>
      <c r="G669" s="417" t="s">
        <v>2925</v>
      </c>
      <c r="H669" s="417" t="s">
        <v>2917</v>
      </c>
      <c r="I669" s="417" t="s">
        <v>817</v>
      </c>
      <c r="J669" s="417" t="s">
        <v>817</v>
      </c>
      <c r="K669" s="524">
        <v>1</v>
      </c>
      <c r="L669" s="524">
        <v>12</v>
      </c>
      <c r="M669" s="247">
        <f t="shared" si="38"/>
        <v>30000</v>
      </c>
      <c r="N669" s="524">
        <v>1</v>
      </c>
      <c r="O669" s="577">
        <v>12</v>
      </c>
      <c r="P669" s="247">
        <v>30000</v>
      </c>
    </row>
    <row r="670" spans="1:16" s="54" customFormat="1" ht="11.25" x14ac:dyDescent="0.2">
      <c r="A670" s="554" t="s">
        <v>515</v>
      </c>
      <c r="B670" s="381" t="s">
        <v>2836</v>
      </c>
      <c r="C670" s="381" t="s">
        <v>2837</v>
      </c>
      <c r="D670" s="417" t="s">
        <v>2870</v>
      </c>
      <c r="E670" s="247">
        <v>2500</v>
      </c>
      <c r="F670" s="379">
        <v>46490007</v>
      </c>
      <c r="G670" s="417" t="s">
        <v>2926</v>
      </c>
      <c r="H670" s="417" t="s">
        <v>2917</v>
      </c>
      <c r="I670" s="417" t="s">
        <v>817</v>
      </c>
      <c r="J670" s="417" t="s">
        <v>817</v>
      </c>
      <c r="K670" s="524">
        <v>1</v>
      </c>
      <c r="L670" s="524">
        <v>12</v>
      </c>
      <c r="M670" s="247">
        <f t="shared" si="38"/>
        <v>30000</v>
      </c>
      <c r="N670" s="524">
        <v>1</v>
      </c>
      <c r="O670" s="577">
        <v>12</v>
      </c>
      <c r="P670" s="247">
        <v>30000</v>
      </c>
    </row>
    <row r="671" spans="1:16" s="54" customFormat="1" ht="11.25" x14ac:dyDescent="0.2">
      <c r="A671" s="554" t="s">
        <v>515</v>
      </c>
      <c r="B671" s="381" t="s">
        <v>2836</v>
      </c>
      <c r="C671" s="381" t="s">
        <v>2837</v>
      </c>
      <c r="D671" s="417" t="s">
        <v>2870</v>
      </c>
      <c r="E671" s="247">
        <v>2500</v>
      </c>
      <c r="F671" s="379">
        <v>42754473</v>
      </c>
      <c r="G671" s="417" t="s">
        <v>2927</v>
      </c>
      <c r="H671" s="417" t="s">
        <v>2917</v>
      </c>
      <c r="I671" s="417" t="s">
        <v>817</v>
      </c>
      <c r="J671" s="417" t="s">
        <v>817</v>
      </c>
      <c r="K671" s="524">
        <v>1</v>
      </c>
      <c r="L671" s="524">
        <v>12</v>
      </c>
      <c r="M671" s="247">
        <f t="shared" si="38"/>
        <v>30000</v>
      </c>
      <c r="N671" s="524">
        <v>1</v>
      </c>
      <c r="O671" s="577">
        <v>12</v>
      </c>
      <c r="P671" s="247">
        <v>30000</v>
      </c>
    </row>
    <row r="672" spans="1:16" s="54" customFormat="1" ht="11.25" x14ac:dyDescent="0.2">
      <c r="A672" s="554" t="s">
        <v>515</v>
      </c>
      <c r="B672" s="381" t="s">
        <v>2836</v>
      </c>
      <c r="C672" s="381" t="s">
        <v>2837</v>
      </c>
      <c r="D672" s="417" t="s">
        <v>2870</v>
      </c>
      <c r="E672" s="247">
        <v>2500</v>
      </c>
      <c r="F672" s="379">
        <v>40359968</v>
      </c>
      <c r="G672" s="417" t="s">
        <v>2928</v>
      </c>
      <c r="H672" s="417" t="s">
        <v>2917</v>
      </c>
      <c r="I672" s="417" t="s">
        <v>817</v>
      </c>
      <c r="J672" s="417" t="s">
        <v>817</v>
      </c>
      <c r="K672" s="524">
        <v>1</v>
      </c>
      <c r="L672" s="524">
        <v>12</v>
      </c>
      <c r="M672" s="247">
        <f t="shared" si="38"/>
        <v>30000</v>
      </c>
      <c r="N672" s="524">
        <v>1</v>
      </c>
      <c r="O672" s="577">
        <v>12</v>
      </c>
      <c r="P672" s="247">
        <v>30000</v>
      </c>
    </row>
    <row r="673" spans="1:16" s="54" customFormat="1" ht="11.25" x14ac:dyDescent="0.2">
      <c r="A673" s="554" t="s">
        <v>515</v>
      </c>
      <c r="B673" s="381" t="s">
        <v>2836</v>
      </c>
      <c r="C673" s="381" t="s">
        <v>2837</v>
      </c>
      <c r="D673" s="417" t="s">
        <v>2863</v>
      </c>
      <c r="E673" s="247">
        <v>2500</v>
      </c>
      <c r="F673" s="379">
        <v>20077430</v>
      </c>
      <c r="G673" s="417" t="s">
        <v>2929</v>
      </c>
      <c r="H673" s="417" t="s">
        <v>2917</v>
      </c>
      <c r="I673" s="417" t="s">
        <v>817</v>
      </c>
      <c r="J673" s="417" t="s">
        <v>817</v>
      </c>
      <c r="K673" s="524">
        <v>1</v>
      </c>
      <c r="L673" s="524">
        <v>12</v>
      </c>
      <c r="M673" s="247">
        <f t="shared" si="38"/>
        <v>30000</v>
      </c>
      <c r="N673" s="524">
        <v>1</v>
      </c>
      <c r="O673" s="577">
        <v>12</v>
      </c>
      <c r="P673" s="247">
        <v>30000</v>
      </c>
    </row>
    <row r="674" spans="1:16" s="54" customFormat="1" ht="11.25" x14ac:dyDescent="0.2">
      <c r="A674" s="554" t="s">
        <v>515</v>
      </c>
      <c r="B674" s="381" t="s">
        <v>2836</v>
      </c>
      <c r="C674" s="381" t="s">
        <v>2837</v>
      </c>
      <c r="D674" s="417" t="s">
        <v>2870</v>
      </c>
      <c r="E674" s="247">
        <v>2500</v>
      </c>
      <c r="F674" s="379">
        <v>70092760</v>
      </c>
      <c r="G674" s="417" t="s">
        <v>2930</v>
      </c>
      <c r="H674" s="417" t="s">
        <v>2917</v>
      </c>
      <c r="I674" s="417" t="s">
        <v>817</v>
      </c>
      <c r="J674" s="417" t="s">
        <v>817</v>
      </c>
      <c r="K674" s="524">
        <v>1</v>
      </c>
      <c r="L674" s="524">
        <v>12</v>
      </c>
      <c r="M674" s="247">
        <f t="shared" si="38"/>
        <v>30000</v>
      </c>
      <c r="N674" s="524">
        <v>1</v>
      </c>
      <c r="O674" s="577">
        <v>12</v>
      </c>
      <c r="P674" s="247">
        <v>30000</v>
      </c>
    </row>
    <row r="675" spans="1:16" s="54" customFormat="1" ht="11.25" x14ac:dyDescent="0.2">
      <c r="A675" s="554" t="s">
        <v>515</v>
      </c>
      <c r="B675" s="381" t="s">
        <v>2836</v>
      </c>
      <c r="C675" s="381" t="s">
        <v>2837</v>
      </c>
      <c r="D675" s="417" t="s">
        <v>2870</v>
      </c>
      <c r="E675" s="247">
        <v>2500</v>
      </c>
      <c r="F675" s="379">
        <v>47460440</v>
      </c>
      <c r="G675" s="417" t="s">
        <v>2931</v>
      </c>
      <c r="H675" s="417" t="s">
        <v>2917</v>
      </c>
      <c r="I675" s="417" t="s">
        <v>817</v>
      </c>
      <c r="J675" s="417" t="s">
        <v>817</v>
      </c>
      <c r="K675" s="524">
        <v>1</v>
      </c>
      <c r="L675" s="524">
        <v>12</v>
      </c>
      <c r="M675" s="247">
        <f t="shared" si="38"/>
        <v>30000</v>
      </c>
      <c r="N675" s="524">
        <v>1</v>
      </c>
      <c r="O675" s="577">
        <v>12</v>
      </c>
      <c r="P675" s="247">
        <v>30000</v>
      </c>
    </row>
    <row r="676" spans="1:16" s="54" customFormat="1" ht="11.25" x14ac:dyDescent="0.2">
      <c r="A676" s="554" t="s">
        <v>515</v>
      </c>
      <c r="B676" s="381" t="s">
        <v>2836</v>
      </c>
      <c r="C676" s="381" t="s">
        <v>2837</v>
      </c>
      <c r="D676" s="417" t="s">
        <v>2870</v>
      </c>
      <c r="E676" s="247">
        <v>2500</v>
      </c>
      <c r="F676" s="379">
        <v>41685568</v>
      </c>
      <c r="G676" s="417" t="s">
        <v>2932</v>
      </c>
      <c r="H676" s="417" t="s">
        <v>2917</v>
      </c>
      <c r="I676" s="417" t="s">
        <v>817</v>
      </c>
      <c r="J676" s="417" t="s">
        <v>817</v>
      </c>
      <c r="K676" s="524">
        <v>1</v>
      </c>
      <c r="L676" s="524">
        <v>12</v>
      </c>
      <c r="M676" s="247">
        <f t="shared" si="38"/>
        <v>30000</v>
      </c>
      <c r="N676" s="524">
        <v>1</v>
      </c>
      <c r="O676" s="577">
        <v>12</v>
      </c>
      <c r="P676" s="247">
        <v>30000</v>
      </c>
    </row>
    <row r="677" spans="1:16" s="54" customFormat="1" ht="11.25" x14ac:dyDescent="0.2">
      <c r="A677" s="554" t="s">
        <v>515</v>
      </c>
      <c r="B677" s="381" t="s">
        <v>2836</v>
      </c>
      <c r="C677" s="381" t="s">
        <v>2837</v>
      </c>
      <c r="D677" s="417" t="s">
        <v>2870</v>
      </c>
      <c r="E677" s="247">
        <v>2500</v>
      </c>
      <c r="F677" s="379">
        <v>44196878</v>
      </c>
      <c r="G677" s="417" t="s">
        <v>2933</v>
      </c>
      <c r="H677" s="417" t="s">
        <v>2917</v>
      </c>
      <c r="I677" s="417" t="s">
        <v>817</v>
      </c>
      <c r="J677" s="417" t="s">
        <v>817</v>
      </c>
      <c r="K677" s="524">
        <v>1</v>
      </c>
      <c r="L677" s="524">
        <v>12</v>
      </c>
      <c r="M677" s="247">
        <f t="shared" si="38"/>
        <v>30000</v>
      </c>
      <c r="N677" s="524">
        <v>1</v>
      </c>
      <c r="O677" s="577">
        <v>12</v>
      </c>
      <c r="P677" s="247">
        <v>30000</v>
      </c>
    </row>
    <row r="678" spans="1:16" s="54" customFormat="1" ht="11.25" x14ac:dyDescent="0.2">
      <c r="A678" s="554" t="s">
        <v>515</v>
      </c>
      <c r="B678" s="381" t="s">
        <v>2836</v>
      </c>
      <c r="C678" s="381" t="s">
        <v>2837</v>
      </c>
      <c r="D678" s="417" t="s">
        <v>2870</v>
      </c>
      <c r="E678" s="247">
        <v>2500</v>
      </c>
      <c r="F678" s="379">
        <v>25798512</v>
      </c>
      <c r="G678" s="417" t="s">
        <v>2934</v>
      </c>
      <c r="H678" s="417" t="s">
        <v>2917</v>
      </c>
      <c r="I678" s="417" t="s">
        <v>817</v>
      </c>
      <c r="J678" s="417" t="s">
        <v>817</v>
      </c>
      <c r="K678" s="524">
        <v>1</v>
      </c>
      <c r="L678" s="524">
        <v>12</v>
      </c>
      <c r="M678" s="247">
        <f t="shared" si="38"/>
        <v>30000</v>
      </c>
      <c r="N678" s="524">
        <v>1</v>
      </c>
      <c r="O678" s="577">
        <v>12</v>
      </c>
      <c r="P678" s="247">
        <v>30000</v>
      </c>
    </row>
    <row r="679" spans="1:16" s="54" customFormat="1" ht="11.25" x14ac:dyDescent="0.2">
      <c r="A679" s="554" t="s">
        <v>515</v>
      </c>
      <c r="B679" s="381" t="s">
        <v>2836</v>
      </c>
      <c r="C679" s="381" t="s">
        <v>2837</v>
      </c>
      <c r="D679" s="417" t="s">
        <v>2870</v>
      </c>
      <c r="E679" s="247">
        <v>2500</v>
      </c>
      <c r="F679" s="379">
        <v>70130819</v>
      </c>
      <c r="G679" s="417" t="s">
        <v>2935</v>
      </c>
      <c r="H679" s="417" t="s">
        <v>2917</v>
      </c>
      <c r="I679" s="417" t="s">
        <v>817</v>
      </c>
      <c r="J679" s="417" t="s">
        <v>817</v>
      </c>
      <c r="K679" s="524">
        <v>1</v>
      </c>
      <c r="L679" s="524">
        <v>12</v>
      </c>
      <c r="M679" s="247">
        <f t="shared" si="38"/>
        <v>30000</v>
      </c>
      <c r="N679" s="524">
        <v>1</v>
      </c>
      <c r="O679" s="577">
        <v>12</v>
      </c>
      <c r="P679" s="247">
        <v>30000</v>
      </c>
    </row>
    <row r="680" spans="1:16" s="54" customFormat="1" ht="11.25" x14ac:dyDescent="0.2">
      <c r="A680" s="554" t="s">
        <v>515</v>
      </c>
      <c r="B680" s="381" t="s">
        <v>2836</v>
      </c>
      <c r="C680" s="381" t="s">
        <v>2837</v>
      </c>
      <c r="D680" s="417" t="s">
        <v>2870</v>
      </c>
      <c r="E680" s="247">
        <v>2500</v>
      </c>
      <c r="F680" s="379">
        <v>41322552</v>
      </c>
      <c r="G680" s="417" t="s">
        <v>2936</v>
      </c>
      <c r="H680" s="417" t="s">
        <v>2917</v>
      </c>
      <c r="I680" s="417" t="s">
        <v>817</v>
      </c>
      <c r="J680" s="417" t="s">
        <v>817</v>
      </c>
      <c r="K680" s="524">
        <v>1</v>
      </c>
      <c r="L680" s="524">
        <v>12</v>
      </c>
      <c r="M680" s="247">
        <f t="shared" si="38"/>
        <v>30000</v>
      </c>
      <c r="N680" s="524">
        <v>1</v>
      </c>
      <c r="O680" s="577">
        <v>12</v>
      </c>
      <c r="P680" s="247">
        <v>30000</v>
      </c>
    </row>
    <row r="681" spans="1:16" s="54" customFormat="1" ht="11.25" x14ac:dyDescent="0.2">
      <c r="A681" s="554" t="s">
        <v>515</v>
      </c>
      <c r="B681" s="381" t="s">
        <v>2836</v>
      </c>
      <c r="C681" s="381" t="s">
        <v>2837</v>
      </c>
      <c r="D681" s="417" t="s">
        <v>2870</v>
      </c>
      <c r="E681" s="247">
        <v>2500</v>
      </c>
      <c r="F681" s="379">
        <v>23714179</v>
      </c>
      <c r="G681" s="417" t="s">
        <v>2937</v>
      </c>
      <c r="H681" s="417" t="s">
        <v>2917</v>
      </c>
      <c r="I681" s="417" t="s">
        <v>817</v>
      </c>
      <c r="J681" s="417" t="s">
        <v>817</v>
      </c>
      <c r="K681" s="524">
        <v>1</v>
      </c>
      <c r="L681" s="524">
        <v>12</v>
      </c>
      <c r="M681" s="247">
        <f t="shared" si="38"/>
        <v>30000</v>
      </c>
      <c r="N681" s="524">
        <v>1</v>
      </c>
      <c r="O681" s="577">
        <v>12</v>
      </c>
      <c r="P681" s="247">
        <v>30000</v>
      </c>
    </row>
    <row r="682" spans="1:16" s="54" customFormat="1" ht="11.25" x14ac:dyDescent="0.2">
      <c r="A682" s="554" t="s">
        <v>515</v>
      </c>
      <c r="B682" s="381" t="s">
        <v>2836</v>
      </c>
      <c r="C682" s="381" t="s">
        <v>2837</v>
      </c>
      <c r="D682" s="417" t="s">
        <v>2870</v>
      </c>
      <c r="E682" s="247">
        <v>2500</v>
      </c>
      <c r="F682" s="379">
        <v>44232243</v>
      </c>
      <c r="G682" s="417" t="s">
        <v>2938</v>
      </c>
      <c r="H682" s="417" t="s">
        <v>2917</v>
      </c>
      <c r="I682" s="417" t="s">
        <v>817</v>
      </c>
      <c r="J682" s="417" t="s">
        <v>817</v>
      </c>
      <c r="K682" s="524">
        <v>1</v>
      </c>
      <c r="L682" s="524">
        <v>12</v>
      </c>
      <c r="M682" s="247">
        <f t="shared" si="38"/>
        <v>30000</v>
      </c>
      <c r="N682" s="524">
        <v>1</v>
      </c>
      <c r="O682" s="577">
        <v>12</v>
      </c>
      <c r="P682" s="247">
        <v>30000</v>
      </c>
    </row>
    <row r="683" spans="1:16" s="54" customFormat="1" ht="11.25" x14ac:dyDescent="0.2">
      <c r="A683" s="554" t="s">
        <v>515</v>
      </c>
      <c r="B683" s="381" t="s">
        <v>2836</v>
      </c>
      <c r="C683" s="381" t="s">
        <v>2837</v>
      </c>
      <c r="D683" s="417" t="s">
        <v>2870</v>
      </c>
      <c r="E683" s="247">
        <v>2500</v>
      </c>
      <c r="F683" s="379">
        <v>20026677</v>
      </c>
      <c r="G683" s="417" t="s">
        <v>2939</v>
      </c>
      <c r="H683" s="417" t="s">
        <v>2917</v>
      </c>
      <c r="I683" s="417" t="s">
        <v>817</v>
      </c>
      <c r="J683" s="417" t="s">
        <v>817</v>
      </c>
      <c r="K683" s="524">
        <v>1</v>
      </c>
      <c r="L683" s="524">
        <v>12</v>
      </c>
      <c r="M683" s="247">
        <f t="shared" si="38"/>
        <v>30000</v>
      </c>
      <c r="N683" s="524">
        <v>1</v>
      </c>
      <c r="O683" s="577">
        <v>12</v>
      </c>
      <c r="P683" s="247">
        <v>30000</v>
      </c>
    </row>
    <row r="684" spans="1:16" s="54" customFormat="1" ht="11.25" x14ac:dyDescent="0.2">
      <c r="A684" s="554" t="s">
        <v>515</v>
      </c>
      <c r="B684" s="381" t="s">
        <v>2836</v>
      </c>
      <c r="C684" s="381" t="s">
        <v>2837</v>
      </c>
      <c r="D684" s="417" t="s">
        <v>2870</v>
      </c>
      <c r="E684" s="247">
        <v>2500</v>
      </c>
      <c r="F684" s="379">
        <v>43799688</v>
      </c>
      <c r="G684" s="417" t="s">
        <v>2940</v>
      </c>
      <c r="H684" s="417" t="s">
        <v>2917</v>
      </c>
      <c r="I684" s="417" t="s">
        <v>817</v>
      </c>
      <c r="J684" s="417" t="s">
        <v>817</v>
      </c>
      <c r="K684" s="524">
        <v>1</v>
      </c>
      <c r="L684" s="524">
        <v>12</v>
      </c>
      <c r="M684" s="247">
        <f t="shared" si="38"/>
        <v>30000</v>
      </c>
      <c r="N684" s="524">
        <v>1</v>
      </c>
      <c r="O684" s="577">
        <v>12</v>
      </c>
      <c r="P684" s="247">
        <v>30000</v>
      </c>
    </row>
    <row r="685" spans="1:16" s="54" customFormat="1" ht="11.25" x14ac:dyDescent="0.2">
      <c r="A685" s="554" t="s">
        <v>515</v>
      </c>
      <c r="B685" s="381" t="s">
        <v>2836</v>
      </c>
      <c r="C685" s="381" t="s">
        <v>2837</v>
      </c>
      <c r="D685" s="417" t="s">
        <v>2870</v>
      </c>
      <c r="E685" s="247">
        <v>2500</v>
      </c>
      <c r="F685" s="379">
        <v>48089647</v>
      </c>
      <c r="G685" s="417" t="s">
        <v>2941</v>
      </c>
      <c r="H685" s="417" t="s">
        <v>2917</v>
      </c>
      <c r="I685" s="417" t="s">
        <v>817</v>
      </c>
      <c r="J685" s="417" t="s">
        <v>817</v>
      </c>
      <c r="K685" s="524">
        <v>1</v>
      </c>
      <c r="L685" s="524">
        <v>12</v>
      </c>
      <c r="M685" s="247">
        <f t="shared" si="38"/>
        <v>30000</v>
      </c>
      <c r="N685" s="524">
        <v>1</v>
      </c>
      <c r="O685" s="577">
        <v>12</v>
      </c>
      <c r="P685" s="247">
        <v>30000</v>
      </c>
    </row>
    <row r="686" spans="1:16" s="54" customFormat="1" ht="11.25" x14ac:dyDescent="0.2">
      <c r="A686" s="554" t="s">
        <v>515</v>
      </c>
      <c r="B686" s="381" t="s">
        <v>2836</v>
      </c>
      <c r="C686" s="381" t="s">
        <v>2837</v>
      </c>
      <c r="D686" s="417" t="s">
        <v>2870</v>
      </c>
      <c r="E686" s="247">
        <v>2500</v>
      </c>
      <c r="F686" s="379">
        <v>71286478</v>
      </c>
      <c r="G686" s="417" t="s">
        <v>2942</v>
      </c>
      <c r="H686" s="417" t="s">
        <v>2917</v>
      </c>
      <c r="I686" s="417" t="s">
        <v>817</v>
      </c>
      <c r="J686" s="417" t="s">
        <v>817</v>
      </c>
      <c r="K686" s="524">
        <v>1</v>
      </c>
      <c r="L686" s="524">
        <v>12</v>
      </c>
      <c r="M686" s="247">
        <f t="shared" si="38"/>
        <v>30000</v>
      </c>
      <c r="N686" s="524">
        <v>1</v>
      </c>
      <c r="O686" s="577">
        <v>12</v>
      </c>
      <c r="P686" s="247">
        <v>30000</v>
      </c>
    </row>
    <row r="687" spans="1:16" s="54" customFormat="1" ht="11.25" x14ac:dyDescent="0.2">
      <c r="A687" s="554" t="s">
        <v>515</v>
      </c>
      <c r="B687" s="381" t="s">
        <v>2836</v>
      </c>
      <c r="C687" s="381" t="s">
        <v>2837</v>
      </c>
      <c r="D687" s="417" t="s">
        <v>2870</v>
      </c>
      <c r="E687" s="247">
        <v>2500</v>
      </c>
      <c r="F687" s="379">
        <v>41689286</v>
      </c>
      <c r="G687" s="417" t="s">
        <v>2943</v>
      </c>
      <c r="H687" s="417" t="s">
        <v>2917</v>
      </c>
      <c r="I687" s="417" t="s">
        <v>817</v>
      </c>
      <c r="J687" s="417" t="s">
        <v>817</v>
      </c>
      <c r="K687" s="524">
        <v>1</v>
      </c>
      <c r="L687" s="524">
        <v>12</v>
      </c>
      <c r="M687" s="247">
        <f t="shared" si="38"/>
        <v>30000</v>
      </c>
      <c r="N687" s="524">
        <v>1</v>
      </c>
      <c r="O687" s="577">
        <v>12</v>
      </c>
      <c r="P687" s="247">
        <v>30000</v>
      </c>
    </row>
    <row r="688" spans="1:16" s="54" customFormat="1" ht="11.25" x14ac:dyDescent="0.2">
      <c r="A688" s="554" t="s">
        <v>515</v>
      </c>
      <c r="B688" s="381" t="s">
        <v>2836</v>
      </c>
      <c r="C688" s="381" t="s">
        <v>2837</v>
      </c>
      <c r="D688" s="417" t="s">
        <v>2870</v>
      </c>
      <c r="E688" s="247">
        <v>2500</v>
      </c>
      <c r="F688" s="379">
        <v>40121277</v>
      </c>
      <c r="G688" s="417" t="s">
        <v>2944</v>
      </c>
      <c r="H688" s="417" t="s">
        <v>2917</v>
      </c>
      <c r="I688" s="417" t="s">
        <v>817</v>
      </c>
      <c r="J688" s="417" t="s">
        <v>817</v>
      </c>
      <c r="K688" s="524">
        <v>1</v>
      </c>
      <c r="L688" s="524">
        <v>12</v>
      </c>
      <c r="M688" s="247">
        <f t="shared" si="38"/>
        <v>30000</v>
      </c>
      <c r="N688" s="524">
        <v>1</v>
      </c>
      <c r="O688" s="577">
        <v>12</v>
      </c>
      <c r="P688" s="247">
        <v>30000</v>
      </c>
    </row>
    <row r="689" spans="1:16" s="54" customFormat="1" ht="11.25" x14ac:dyDescent="0.2">
      <c r="A689" s="554" t="s">
        <v>515</v>
      </c>
      <c r="B689" s="381" t="s">
        <v>2836</v>
      </c>
      <c r="C689" s="381" t="s">
        <v>2837</v>
      </c>
      <c r="D689" s="417" t="s">
        <v>2870</v>
      </c>
      <c r="E689" s="247">
        <v>2500</v>
      </c>
      <c r="F689" s="379">
        <v>41920520</v>
      </c>
      <c r="G689" s="417" t="s">
        <v>2945</v>
      </c>
      <c r="H689" s="417" t="s">
        <v>2917</v>
      </c>
      <c r="I689" s="417" t="s">
        <v>817</v>
      </c>
      <c r="J689" s="417" t="s">
        <v>817</v>
      </c>
      <c r="K689" s="524">
        <v>1</v>
      </c>
      <c r="L689" s="524">
        <v>12</v>
      </c>
      <c r="M689" s="247">
        <f t="shared" si="38"/>
        <v>30000</v>
      </c>
      <c r="N689" s="524">
        <v>1</v>
      </c>
      <c r="O689" s="577">
        <v>12</v>
      </c>
      <c r="P689" s="247">
        <v>30000</v>
      </c>
    </row>
    <row r="690" spans="1:16" s="54" customFormat="1" ht="11.25" x14ac:dyDescent="0.2">
      <c r="A690" s="554" t="s">
        <v>515</v>
      </c>
      <c r="B690" s="381" t="s">
        <v>2836</v>
      </c>
      <c r="C690" s="381" t="s">
        <v>2837</v>
      </c>
      <c r="D690" s="417" t="s">
        <v>2870</v>
      </c>
      <c r="E690" s="247">
        <v>2500</v>
      </c>
      <c r="F690" s="379">
        <v>46520495</v>
      </c>
      <c r="G690" s="417" t="s">
        <v>2946</v>
      </c>
      <c r="H690" s="417" t="s">
        <v>2917</v>
      </c>
      <c r="I690" s="417" t="s">
        <v>817</v>
      </c>
      <c r="J690" s="417" t="s">
        <v>817</v>
      </c>
      <c r="K690" s="524">
        <v>1</v>
      </c>
      <c r="L690" s="524">
        <v>12</v>
      </c>
      <c r="M690" s="247">
        <f t="shared" si="38"/>
        <v>30000</v>
      </c>
      <c r="N690" s="524">
        <v>1</v>
      </c>
      <c r="O690" s="577">
        <v>12</v>
      </c>
      <c r="P690" s="247">
        <v>30000</v>
      </c>
    </row>
    <row r="691" spans="1:16" s="54" customFormat="1" ht="11.25" x14ac:dyDescent="0.2">
      <c r="A691" s="554" t="s">
        <v>515</v>
      </c>
      <c r="B691" s="381" t="s">
        <v>2836</v>
      </c>
      <c r="C691" s="381" t="s">
        <v>2837</v>
      </c>
      <c r="D691" s="417" t="s">
        <v>2870</v>
      </c>
      <c r="E691" s="247">
        <v>2500</v>
      </c>
      <c r="F691" s="379">
        <v>70139849</v>
      </c>
      <c r="G691" s="417" t="s">
        <v>2947</v>
      </c>
      <c r="H691" s="417" t="s">
        <v>2917</v>
      </c>
      <c r="I691" s="417" t="s">
        <v>817</v>
      </c>
      <c r="J691" s="417" t="s">
        <v>817</v>
      </c>
      <c r="K691" s="524">
        <v>1</v>
      </c>
      <c r="L691" s="524">
        <v>12</v>
      </c>
      <c r="M691" s="247">
        <f t="shared" si="38"/>
        <v>30000</v>
      </c>
      <c r="N691" s="524">
        <v>1</v>
      </c>
      <c r="O691" s="577">
        <v>12</v>
      </c>
      <c r="P691" s="247">
        <v>30000</v>
      </c>
    </row>
    <row r="692" spans="1:16" s="54" customFormat="1" ht="11.25" x14ac:dyDescent="0.2">
      <c r="A692" s="554" t="s">
        <v>515</v>
      </c>
      <c r="B692" s="381" t="s">
        <v>2836</v>
      </c>
      <c r="C692" s="381" t="s">
        <v>2837</v>
      </c>
      <c r="D692" s="417" t="s">
        <v>2870</v>
      </c>
      <c r="E692" s="247">
        <v>2500</v>
      </c>
      <c r="F692" s="379">
        <v>40087410</v>
      </c>
      <c r="G692" s="417" t="s">
        <v>2948</v>
      </c>
      <c r="H692" s="417" t="s">
        <v>2917</v>
      </c>
      <c r="I692" s="417" t="s">
        <v>817</v>
      </c>
      <c r="J692" s="417" t="s">
        <v>817</v>
      </c>
      <c r="K692" s="524">
        <v>1</v>
      </c>
      <c r="L692" s="524">
        <v>12</v>
      </c>
      <c r="M692" s="247">
        <f t="shared" si="38"/>
        <v>30000</v>
      </c>
      <c r="N692" s="524">
        <v>1</v>
      </c>
      <c r="O692" s="577">
        <v>12</v>
      </c>
      <c r="P692" s="247">
        <v>30000</v>
      </c>
    </row>
    <row r="693" spans="1:16" s="54" customFormat="1" ht="11.25" x14ac:dyDescent="0.2">
      <c r="A693" s="554" t="s">
        <v>515</v>
      </c>
      <c r="B693" s="381" t="s">
        <v>2836</v>
      </c>
      <c r="C693" s="381" t="s">
        <v>2837</v>
      </c>
      <c r="D693" s="417" t="s">
        <v>2949</v>
      </c>
      <c r="E693" s="247">
        <v>2500</v>
      </c>
      <c r="F693" s="379">
        <v>70019361</v>
      </c>
      <c r="G693" s="417" t="s">
        <v>2950</v>
      </c>
      <c r="H693" s="417" t="s">
        <v>2917</v>
      </c>
      <c r="I693" s="417" t="s">
        <v>817</v>
      </c>
      <c r="J693" s="417" t="s">
        <v>817</v>
      </c>
      <c r="K693" s="524">
        <v>1</v>
      </c>
      <c r="L693" s="524">
        <v>12</v>
      </c>
      <c r="M693" s="247">
        <f t="shared" si="38"/>
        <v>30000</v>
      </c>
      <c r="N693" s="524">
        <v>1</v>
      </c>
      <c r="O693" s="577">
        <v>12</v>
      </c>
      <c r="P693" s="247">
        <v>30000</v>
      </c>
    </row>
    <row r="694" spans="1:16" s="54" customFormat="1" ht="11.25" x14ac:dyDescent="0.2">
      <c r="A694" s="554" t="s">
        <v>515</v>
      </c>
      <c r="B694" s="381" t="s">
        <v>2836</v>
      </c>
      <c r="C694" s="381" t="s">
        <v>2837</v>
      </c>
      <c r="D694" s="417" t="s">
        <v>2870</v>
      </c>
      <c r="E694" s="247">
        <v>2500</v>
      </c>
      <c r="F694" s="379">
        <v>44204060</v>
      </c>
      <c r="G694" s="417" t="s">
        <v>2951</v>
      </c>
      <c r="H694" s="417" t="s">
        <v>2917</v>
      </c>
      <c r="I694" s="417" t="s">
        <v>817</v>
      </c>
      <c r="J694" s="417" t="s">
        <v>817</v>
      </c>
      <c r="K694" s="524">
        <v>1</v>
      </c>
      <c r="L694" s="524">
        <v>12</v>
      </c>
      <c r="M694" s="247">
        <f t="shared" si="38"/>
        <v>30000</v>
      </c>
      <c r="N694" s="524">
        <v>1</v>
      </c>
      <c r="O694" s="577">
        <v>12</v>
      </c>
      <c r="P694" s="247">
        <v>30000</v>
      </c>
    </row>
    <row r="695" spans="1:16" s="54" customFormat="1" ht="11.25" x14ac:dyDescent="0.2">
      <c r="A695" s="554" t="s">
        <v>515</v>
      </c>
      <c r="B695" s="381" t="s">
        <v>2836</v>
      </c>
      <c r="C695" s="381" t="s">
        <v>2837</v>
      </c>
      <c r="D695" s="417" t="s">
        <v>2870</v>
      </c>
      <c r="E695" s="247">
        <v>2500</v>
      </c>
      <c r="F695" s="379">
        <v>40562309</v>
      </c>
      <c r="G695" s="417" t="s">
        <v>2952</v>
      </c>
      <c r="H695" s="417" t="s">
        <v>2917</v>
      </c>
      <c r="I695" s="417" t="s">
        <v>817</v>
      </c>
      <c r="J695" s="417" t="s">
        <v>817</v>
      </c>
      <c r="K695" s="524">
        <v>1</v>
      </c>
      <c r="L695" s="524">
        <v>12</v>
      </c>
      <c r="M695" s="247">
        <f t="shared" si="38"/>
        <v>30000</v>
      </c>
      <c r="N695" s="524">
        <v>1</v>
      </c>
      <c r="O695" s="577">
        <v>12</v>
      </c>
      <c r="P695" s="247">
        <v>30000</v>
      </c>
    </row>
    <row r="696" spans="1:16" s="54" customFormat="1" ht="11.25" x14ac:dyDescent="0.2">
      <c r="A696" s="554" t="s">
        <v>515</v>
      </c>
      <c r="B696" s="381" t="s">
        <v>2836</v>
      </c>
      <c r="C696" s="381" t="s">
        <v>2837</v>
      </c>
      <c r="D696" s="417" t="s">
        <v>2870</v>
      </c>
      <c r="E696" s="247">
        <v>2500</v>
      </c>
      <c r="F696" s="379">
        <v>10023392</v>
      </c>
      <c r="G696" s="417" t="s">
        <v>2953</v>
      </c>
      <c r="H696" s="417" t="s">
        <v>2917</v>
      </c>
      <c r="I696" s="417" t="s">
        <v>817</v>
      </c>
      <c r="J696" s="417" t="s">
        <v>817</v>
      </c>
      <c r="K696" s="524">
        <v>1</v>
      </c>
      <c r="L696" s="524">
        <v>12</v>
      </c>
      <c r="M696" s="247">
        <f t="shared" si="38"/>
        <v>30000</v>
      </c>
      <c r="N696" s="524">
        <v>1</v>
      </c>
      <c r="O696" s="577">
        <v>12</v>
      </c>
      <c r="P696" s="247">
        <v>30000</v>
      </c>
    </row>
    <row r="697" spans="1:16" s="54" customFormat="1" ht="11.25" x14ac:dyDescent="0.2">
      <c r="A697" s="554" t="s">
        <v>515</v>
      </c>
      <c r="B697" s="381" t="s">
        <v>2836</v>
      </c>
      <c r="C697" s="381" t="s">
        <v>2837</v>
      </c>
      <c r="D697" s="417" t="s">
        <v>2870</v>
      </c>
      <c r="E697" s="247">
        <v>2500</v>
      </c>
      <c r="F697" s="379">
        <v>20084945</v>
      </c>
      <c r="G697" s="417" t="s">
        <v>2954</v>
      </c>
      <c r="H697" s="417" t="s">
        <v>2917</v>
      </c>
      <c r="I697" s="417" t="s">
        <v>817</v>
      </c>
      <c r="J697" s="417" t="s">
        <v>817</v>
      </c>
      <c r="K697" s="524">
        <v>1</v>
      </c>
      <c r="L697" s="524">
        <v>12</v>
      </c>
      <c r="M697" s="247">
        <f t="shared" si="38"/>
        <v>30000</v>
      </c>
      <c r="N697" s="524">
        <v>1</v>
      </c>
      <c r="O697" s="577">
        <v>12</v>
      </c>
      <c r="P697" s="247">
        <v>30000</v>
      </c>
    </row>
    <row r="698" spans="1:16" s="54" customFormat="1" ht="11.25" x14ac:dyDescent="0.2">
      <c r="A698" s="554" t="s">
        <v>515</v>
      </c>
      <c r="B698" s="381" t="s">
        <v>2836</v>
      </c>
      <c r="C698" s="381" t="s">
        <v>2837</v>
      </c>
      <c r="D698" s="417" t="s">
        <v>2870</v>
      </c>
      <c r="E698" s="247">
        <v>2500</v>
      </c>
      <c r="F698" s="379">
        <v>72697767</v>
      </c>
      <c r="G698" s="417" t="s">
        <v>2955</v>
      </c>
      <c r="H698" s="417" t="s">
        <v>2917</v>
      </c>
      <c r="I698" s="417" t="s">
        <v>817</v>
      </c>
      <c r="J698" s="417" t="s">
        <v>817</v>
      </c>
      <c r="K698" s="524">
        <v>1</v>
      </c>
      <c r="L698" s="524">
        <v>12</v>
      </c>
      <c r="M698" s="247">
        <f t="shared" si="38"/>
        <v>30000</v>
      </c>
      <c r="N698" s="524">
        <v>1</v>
      </c>
      <c r="O698" s="577">
        <v>12</v>
      </c>
      <c r="P698" s="247">
        <v>30000</v>
      </c>
    </row>
    <row r="699" spans="1:16" s="54" customFormat="1" ht="11.25" x14ac:dyDescent="0.2">
      <c r="A699" s="554" t="s">
        <v>515</v>
      </c>
      <c r="B699" s="381" t="s">
        <v>2836</v>
      </c>
      <c r="C699" s="381" t="s">
        <v>2837</v>
      </c>
      <c r="D699" s="417" t="s">
        <v>2870</v>
      </c>
      <c r="E699" s="247">
        <v>2500</v>
      </c>
      <c r="F699" s="379" t="s">
        <v>2956</v>
      </c>
      <c r="G699" s="417" t="s">
        <v>2957</v>
      </c>
      <c r="H699" s="417" t="s">
        <v>2917</v>
      </c>
      <c r="I699" s="417" t="s">
        <v>817</v>
      </c>
      <c r="J699" s="417" t="s">
        <v>817</v>
      </c>
      <c r="K699" s="524">
        <v>1</v>
      </c>
      <c r="L699" s="524">
        <v>12</v>
      </c>
      <c r="M699" s="247">
        <f t="shared" si="38"/>
        <v>30000</v>
      </c>
      <c r="N699" s="524">
        <v>1</v>
      </c>
      <c r="O699" s="577">
        <v>12</v>
      </c>
      <c r="P699" s="247">
        <v>30000</v>
      </c>
    </row>
    <row r="700" spans="1:16" s="54" customFormat="1" ht="11.25" x14ac:dyDescent="0.2">
      <c r="A700" s="554" t="s">
        <v>515</v>
      </c>
      <c r="B700" s="381" t="s">
        <v>2836</v>
      </c>
      <c r="C700" s="381" t="s">
        <v>2837</v>
      </c>
      <c r="D700" s="417" t="s">
        <v>2870</v>
      </c>
      <c r="E700" s="247">
        <v>2500</v>
      </c>
      <c r="F700" s="379">
        <v>70900549</v>
      </c>
      <c r="G700" s="417" t="s">
        <v>2958</v>
      </c>
      <c r="H700" s="417" t="s">
        <v>2917</v>
      </c>
      <c r="I700" s="417" t="s">
        <v>817</v>
      </c>
      <c r="J700" s="417" t="s">
        <v>817</v>
      </c>
      <c r="K700" s="524">
        <v>1</v>
      </c>
      <c r="L700" s="524">
        <v>12</v>
      </c>
      <c r="M700" s="247">
        <f t="shared" si="38"/>
        <v>30000</v>
      </c>
      <c r="N700" s="524">
        <v>1</v>
      </c>
      <c r="O700" s="577">
        <v>12</v>
      </c>
      <c r="P700" s="247">
        <v>30000</v>
      </c>
    </row>
    <row r="701" spans="1:16" s="54" customFormat="1" ht="11.25" x14ac:dyDescent="0.2">
      <c r="A701" s="554" t="s">
        <v>515</v>
      </c>
      <c r="B701" s="381" t="s">
        <v>2836</v>
      </c>
      <c r="C701" s="381" t="s">
        <v>2837</v>
      </c>
      <c r="D701" s="417" t="s">
        <v>2870</v>
      </c>
      <c r="E701" s="247">
        <v>2500</v>
      </c>
      <c r="F701" s="379">
        <v>20722682</v>
      </c>
      <c r="G701" s="417" t="s">
        <v>2959</v>
      </c>
      <c r="H701" s="417" t="s">
        <v>2917</v>
      </c>
      <c r="I701" s="417" t="s">
        <v>817</v>
      </c>
      <c r="J701" s="417" t="s">
        <v>817</v>
      </c>
      <c r="K701" s="524">
        <v>1</v>
      </c>
      <c r="L701" s="524">
        <v>12</v>
      </c>
      <c r="M701" s="247">
        <f t="shared" si="38"/>
        <v>30000</v>
      </c>
      <c r="N701" s="524">
        <v>1</v>
      </c>
      <c r="O701" s="577">
        <v>12</v>
      </c>
      <c r="P701" s="247">
        <v>30000</v>
      </c>
    </row>
    <row r="702" spans="1:16" s="54" customFormat="1" ht="11.25" x14ac:dyDescent="0.2">
      <c r="A702" s="554" t="s">
        <v>515</v>
      </c>
      <c r="B702" s="381" t="s">
        <v>2836</v>
      </c>
      <c r="C702" s="381" t="s">
        <v>2837</v>
      </c>
      <c r="D702" s="417" t="s">
        <v>2863</v>
      </c>
      <c r="E702" s="247">
        <v>2500</v>
      </c>
      <c r="F702" s="379">
        <v>71194856</v>
      </c>
      <c r="G702" s="417" t="s">
        <v>2960</v>
      </c>
      <c r="H702" s="417" t="s">
        <v>2917</v>
      </c>
      <c r="I702" s="417" t="s">
        <v>817</v>
      </c>
      <c r="J702" s="417" t="s">
        <v>817</v>
      </c>
      <c r="K702" s="524">
        <v>1</v>
      </c>
      <c r="L702" s="524">
        <v>12</v>
      </c>
      <c r="M702" s="247">
        <f t="shared" si="38"/>
        <v>30000</v>
      </c>
      <c r="N702" s="524">
        <v>1</v>
      </c>
      <c r="O702" s="577">
        <v>12</v>
      </c>
      <c r="P702" s="247">
        <v>30000</v>
      </c>
    </row>
    <row r="703" spans="1:16" s="54" customFormat="1" ht="11.25" x14ac:dyDescent="0.2">
      <c r="A703" s="554" t="s">
        <v>515</v>
      </c>
      <c r="B703" s="381" t="s">
        <v>2836</v>
      </c>
      <c r="C703" s="381" t="s">
        <v>2837</v>
      </c>
      <c r="D703" s="417" t="s">
        <v>2870</v>
      </c>
      <c r="E703" s="247">
        <v>2500</v>
      </c>
      <c r="F703" s="379">
        <v>40867699</v>
      </c>
      <c r="G703" s="417" t="s">
        <v>2961</v>
      </c>
      <c r="H703" s="417" t="s">
        <v>2917</v>
      </c>
      <c r="I703" s="417" t="s">
        <v>817</v>
      </c>
      <c r="J703" s="417" t="s">
        <v>817</v>
      </c>
      <c r="K703" s="524">
        <v>1</v>
      </c>
      <c r="L703" s="524">
        <v>12</v>
      </c>
      <c r="M703" s="247">
        <f t="shared" si="38"/>
        <v>30000</v>
      </c>
      <c r="N703" s="524">
        <v>1</v>
      </c>
      <c r="O703" s="577">
        <v>12</v>
      </c>
      <c r="P703" s="247">
        <v>30000</v>
      </c>
    </row>
    <row r="704" spans="1:16" s="54" customFormat="1" ht="11.25" x14ac:dyDescent="0.2">
      <c r="A704" s="554" t="s">
        <v>515</v>
      </c>
      <c r="B704" s="381" t="s">
        <v>2836</v>
      </c>
      <c r="C704" s="381" t="s">
        <v>2837</v>
      </c>
      <c r="D704" s="417" t="s">
        <v>2870</v>
      </c>
      <c r="E704" s="247">
        <v>2500</v>
      </c>
      <c r="F704" s="379">
        <v>20025278</v>
      </c>
      <c r="G704" s="417" t="s">
        <v>2962</v>
      </c>
      <c r="H704" s="417" t="s">
        <v>2917</v>
      </c>
      <c r="I704" s="417" t="s">
        <v>817</v>
      </c>
      <c r="J704" s="417" t="s">
        <v>817</v>
      </c>
      <c r="K704" s="524">
        <v>1</v>
      </c>
      <c r="L704" s="524">
        <v>12</v>
      </c>
      <c r="M704" s="247">
        <f t="shared" si="38"/>
        <v>30000</v>
      </c>
      <c r="N704" s="524">
        <v>1</v>
      </c>
      <c r="O704" s="577">
        <v>12</v>
      </c>
      <c r="P704" s="247">
        <v>30000</v>
      </c>
    </row>
    <row r="705" spans="1:16" s="54" customFormat="1" ht="11.25" x14ac:dyDescent="0.2">
      <c r="A705" s="554" t="s">
        <v>515</v>
      </c>
      <c r="B705" s="381" t="s">
        <v>2836</v>
      </c>
      <c r="C705" s="381" t="s">
        <v>2837</v>
      </c>
      <c r="D705" s="417" t="s">
        <v>2870</v>
      </c>
      <c r="E705" s="247">
        <v>2500</v>
      </c>
      <c r="F705" s="379">
        <v>40829609</v>
      </c>
      <c r="G705" s="417" t="s">
        <v>2963</v>
      </c>
      <c r="H705" s="417" t="s">
        <v>2917</v>
      </c>
      <c r="I705" s="417" t="s">
        <v>817</v>
      </c>
      <c r="J705" s="417" t="s">
        <v>817</v>
      </c>
      <c r="K705" s="524">
        <v>1</v>
      </c>
      <c r="L705" s="524">
        <v>12</v>
      </c>
      <c r="M705" s="247">
        <f t="shared" si="38"/>
        <v>30000</v>
      </c>
      <c r="N705" s="524">
        <v>1</v>
      </c>
      <c r="O705" s="577">
        <v>12</v>
      </c>
      <c r="P705" s="247">
        <v>30000</v>
      </c>
    </row>
    <row r="706" spans="1:16" s="54" customFormat="1" ht="11.25" x14ac:dyDescent="0.2">
      <c r="A706" s="554" t="s">
        <v>515</v>
      </c>
      <c r="B706" s="381" t="s">
        <v>2836</v>
      </c>
      <c r="C706" s="381" t="s">
        <v>2837</v>
      </c>
      <c r="D706" s="417" t="s">
        <v>2870</v>
      </c>
      <c r="E706" s="247">
        <v>2500</v>
      </c>
      <c r="F706" s="379">
        <v>45106138</v>
      </c>
      <c r="G706" s="417" t="s">
        <v>2964</v>
      </c>
      <c r="H706" s="417" t="s">
        <v>2917</v>
      </c>
      <c r="I706" s="417" t="s">
        <v>817</v>
      </c>
      <c r="J706" s="417" t="s">
        <v>817</v>
      </c>
      <c r="K706" s="524">
        <v>1</v>
      </c>
      <c r="L706" s="524">
        <v>12</v>
      </c>
      <c r="M706" s="247">
        <f t="shared" si="38"/>
        <v>30000</v>
      </c>
      <c r="N706" s="524">
        <v>1</v>
      </c>
      <c r="O706" s="577">
        <v>12</v>
      </c>
      <c r="P706" s="247">
        <v>30000</v>
      </c>
    </row>
    <row r="707" spans="1:16" s="54" customFormat="1" ht="11.25" x14ac:dyDescent="0.2">
      <c r="A707" s="554" t="s">
        <v>515</v>
      </c>
      <c r="B707" s="381" t="s">
        <v>2836</v>
      </c>
      <c r="C707" s="381" t="s">
        <v>2837</v>
      </c>
      <c r="D707" s="417" t="s">
        <v>2870</v>
      </c>
      <c r="E707" s="247">
        <v>2500</v>
      </c>
      <c r="F707" s="379">
        <v>41430814</v>
      </c>
      <c r="G707" s="417" t="s">
        <v>2965</v>
      </c>
      <c r="H707" s="417" t="s">
        <v>2917</v>
      </c>
      <c r="I707" s="417" t="s">
        <v>817</v>
      </c>
      <c r="J707" s="417" t="s">
        <v>817</v>
      </c>
      <c r="K707" s="524">
        <v>1</v>
      </c>
      <c r="L707" s="524">
        <v>12</v>
      </c>
      <c r="M707" s="247">
        <f t="shared" si="38"/>
        <v>30000</v>
      </c>
      <c r="N707" s="524">
        <v>1</v>
      </c>
      <c r="O707" s="577">
        <v>12</v>
      </c>
      <c r="P707" s="247">
        <v>30000</v>
      </c>
    </row>
    <row r="708" spans="1:16" s="54" customFormat="1" ht="11.25" x14ac:dyDescent="0.2">
      <c r="A708" s="554" t="s">
        <v>515</v>
      </c>
      <c r="B708" s="381" t="s">
        <v>2836</v>
      </c>
      <c r="C708" s="381" t="s">
        <v>2837</v>
      </c>
      <c r="D708" s="417" t="s">
        <v>2870</v>
      </c>
      <c r="E708" s="247">
        <v>2500</v>
      </c>
      <c r="F708" s="379">
        <v>71212354</v>
      </c>
      <c r="G708" s="417" t="s">
        <v>2966</v>
      </c>
      <c r="H708" s="417" t="s">
        <v>2917</v>
      </c>
      <c r="I708" s="417" t="s">
        <v>817</v>
      </c>
      <c r="J708" s="417" t="s">
        <v>817</v>
      </c>
      <c r="K708" s="524">
        <v>1</v>
      </c>
      <c r="L708" s="524">
        <v>12</v>
      </c>
      <c r="M708" s="247">
        <f t="shared" si="38"/>
        <v>30000</v>
      </c>
      <c r="N708" s="524">
        <v>1</v>
      </c>
      <c r="O708" s="577">
        <v>12</v>
      </c>
      <c r="P708" s="247">
        <v>30000</v>
      </c>
    </row>
    <row r="709" spans="1:16" s="54" customFormat="1" ht="11.25" x14ac:dyDescent="0.2">
      <c r="A709" s="554" t="s">
        <v>515</v>
      </c>
      <c r="B709" s="381" t="s">
        <v>2836</v>
      </c>
      <c r="C709" s="381" t="s">
        <v>2837</v>
      </c>
      <c r="D709" s="417" t="s">
        <v>2949</v>
      </c>
      <c r="E709" s="247">
        <v>2500</v>
      </c>
      <c r="F709" s="379">
        <v>41957877</v>
      </c>
      <c r="G709" s="417" t="s">
        <v>2967</v>
      </c>
      <c r="H709" s="417" t="s">
        <v>2917</v>
      </c>
      <c r="I709" s="417" t="s">
        <v>817</v>
      </c>
      <c r="J709" s="417" t="s">
        <v>817</v>
      </c>
      <c r="K709" s="524">
        <v>1</v>
      </c>
      <c r="L709" s="524">
        <v>12</v>
      </c>
      <c r="M709" s="247">
        <f t="shared" si="38"/>
        <v>30000</v>
      </c>
      <c r="N709" s="524">
        <v>1</v>
      </c>
      <c r="O709" s="577">
        <v>12</v>
      </c>
      <c r="P709" s="247">
        <v>30000</v>
      </c>
    </row>
    <row r="710" spans="1:16" s="54" customFormat="1" ht="11.25" x14ac:dyDescent="0.2">
      <c r="A710" s="554" t="s">
        <v>515</v>
      </c>
      <c r="B710" s="381" t="s">
        <v>2836</v>
      </c>
      <c r="C710" s="381" t="s">
        <v>2837</v>
      </c>
      <c r="D710" s="417" t="s">
        <v>2870</v>
      </c>
      <c r="E710" s="247">
        <v>2500</v>
      </c>
      <c r="F710" s="379">
        <v>44801720</v>
      </c>
      <c r="G710" s="417" t="s">
        <v>2968</v>
      </c>
      <c r="H710" s="417" t="s">
        <v>2917</v>
      </c>
      <c r="I710" s="417" t="s">
        <v>817</v>
      </c>
      <c r="J710" s="417" t="s">
        <v>817</v>
      </c>
      <c r="K710" s="524">
        <v>1</v>
      </c>
      <c r="L710" s="524">
        <v>12</v>
      </c>
      <c r="M710" s="247">
        <f t="shared" si="38"/>
        <v>30000</v>
      </c>
      <c r="N710" s="524">
        <v>1</v>
      </c>
      <c r="O710" s="577">
        <v>12</v>
      </c>
      <c r="P710" s="247">
        <v>30000</v>
      </c>
    </row>
    <row r="711" spans="1:16" s="54" customFormat="1" ht="11.25" x14ac:dyDescent="0.2">
      <c r="A711" s="554" t="s">
        <v>515</v>
      </c>
      <c r="B711" s="381" t="s">
        <v>2836</v>
      </c>
      <c r="C711" s="381" t="s">
        <v>2837</v>
      </c>
      <c r="D711" s="417" t="s">
        <v>2863</v>
      </c>
      <c r="E711" s="247">
        <v>2500</v>
      </c>
      <c r="F711" s="379">
        <v>20427274</v>
      </c>
      <c r="G711" s="417" t="s">
        <v>2969</v>
      </c>
      <c r="H711" s="417" t="s">
        <v>2917</v>
      </c>
      <c r="I711" s="417" t="s">
        <v>817</v>
      </c>
      <c r="J711" s="417" t="s">
        <v>817</v>
      </c>
      <c r="K711" s="524">
        <v>1</v>
      </c>
      <c r="L711" s="524">
        <v>12</v>
      </c>
      <c r="M711" s="247">
        <f t="shared" si="38"/>
        <v>30000</v>
      </c>
      <c r="N711" s="524">
        <v>1</v>
      </c>
      <c r="O711" s="577">
        <v>12</v>
      </c>
      <c r="P711" s="247">
        <v>30000</v>
      </c>
    </row>
    <row r="712" spans="1:16" s="54" customFormat="1" ht="11.25" x14ac:dyDescent="0.2">
      <c r="A712" s="554" t="s">
        <v>515</v>
      </c>
      <c r="B712" s="381" t="s">
        <v>2836</v>
      </c>
      <c r="C712" s="381" t="s">
        <v>2837</v>
      </c>
      <c r="D712" s="417" t="s">
        <v>2863</v>
      </c>
      <c r="E712" s="247">
        <v>2500</v>
      </c>
      <c r="F712" s="379">
        <v>80002439</v>
      </c>
      <c r="G712" s="417" t="s">
        <v>2970</v>
      </c>
      <c r="H712" s="417" t="s">
        <v>2917</v>
      </c>
      <c r="I712" s="417" t="s">
        <v>817</v>
      </c>
      <c r="J712" s="417" t="s">
        <v>817</v>
      </c>
      <c r="K712" s="524">
        <v>1</v>
      </c>
      <c r="L712" s="524">
        <v>12</v>
      </c>
      <c r="M712" s="247">
        <f t="shared" si="38"/>
        <v>30000</v>
      </c>
      <c r="N712" s="524">
        <v>1</v>
      </c>
      <c r="O712" s="577">
        <v>12</v>
      </c>
      <c r="P712" s="247">
        <v>30000</v>
      </c>
    </row>
    <row r="713" spans="1:16" s="54" customFormat="1" ht="11.25" x14ac:dyDescent="0.2">
      <c r="A713" s="554" t="s">
        <v>515</v>
      </c>
      <c r="B713" s="381" t="s">
        <v>2836</v>
      </c>
      <c r="C713" s="381" t="s">
        <v>2837</v>
      </c>
      <c r="D713" s="417" t="s">
        <v>2870</v>
      </c>
      <c r="E713" s="247">
        <v>2500</v>
      </c>
      <c r="F713" s="379">
        <v>72753996</v>
      </c>
      <c r="G713" s="417" t="s">
        <v>2971</v>
      </c>
      <c r="H713" s="417" t="s">
        <v>2917</v>
      </c>
      <c r="I713" s="417" t="s">
        <v>817</v>
      </c>
      <c r="J713" s="417" t="s">
        <v>817</v>
      </c>
      <c r="K713" s="524">
        <v>1</v>
      </c>
      <c r="L713" s="524">
        <v>12</v>
      </c>
      <c r="M713" s="247">
        <f t="shared" si="38"/>
        <v>30000</v>
      </c>
      <c r="N713" s="524">
        <v>1</v>
      </c>
      <c r="O713" s="577">
        <v>12</v>
      </c>
      <c r="P713" s="247">
        <v>30000</v>
      </c>
    </row>
    <row r="714" spans="1:16" s="54" customFormat="1" ht="11.25" x14ac:dyDescent="0.2">
      <c r="A714" s="554" t="s">
        <v>515</v>
      </c>
      <c r="B714" s="381" t="s">
        <v>2836</v>
      </c>
      <c r="C714" s="381" t="s">
        <v>2837</v>
      </c>
      <c r="D714" s="417" t="s">
        <v>2870</v>
      </c>
      <c r="E714" s="247">
        <v>2500</v>
      </c>
      <c r="F714" s="379">
        <v>71624229</v>
      </c>
      <c r="G714" s="417" t="s">
        <v>2972</v>
      </c>
      <c r="H714" s="417" t="s">
        <v>2917</v>
      </c>
      <c r="I714" s="417" t="s">
        <v>817</v>
      </c>
      <c r="J714" s="417" t="s">
        <v>817</v>
      </c>
      <c r="K714" s="524">
        <v>1</v>
      </c>
      <c r="L714" s="524">
        <v>12</v>
      </c>
      <c r="M714" s="247">
        <f t="shared" si="38"/>
        <v>30000</v>
      </c>
      <c r="N714" s="524">
        <v>1</v>
      </c>
      <c r="O714" s="577">
        <v>12</v>
      </c>
      <c r="P714" s="247">
        <v>30000</v>
      </c>
    </row>
    <row r="715" spans="1:16" s="54" customFormat="1" ht="11.25" x14ac:dyDescent="0.2">
      <c r="A715" s="554" t="s">
        <v>515</v>
      </c>
      <c r="B715" s="381" t="s">
        <v>2836</v>
      </c>
      <c r="C715" s="381" t="s">
        <v>2837</v>
      </c>
      <c r="D715" s="417" t="s">
        <v>2863</v>
      </c>
      <c r="E715" s="247">
        <v>2500</v>
      </c>
      <c r="F715" s="379">
        <v>70346343</v>
      </c>
      <c r="G715" s="417" t="s">
        <v>2973</v>
      </c>
      <c r="H715" s="417" t="s">
        <v>2917</v>
      </c>
      <c r="I715" s="417" t="s">
        <v>817</v>
      </c>
      <c r="J715" s="417" t="s">
        <v>817</v>
      </c>
      <c r="K715" s="524">
        <v>1</v>
      </c>
      <c r="L715" s="524">
        <v>12</v>
      </c>
      <c r="M715" s="247">
        <f t="shared" si="38"/>
        <v>30000</v>
      </c>
      <c r="N715" s="524">
        <v>1</v>
      </c>
      <c r="O715" s="577">
        <v>12</v>
      </c>
      <c r="P715" s="247">
        <v>30000</v>
      </c>
    </row>
    <row r="716" spans="1:16" s="54" customFormat="1" ht="11.25" x14ac:dyDescent="0.2">
      <c r="A716" s="554" t="s">
        <v>515</v>
      </c>
      <c r="B716" s="381" t="s">
        <v>2836</v>
      </c>
      <c r="C716" s="381" t="s">
        <v>2837</v>
      </c>
      <c r="D716" s="417" t="s">
        <v>2870</v>
      </c>
      <c r="E716" s="247">
        <v>2500</v>
      </c>
      <c r="F716" s="379">
        <v>70345307</v>
      </c>
      <c r="G716" s="417" t="s">
        <v>2974</v>
      </c>
      <c r="H716" s="417" t="s">
        <v>2917</v>
      </c>
      <c r="I716" s="417" t="s">
        <v>817</v>
      </c>
      <c r="J716" s="417" t="s">
        <v>817</v>
      </c>
      <c r="K716" s="524">
        <v>1</v>
      </c>
      <c r="L716" s="524">
        <v>12</v>
      </c>
      <c r="M716" s="247">
        <f t="shared" si="38"/>
        <v>30000</v>
      </c>
      <c r="N716" s="524">
        <v>1</v>
      </c>
      <c r="O716" s="577">
        <v>12</v>
      </c>
      <c r="P716" s="247">
        <v>30000</v>
      </c>
    </row>
    <row r="717" spans="1:16" s="54" customFormat="1" ht="11.25" x14ac:dyDescent="0.2">
      <c r="A717" s="554" t="s">
        <v>515</v>
      </c>
      <c r="B717" s="381" t="s">
        <v>2836</v>
      </c>
      <c r="C717" s="381" t="s">
        <v>2837</v>
      </c>
      <c r="D717" s="417" t="s">
        <v>2870</v>
      </c>
      <c r="E717" s="247">
        <v>2500</v>
      </c>
      <c r="F717" s="379">
        <v>41330449</v>
      </c>
      <c r="G717" s="417" t="s">
        <v>2975</v>
      </c>
      <c r="H717" s="417" t="s">
        <v>2917</v>
      </c>
      <c r="I717" s="417" t="s">
        <v>817</v>
      </c>
      <c r="J717" s="417" t="s">
        <v>817</v>
      </c>
      <c r="K717" s="524">
        <v>1</v>
      </c>
      <c r="L717" s="524">
        <v>12</v>
      </c>
      <c r="M717" s="247">
        <f t="shared" si="38"/>
        <v>30000</v>
      </c>
      <c r="N717" s="524">
        <v>1</v>
      </c>
      <c r="O717" s="577">
        <v>12</v>
      </c>
      <c r="P717" s="247">
        <v>30000</v>
      </c>
    </row>
    <row r="718" spans="1:16" s="54" customFormat="1" ht="11.25" x14ac:dyDescent="0.2">
      <c r="A718" s="554" t="s">
        <v>515</v>
      </c>
      <c r="B718" s="381" t="s">
        <v>2836</v>
      </c>
      <c r="C718" s="381" t="s">
        <v>2837</v>
      </c>
      <c r="D718" s="417" t="s">
        <v>2870</v>
      </c>
      <c r="E718" s="247">
        <v>2500</v>
      </c>
      <c r="F718" s="379">
        <v>42489061</v>
      </c>
      <c r="G718" s="417" t="s">
        <v>2976</v>
      </c>
      <c r="H718" s="417" t="s">
        <v>2917</v>
      </c>
      <c r="I718" s="417" t="s">
        <v>817</v>
      </c>
      <c r="J718" s="417" t="s">
        <v>817</v>
      </c>
      <c r="K718" s="524">
        <v>1</v>
      </c>
      <c r="L718" s="524">
        <v>12</v>
      </c>
      <c r="M718" s="247">
        <f t="shared" si="38"/>
        <v>30000</v>
      </c>
      <c r="N718" s="524">
        <v>1</v>
      </c>
      <c r="O718" s="577">
        <v>12</v>
      </c>
      <c r="P718" s="247">
        <v>30000</v>
      </c>
    </row>
    <row r="719" spans="1:16" s="54" customFormat="1" ht="11.25" x14ac:dyDescent="0.2">
      <c r="A719" s="554" t="s">
        <v>515</v>
      </c>
      <c r="B719" s="381" t="s">
        <v>2836</v>
      </c>
      <c r="C719" s="381" t="s">
        <v>2837</v>
      </c>
      <c r="D719" s="417" t="s">
        <v>2977</v>
      </c>
      <c r="E719" s="247">
        <v>8000</v>
      </c>
      <c r="F719" s="379">
        <v>40959957</v>
      </c>
      <c r="G719" s="417" t="s">
        <v>2978</v>
      </c>
      <c r="H719" s="417" t="s">
        <v>2979</v>
      </c>
      <c r="I719" s="417" t="s">
        <v>2135</v>
      </c>
      <c r="J719" s="417" t="s">
        <v>2841</v>
      </c>
      <c r="K719" s="524">
        <v>1</v>
      </c>
      <c r="L719" s="524">
        <v>12</v>
      </c>
      <c r="M719" s="247">
        <f t="shared" si="38"/>
        <v>96000</v>
      </c>
      <c r="N719" s="524">
        <v>1</v>
      </c>
      <c r="O719" s="577">
        <v>12</v>
      </c>
      <c r="P719" s="247">
        <v>96000</v>
      </c>
    </row>
    <row r="720" spans="1:16" s="54" customFormat="1" ht="11.25" x14ac:dyDescent="0.2">
      <c r="A720" s="554" t="s">
        <v>515</v>
      </c>
      <c r="B720" s="381" t="s">
        <v>2836</v>
      </c>
      <c r="C720" s="381" t="s">
        <v>2837</v>
      </c>
      <c r="D720" s="417" t="s">
        <v>2977</v>
      </c>
      <c r="E720" s="247">
        <v>8000</v>
      </c>
      <c r="F720" s="379">
        <v>41606222</v>
      </c>
      <c r="G720" s="417" t="s">
        <v>2980</v>
      </c>
      <c r="H720" s="417" t="s">
        <v>2979</v>
      </c>
      <c r="I720" s="417" t="s">
        <v>2135</v>
      </c>
      <c r="J720" s="417" t="s">
        <v>2841</v>
      </c>
      <c r="K720" s="524">
        <v>1</v>
      </c>
      <c r="L720" s="524">
        <v>12</v>
      </c>
      <c r="M720" s="247">
        <f t="shared" si="38"/>
        <v>96000</v>
      </c>
      <c r="N720" s="524">
        <v>1</v>
      </c>
      <c r="O720" s="577">
        <v>12</v>
      </c>
      <c r="P720" s="247">
        <v>96000</v>
      </c>
    </row>
    <row r="721" spans="1:16" s="54" customFormat="1" ht="11.25" x14ac:dyDescent="0.2">
      <c r="A721" s="554" t="s">
        <v>515</v>
      </c>
      <c r="B721" s="381" t="s">
        <v>2836</v>
      </c>
      <c r="C721" s="381" t="s">
        <v>2837</v>
      </c>
      <c r="D721" s="417" t="s">
        <v>2977</v>
      </c>
      <c r="E721" s="247">
        <v>8000</v>
      </c>
      <c r="F721" s="379">
        <v>42997801</v>
      </c>
      <c r="G721" s="417" t="s">
        <v>2981</v>
      </c>
      <c r="H721" s="417" t="s">
        <v>2979</v>
      </c>
      <c r="I721" s="417" t="s">
        <v>2135</v>
      </c>
      <c r="J721" s="417" t="s">
        <v>2841</v>
      </c>
      <c r="K721" s="524">
        <v>1</v>
      </c>
      <c r="L721" s="524">
        <v>12</v>
      </c>
      <c r="M721" s="247">
        <f t="shared" si="38"/>
        <v>96000</v>
      </c>
      <c r="N721" s="524">
        <v>1</v>
      </c>
      <c r="O721" s="577">
        <v>12</v>
      </c>
      <c r="P721" s="247">
        <v>96000</v>
      </c>
    </row>
    <row r="722" spans="1:16" s="54" customFormat="1" ht="11.25" x14ac:dyDescent="0.2">
      <c r="A722" s="554" t="s">
        <v>515</v>
      </c>
      <c r="B722" s="381" t="s">
        <v>2836</v>
      </c>
      <c r="C722" s="381" t="s">
        <v>2837</v>
      </c>
      <c r="D722" s="417" t="s">
        <v>2982</v>
      </c>
      <c r="E722" s="247">
        <v>3500</v>
      </c>
      <c r="F722" s="379">
        <v>46959052</v>
      </c>
      <c r="G722" s="417" t="s">
        <v>2983</v>
      </c>
      <c r="H722" s="417" t="s">
        <v>2984</v>
      </c>
      <c r="I722" s="417" t="s">
        <v>2135</v>
      </c>
      <c r="J722" s="417" t="s">
        <v>2985</v>
      </c>
      <c r="K722" s="524">
        <v>1</v>
      </c>
      <c r="L722" s="524">
        <v>12</v>
      </c>
      <c r="M722" s="247">
        <f t="shared" si="38"/>
        <v>42000</v>
      </c>
      <c r="N722" s="524">
        <v>1</v>
      </c>
      <c r="O722" s="577">
        <v>12</v>
      </c>
      <c r="P722" s="247">
        <v>42000</v>
      </c>
    </row>
    <row r="723" spans="1:16" s="54" customFormat="1" ht="11.25" x14ac:dyDescent="0.2">
      <c r="A723" s="554" t="s">
        <v>515</v>
      </c>
      <c r="B723" s="381" t="s">
        <v>2836</v>
      </c>
      <c r="C723" s="381" t="s">
        <v>2837</v>
      </c>
      <c r="D723" s="417" t="s">
        <v>2982</v>
      </c>
      <c r="E723" s="247">
        <v>3500</v>
      </c>
      <c r="F723" s="379">
        <v>47482965</v>
      </c>
      <c r="G723" s="417" t="s">
        <v>2986</v>
      </c>
      <c r="H723" s="417" t="s">
        <v>2984</v>
      </c>
      <c r="I723" s="417" t="s">
        <v>2135</v>
      </c>
      <c r="J723" s="417" t="s">
        <v>2985</v>
      </c>
      <c r="K723" s="524">
        <v>1</v>
      </c>
      <c r="L723" s="524">
        <v>12</v>
      </c>
      <c r="M723" s="247">
        <f t="shared" si="38"/>
        <v>42000</v>
      </c>
      <c r="N723" s="524">
        <v>1</v>
      </c>
      <c r="O723" s="577">
        <v>12</v>
      </c>
      <c r="P723" s="247">
        <v>42000</v>
      </c>
    </row>
    <row r="724" spans="1:16" s="54" customFormat="1" ht="11.25" x14ac:dyDescent="0.2">
      <c r="A724" s="554" t="s">
        <v>515</v>
      </c>
      <c r="B724" s="381" t="s">
        <v>2836</v>
      </c>
      <c r="C724" s="381" t="s">
        <v>2837</v>
      </c>
      <c r="D724" s="417" t="s">
        <v>2987</v>
      </c>
      <c r="E724" s="247">
        <v>2500</v>
      </c>
      <c r="F724" s="379">
        <v>41310560</v>
      </c>
      <c r="G724" s="417" t="s">
        <v>2988</v>
      </c>
      <c r="H724" s="417" t="s">
        <v>2989</v>
      </c>
      <c r="I724" s="417" t="s">
        <v>817</v>
      </c>
      <c r="J724" s="417" t="s">
        <v>817</v>
      </c>
      <c r="K724" s="524">
        <v>1</v>
      </c>
      <c r="L724" s="524">
        <v>12</v>
      </c>
      <c r="M724" s="247">
        <f t="shared" si="38"/>
        <v>30000</v>
      </c>
      <c r="N724" s="524">
        <v>1</v>
      </c>
      <c r="O724" s="577">
        <v>12</v>
      </c>
      <c r="P724" s="247">
        <v>30000</v>
      </c>
    </row>
    <row r="725" spans="1:16" s="54" customFormat="1" ht="11.25" x14ac:dyDescent="0.2">
      <c r="A725" s="554" t="s">
        <v>515</v>
      </c>
      <c r="B725" s="381" t="s">
        <v>2836</v>
      </c>
      <c r="C725" s="381" t="s">
        <v>2837</v>
      </c>
      <c r="D725" s="417" t="s">
        <v>2987</v>
      </c>
      <c r="E725" s="247">
        <v>2500</v>
      </c>
      <c r="F725" s="379">
        <v>43999942</v>
      </c>
      <c r="G725" s="417" t="s">
        <v>2990</v>
      </c>
      <c r="H725" s="417" t="s">
        <v>2991</v>
      </c>
      <c r="I725" s="417" t="s">
        <v>817</v>
      </c>
      <c r="J725" s="417" t="s">
        <v>817</v>
      </c>
      <c r="K725" s="524">
        <v>1</v>
      </c>
      <c r="L725" s="524">
        <v>12</v>
      </c>
      <c r="M725" s="247">
        <f t="shared" si="38"/>
        <v>30000</v>
      </c>
      <c r="N725" s="524">
        <v>1</v>
      </c>
      <c r="O725" s="577">
        <v>12</v>
      </c>
      <c r="P725" s="247">
        <v>30000</v>
      </c>
    </row>
    <row r="726" spans="1:16" s="54" customFormat="1" ht="11.25" x14ac:dyDescent="0.2">
      <c r="A726" s="554" t="s">
        <v>515</v>
      </c>
      <c r="B726" s="381" t="s">
        <v>2836</v>
      </c>
      <c r="C726" s="381" t="s">
        <v>2837</v>
      </c>
      <c r="D726" s="417" t="s">
        <v>2992</v>
      </c>
      <c r="E726" s="247">
        <v>2500</v>
      </c>
      <c r="F726" s="379">
        <v>43266343</v>
      </c>
      <c r="G726" s="417" t="s">
        <v>2993</v>
      </c>
      <c r="H726" s="417" t="s">
        <v>2994</v>
      </c>
      <c r="I726" s="417" t="s">
        <v>817</v>
      </c>
      <c r="J726" s="417" t="s">
        <v>817</v>
      </c>
      <c r="K726" s="524">
        <v>1</v>
      </c>
      <c r="L726" s="524">
        <v>12</v>
      </c>
      <c r="M726" s="247">
        <f t="shared" si="38"/>
        <v>30000</v>
      </c>
      <c r="N726" s="524">
        <v>1</v>
      </c>
      <c r="O726" s="577">
        <v>12</v>
      </c>
      <c r="P726" s="247">
        <v>30000</v>
      </c>
    </row>
    <row r="727" spans="1:16" s="54" customFormat="1" ht="11.25" x14ac:dyDescent="0.2">
      <c r="A727" s="554" t="s">
        <v>515</v>
      </c>
      <c r="B727" s="381" t="s">
        <v>2836</v>
      </c>
      <c r="C727" s="381" t="s">
        <v>2837</v>
      </c>
      <c r="D727" s="417" t="s">
        <v>2992</v>
      </c>
      <c r="E727" s="247">
        <v>2500</v>
      </c>
      <c r="F727" s="379">
        <v>42587443</v>
      </c>
      <c r="G727" s="417" t="s">
        <v>2995</v>
      </c>
      <c r="H727" s="417" t="s">
        <v>2994</v>
      </c>
      <c r="I727" s="417" t="s">
        <v>817</v>
      </c>
      <c r="J727" s="417" t="s">
        <v>817</v>
      </c>
      <c r="K727" s="524">
        <v>1</v>
      </c>
      <c r="L727" s="524">
        <v>12</v>
      </c>
      <c r="M727" s="247">
        <f t="shared" si="38"/>
        <v>30000</v>
      </c>
      <c r="N727" s="524">
        <v>1</v>
      </c>
      <c r="O727" s="577">
        <v>12</v>
      </c>
      <c r="P727" s="247">
        <v>30000</v>
      </c>
    </row>
    <row r="728" spans="1:16" s="54" customFormat="1" ht="11.25" x14ac:dyDescent="0.2">
      <c r="A728" s="554" t="s">
        <v>515</v>
      </c>
      <c r="B728" s="381" t="s">
        <v>2836</v>
      </c>
      <c r="C728" s="381" t="s">
        <v>2837</v>
      </c>
      <c r="D728" s="417" t="s">
        <v>2992</v>
      </c>
      <c r="E728" s="247">
        <v>2500</v>
      </c>
      <c r="F728" s="379">
        <v>72697626</v>
      </c>
      <c r="G728" s="417" t="s">
        <v>2996</v>
      </c>
      <c r="H728" s="417" t="s">
        <v>2994</v>
      </c>
      <c r="I728" s="417" t="s">
        <v>817</v>
      </c>
      <c r="J728" s="417" t="s">
        <v>817</v>
      </c>
      <c r="K728" s="524">
        <v>1</v>
      </c>
      <c r="L728" s="524">
        <v>12</v>
      </c>
      <c r="M728" s="247">
        <f t="shared" si="38"/>
        <v>30000</v>
      </c>
      <c r="N728" s="524">
        <v>1</v>
      </c>
      <c r="O728" s="577">
        <v>12</v>
      </c>
      <c r="P728" s="247">
        <v>30000</v>
      </c>
    </row>
    <row r="729" spans="1:16" s="54" customFormat="1" ht="11.25" x14ac:dyDescent="0.2">
      <c r="A729" s="554" t="s">
        <v>515</v>
      </c>
      <c r="B729" s="381" t="s">
        <v>2836</v>
      </c>
      <c r="C729" s="381" t="s">
        <v>2837</v>
      </c>
      <c r="D729" s="417" t="s">
        <v>2997</v>
      </c>
      <c r="E729" s="247">
        <v>3500</v>
      </c>
      <c r="F729" s="379">
        <v>43887139</v>
      </c>
      <c r="G729" s="417" t="s">
        <v>2998</v>
      </c>
      <c r="H729" s="417" t="s">
        <v>2999</v>
      </c>
      <c r="I729" s="417" t="s">
        <v>2135</v>
      </c>
      <c r="J729" s="417" t="s">
        <v>2841</v>
      </c>
      <c r="K729" s="524">
        <v>1</v>
      </c>
      <c r="L729" s="524">
        <v>12</v>
      </c>
      <c r="M729" s="247">
        <f t="shared" ref="M729:M792" si="39">+E729*12</f>
        <v>42000</v>
      </c>
      <c r="N729" s="524">
        <v>1</v>
      </c>
      <c r="O729" s="577">
        <v>12</v>
      </c>
      <c r="P729" s="247">
        <v>42000</v>
      </c>
    </row>
    <row r="730" spans="1:16" s="54" customFormat="1" ht="11.25" x14ac:dyDescent="0.2">
      <c r="A730" s="554" t="s">
        <v>515</v>
      </c>
      <c r="B730" s="381" t="s">
        <v>2836</v>
      </c>
      <c r="C730" s="381" t="s">
        <v>2837</v>
      </c>
      <c r="D730" s="417" t="s">
        <v>2992</v>
      </c>
      <c r="E730" s="247">
        <v>3500</v>
      </c>
      <c r="F730" s="379">
        <v>73011430</v>
      </c>
      <c r="G730" s="417" t="s">
        <v>3000</v>
      </c>
      <c r="H730" s="417" t="s">
        <v>2999</v>
      </c>
      <c r="I730" s="417" t="s">
        <v>2135</v>
      </c>
      <c r="J730" s="417" t="s">
        <v>2841</v>
      </c>
      <c r="K730" s="524">
        <v>1</v>
      </c>
      <c r="L730" s="524">
        <v>12</v>
      </c>
      <c r="M730" s="247">
        <f t="shared" si="39"/>
        <v>42000</v>
      </c>
      <c r="N730" s="524">
        <v>1</v>
      </c>
      <c r="O730" s="577">
        <v>12</v>
      </c>
      <c r="P730" s="247">
        <v>42000</v>
      </c>
    </row>
    <row r="731" spans="1:16" s="54" customFormat="1" ht="11.25" x14ac:dyDescent="0.2">
      <c r="A731" s="554" t="s">
        <v>515</v>
      </c>
      <c r="B731" s="381" t="s">
        <v>2836</v>
      </c>
      <c r="C731" s="381" t="s">
        <v>2837</v>
      </c>
      <c r="D731" s="417" t="s">
        <v>3001</v>
      </c>
      <c r="E731" s="247">
        <v>3500</v>
      </c>
      <c r="F731" s="379">
        <v>43283247</v>
      </c>
      <c r="G731" s="417" t="s">
        <v>3002</v>
      </c>
      <c r="H731" s="417" t="s">
        <v>3003</v>
      </c>
      <c r="I731" s="417" t="s">
        <v>2135</v>
      </c>
      <c r="J731" s="417" t="s">
        <v>3004</v>
      </c>
      <c r="K731" s="524">
        <v>1</v>
      </c>
      <c r="L731" s="524">
        <v>12</v>
      </c>
      <c r="M731" s="247">
        <f t="shared" si="39"/>
        <v>42000</v>
      </c>
      <c r="N731" s="524">
        <v>1</v>
      </c>
      <c r="O731" s="577">
        <v>12</v>
      </c>
      <c r="P731" s="247">
        <v>42000</v>
      </c>
    </row>
    <row r="732" spans="1:16" s="54" customFormat="1" ht="11.25" x14ac:dyDescent="0.2">
      <c r="A732" s="554" t="s">
        <v>515</v>
      </c>
      <c r="B732" s="381" t="s">
        <v>2836</v>
      </c>
      <c r="C732" s="381" t="s">
        <v>2837</v>
      </c>
      <c r="D732" s="417" t="s">
        <v>3001</v>
      </c>
      <c r="E732" s="247">
        <v>3500</v>
      </c>
      <c r="F732" s="379">
        <v>47543945</v>
      </c>
      <c r="G732" s="417" t="s">
        <v>3005</v>
      </c>
      <c r="H732" s="417" t="s">
        <v>3003</v>
      </c>
      <c r="I732" s="417" t="s">
        <v>2135</v>
      </c>
      <c r="J732" s="417" t="s">
        <v>3004</v>
      </c>
      <c r="K732" s="524">
        <v>1</v>
      </c>
      <c r="L732" s="524">
        <v>12</v>
      </c>
      <c r="M732" s="247">
        <f t="shared" si="39"/>
        <v>42000</v>
      </c>
      <c r="N732" s="524">
        <v>1</v>
      </c>
      <c r="O732" s="577">
        <v>12</v>
      </c>
      <c r="P732" s="247">
        <v>42000</v>
      </c>
    </row>
    <row r="733" spans="1:16" s="54" customFormat="1" ht="11.25" x14ac:dyDescent="0.2">
      <c r="A733" s="554" t="s">
        <v>515</v>
      </c>
      <c r="B733" s="381" t="s">
        <v>2836</v>
      </c>
      <c r="C733" s="381" t="s">
        <v>2837</v>
      </c>
      <c r="D733" s="417" t="s">
        <v>3001</v>
      </c>
      <c r="E733" s="247">
        <v>3500</v>
      </c>
      <c r="F733" s="379">
        <v>47515133</v>
      </c>
      <c r="G733" s="417" t="s">
        <v>3006</v>
      </c>
      <c r="H733" s="417" t="s">
        <v>3003</v>
      </c>
      <c r="I733" s="417" t="s">
        <v>2135</v>
      </c>
      <c r="J733" s="417" t="s">
        <v>3004</v>
      </c>
      <c r="K733" s="524">
        <v>1</v>
      </c>
      <c r="L733" s="524">
        <v>12</v>
      </c>
      <c r="M733" s="247">
        <f t="shared" si="39"/>
        <v>42000</v>
      </c>
      <c r="N733" s="524">
        <v>1</v>
      </c>
      <c r="O733" s="577">
        <v>12</v>
      </c>
      <c r="P733" s="247">
        <v>42000</v>
      </c>
    </row>
    <row r="734" spans="1:16" s="54" customFormat="1" ht="11.25" x14ac:dyDescent="0.2">
      <c r="A734" s="554" t="s">
        <v>515</v>
      </c>
      <c r="B734" s="381" t="s">
        <v>2836</v>
      </c>
      <c r="C734" s="381" t="s">
        <v>2837</v>
      </c>
      <c r="D734" s="417" t="s">
        <v>3001</v>
      </c>
      <c r="E734" s="247">
        <v>3500</v>
      </c>
      <c r="F734" s="379">
        <v>45550433</v>
      </c>
      <c r="G734" s="417" t="s">
        <v>3007</v>
      </c>
      <c r="H734" s="417" t="s">
        <v>3003</v>
      </c>
      <c r="I734" s="417" t="s">
        <v>2135</v>
      </c>
      <c r="J734" s="417" t="s">
        <v>3004</v>
      </c>
      <c r="K734" s="524">
        <v>1</v>
      </c>
      <c r="L734" s="524">
        <v>12</v>
      </c>
      <c r="M734" s="247">
        <f t="shared" si="39"/>
        <v>42000</v>
      </c>
      <c r="N734" s="524">
        <v>1</v>
      </c>
      <c r="O734" s="577">
        <v>12</v>
      </c>
      <c r="P734" s="247">
        <v>42000</v>
      </c>
    </row>
    <row r="735" spans="1:16" s="54" customFormat="1" ht="11.25" x14ac:dyDescent="0.2">
      <c r="A735" s="554" t="s">
        <v>515</v>
      </c>
      <c r="B735" s="381" t="s">
        <v>2836</v>
      </c>
      <c r="C735" s="381" t="s">
        <v>2837</v>
      </c>
      <c r="D735" s="417" t="s">
        <v>3001</v>
      </c>
      <c r="E735" s="247">
        <v>2500</v>
      </c>
      <c r="F735" s="379">
        <v>45496088</v>
      </c>
      <c r="G735" s="417" t="s">
        <v>3008</v>
      </c>
      <c r="H735" s="417" t="s">
        <v>3009</v>
      </c>
      <c r="I735" s="417" t="s">
        <v>817</v>
      </c>
      <c r="J735" s="417" t="s">
        <v>817</v>
      </c>
      <c r="K735" s="524">
        <v>1</v>
      </c>
      <c r="L735" s="524">
        <v>12</v>
      </c>
      <c r="M735" s="247">
        <f t="shared" si="39"/>
        <v>30000</v>
      </c>
      <c r="N735" s="524">
        <v>1</v>
      </c>
      <c r="O735" s="577">
        <v>12</v>
      </c>
      <c r="P735" s="247">
        <v>30000</v>
      </c>
    </row>
    <row r="736" spans="1:16" s="54" customFormat="1" ht="11.25" x14ac:dyDescent="0.2">
      <c r="A736" s="554" t="s">
        <v>515</v>
      </c>
      <c r="B736" s="381" t="s">
        <v>2836</v>
      </c>
      <c r="C736" s="381" t="s">
        <v>2837</v>
      </c>
      <c r="D736" s="417" t="s">
        <v>3001</v>
      </c>
      <c r="E736" s="247">
        <v>2500</v>
      </c>
      <c r="F736" s="379">
        <v>70013923</v>
      </c>
      <c r="G736" s="417" t="s">
        <v>3010</v>
      </c>
      <c r="H736" s="417" t="s">
        <v>3009</v>
      </c>
      <c r="I736" s="417" t="s">
        <v>817</v>
      </c>
      <c r="J736" s="417" t="s">
        <v>817</v>
      </c>
      <c r="K736" s="524">
        <v>1</v>
      </c>
      <c r="L736" s="524">
        <v>12</v>
      </c>
      <c r="M736" s="247">
        <f t="shared" si="39"/>
        <v>30000</v>
      </c>
      <c r="N736" s="524">
        <v>1</v>
      </c>
      <c r="O736" s="577">
        <v>12</v>
      </c>
      <c r="P736" s="247">
        <v>30000</v>
      </c>
    </row>
    <row r="737" spans="1:16" s="54" customFormat="1" ht="11.25" x14ac:dyDescent="0.2">
      <c r="A737" s="554" t="s">
        <v>515</v>
      </c>
      <c r="B737" s="381" t="s">
        <v>2836</v>
      </c>
      <c r="C737" s="381" t="s">
        <v>2837</v>
      </c>
      <c r="D737" s="417" t="s">
        <v>3001</v>
      </c>
      <c r="E737" s="247">
        <v>2500</v>
      </c>
      <c r="F737" s="379">
        <v>42913890</v>
      </c>
      <c r="G737" s="417" t="s">
        <v>3011</v>
      </c>
      <c r="H737" s="417" t="s">
        <v>3009</v>
      </c>
      <c r="I737" s="417" t="s">
        <v>817</v>
      </c>
      <c r="J737" s="417" t="s">
        <v>817</v>
      </c>
      <c r="K737" s="524">
        <v>1</v>
      </c>
      <c r="L737" s="524">
        <v>12</v>
      </c>
      <c r="M737" s="247">
        <f t="shared" si="39"/>
        <v>30000</v>
      </c>
      <c r="N737" s="524">
        <v>1</v>
      </c>
      <c r="O737" s="577">
        <v>12</v>
      </c>
      <c r="P737" s="247">
        <v>30000</v>
      </c>
    </row>
    <row r="738" spans="1:16" s="54" customFormat="1" ht="11.25" x14ac:dyDescent="0.2">
      <c r="A738" s="554" t="s">
        <v>515</v>
      </c>
      <c r="B738" s="381" t="s">
        <v>2836</v>
      </c>
      <c r="C738" s="381" t="s">
        <v>2837</v>
      </c>
      <c r="D738" s="417" t="s">
        <v>3001</v>
      </c>
      <c r="E738" s="247">
        <v>2500</v>
      </c>
      <c r="F738" s="379">
        <v>43693294</v>
      </c>
      <c r="G738" s="417" t="s">
        <v>3012</v>
      </c>
      <c r="H738" s="417" t="s">
        <v>3009</v>
      </c>
      <c r="I738" s="417" t="s">
        <v>817</v>
      </c>
      <c r="J738" s="417" t="s">
        <v>817</v>
      </c>
      <c r="K738" s="524">
        <v>1</v>
      </c>
      <c r="L738" s="524">
        <v>12</v>
      </c>
      <c r="M738" s="247">
        <f t="shared" si="39"/>
        <v>30000</v>
      </c>
      <c r="N738" s="524">
        <v>1</v>
      </c>
      <c r="O738" s="577">
        <v>12</v>
      </c>
      <c r="P738" s="247">
        <v>30000</v>
      </c>
    </row>
    <row r="739" spans="1:16" s="54" customFormat="1" ht="11.25" x14ac:dyDescent="0.2">
      <c r="A739" s="554" t="s">
        <v>515</v>
      </c>
      <c r="B739" s="381" t="s">
        <v>2836</v>
      </c>
      <c r="C739" s="381" t="s">
        <v>2837</v>
      </c>
      <c r="D739" s="417" t="s">
        <v>3001</v>
      </c>
      <c r="E739" s="247">
        <v>2500</v>
      </c>
      <c r="F739" s="379">
        <v>41660342</v>
      </c>
      <c r="G739" s="417" t="s">
        <v>3013</v>
      </c>
      <c r="H739" s="417" t="s">
        <v>3009</v>
      </c>
      <c r="I739" s="417" t="s">
        <v>817</v>
      </c>
      <c r="J739" s="417" t="s">
        <v>817</v>
      </c>
      <c r="K739" s="524">
        <v>1</v>
      </c>
      <c r="L739" s="524">
        <v>12</v>
      </c>
      <c r="M739" s="247">
        <f t="shared" si="39"/>
        <v>30000</v>
      </c>
      <c r="N739" s="524">
        <v>1</v>
      </c>
      <c r="O739" s="577">
        <v>12</v>
      </c>
      <c r="P739" s="247">
        <v>30000</v>
      </c>
    </row>
    <row r="740" spans="1:16" s="54" customFormat="1" ht="11.25" x14ac:dyDescent="0.2">
      <c r="A740" s="554" t="s">
        <v>515</v>
      </c>
      <c r="B740" s="381" t="s">
        <v>2836</v>
      </c>
      <c r="C740" s="381" t="s">
        <v>2837</v>
      </c>
      <c r="D740" s="417" t="s">
        <v>3001</v>
      </c>
      <c r="E740" s="247">
        <v>2500</v>
      </c>
      <c r="F740" s="379">
        <v>43562294</v>
      </c>
      <c r="G740" s="417" t="s">
        <v>3014</v>
      </c>
      <c r="H740" s="417" t="s">
        <v>3009</v>
      </c>
      <c r="I740" s="417" t="s">
        <v>817</v>
      </c>
      <c r="J740" s="417" t="s">
        <v>817</v>
      </c>
      <c r="K740" s="524">
        <v>1</v>
      </c>
      <c r="L740" s="524">
        <v>12</v>
      </c>
      <c r="M740" s="247">
        <f t="shared" si="39"/>
        <v>30000</v>
      </c>
      <c r="N740" s="524">
        <v>1</v>
      </c>
      <c r="O740" s="577">
        <v>12</v>
      </c>
      <c r="P740" s="247">
        <v>30000</v>
      </c>
    </row>
    <row r="741" spans="1:16" s="54" customFormat="1" ht="11.25" x14ac:dyDescent="0.2">
      <c r="A741" s="554" t="s">
        <v>515</v>
      </c>
      <c r="B741" s="381" t="s">
        <v>2836</v>
      </c>
      <c r="C741" s="381" t="s">
        <v>2837</v>
      </c>
      <c r="D741" s="417" t="s">
        <v>3001</v>
      </c>
      <c r="E741" s="247">
        <v>2500</v>
      </c>
      <c r="F741" s="379">
        <v>45860299</v>
      </c>
      <c r="G741" s="417" t="s">
        <v>3015</v>
      </c>
      <c r="H741" s="417" t="s">
        <v>3009</v>
      </c>
      <c r="I741" s="417" t="s">
        <v>817</v>
      </c>
      <c r="J741" s="417" t="s">
        <v>817</v>
      </c>
      <c r="K741" s="524">
        <v>1</v>
      </c>
      <c r="L741" s="524">
        <v>12</v>
      </c>
      <c r="M741" s="247">
        <f t="shared" si="39"/>
        <v>30000</v>
      </c>
      <c r="N741" s="524">
        <v>1</v>
      </c>
      <c r="O741" s="577">
        <v>12</v>
      </c>
      <c r="P741" s="247">
        <v>30000</v>
      </c>
    </row>
    <row r="742" spans="1:16" s="54" customFormat="1" ht="11.25" x14ac:dyDescent="0.2">
      <c r="A742" s="554" t="s">
        <v>515</v>
      </c>
      <c r="B742" s="381" t="s">
        <v>2836</v>
      </c>
      <c r="C742" s="381" t="s">
        <v>2837</v>
      </c>
      <c r="D742" s="417" t="s">
        <v>3001</v>
      </c>
      <c r="E742" s="247">
        <v>2500</v>
      </c>
      <c r="F742" s="379">
        <v>42841568</v>
      </c>
      <c r="G742" s="417" t="s">
        <v>3016</v>
      </c>
      <c r="H742" s="417" t="s">
        <v>3009</v>
      </c>
      <c r="I742" s="417" t="s">
        <v>817</v>
      </c>
      <c r="J742" s="417" t="s">
        <v>817</v>
      </c>
      <c r="K742" s="524">
        <v>1</v>
      </c>
      <c r="L742" s="524">
        <v>12</v>
      </c>
      <c r="M742" s="247">
        <f t="shared" si="39"/>
        <v>30000</v>
      </c>
      <c r="N742" s="524">
        <v>1</v>
      </c>
      <c r="O742" s="577">
        <v>12</v>
      </c>
      <c r="P742" s="247">
        <v>30000</v>
      </c>
    </row>
    <row r="743" spans="1:16" s="54" customFormat="1" ht="11.25" x14ac:dyDescent="0.2">
      <c r="A743" s="554" t="s">
        <v>515</v>
      </c>
      <c r="B743" s="381" t="s">
        <v>2836</v>
      </c>
      <c r="C743" s="381" t="s">
        <v>2837</v>
      </c>
      <c r="D743" s="417" t="s">
        <v>3001</v>
      </c>
      <c r="E743" s="247">
        <v>2500</v>
      </c>
      <c r="F743" s="379">
        <v>47715232</v>
      </c>
      <c r="G743" s="417" t="s">
        <v>3017</v>
      </c>
      <c r="H743" s="417" t="s">
        <v>3009</v>
      </c>
      <c r="I743" s="417" t="s">
        <v>817</v>
      </c>
      <c r="J743" s="417" t="s">
        <v>817</v>
      </c>
      <c r="K743" s="524">
        <v>1</v>
      </c>
      <c r="L743" s="524">
        <v>12</v>
      </c>
      <c r="M743" s="247">
        <f t="shared" si="39"/>
        <v>30000</v>
      </c>
      <c r="N743" s="524">
        <v>1</v>
      </c>
      <c r="O743" s="577">
        <v>12</v>
      </c>
      <c r="P743" s="247">
        <v>30000</v>
      </c>
    </row>
    <row r="744" spans="1:16" s="54" customFormat="1" ht="11.25" x14ac:dyDescent="0.2">
      <c r="A744" s="554" t="s">
        <v>515</v>
      </c>
      <c r="B744" s="381" t="s">
        <v>2836</v>
      </c>
      <c r="C744" s="381" t="s">
        <v>2837</v>
      </c>
      <c r="D744" s="417" t="s">
        <v>3001</v>
      </c>
      <c r="E744" s="247">
        <v>2500</v>
      </c>
      <c r="F744" s="379">
        <v>46977116</v>
      </c>
      <c r="G744" s="417" t="s">
        <v>3018</v>
      </c>
      <c r="H744" s="417" t="s">
        <v>3009</v>
      </c>
      <c r="I744" s="417" t="s">
        <v>817</v>
      </c>
      <c r="J744" s="417" t="s">
        <v>817</v>
      </c>
      <c r="K744" s="524">
        <v>1</v>
      </c>
      <c r="L744" s="524">
        <v>12</v>
      </c>
      <c r="M744" s="247">
        <f t="shared" si="39"/>
        <v>30000</v>
      </c>
      <c r="N744" s="524">
        <v>1</v>
      </c>
      <c r="O744" s="577">
        <v>12</v>
      </c>
      <c r="P744" s="247">
        <v>30000</v>
      </c>
    </row>
    <row r="745" spans="1:16" s="54" customFormat="1" ht="11.25" x14ac:dyDescent="0.2">
      <c r="A745" s="554" t="s">
        <v>515</v>
      </c>
      <c r="B745" s="381" t="s">
        <v>2836</v>
      </c>
      <c r="C745" s="381" t="s">
        <v>2837</v>
      </c>
      <c r="D745" s="417" t="s">
        <v>3019</v>
      </c>
      <c r="E745" s="247">
        <v>3500</v>
      </c>
      <c r="F745" s="379" t="s">
        <v>3020</v>
      </c>
      <c r="G745" s="417" t="s">
        <v>3021</v>
      </c>
      <c r="H745" s="417" t="s">
        <v>3022</v>
      </c>
      <c r="I745" s="417" t="s">
        <v>2135</v>
      </c>
      <c r="J745" s="417" t="s">
        <v>2852</v>
      </c>
      <c r="K745" s="524">
        <v>1</v>
      </c>
      <c r="L745" s="524">
        <v>12</v>
      </c>
      <c r="M745" s="247">
        <f t="shared" si="39"/>
        <v>42000</v>
      </c>
      <c r="N745" s="524">
        <v>1</v>
      </c>
      <c r="O745" s="577">
        <v>12</v>
      </c>
      <c r="P745" s="247">
        <v>42000</v>
      </c>
    </row>
    <row r="746" spans="1:16" s="54" customFormat="1" ht="11.25" x14ac:dyDescent="0.2">
      <c r="A746" s="554" t="s">
        <v>515</v>
      </c>
      <c r="B746" s="381" t="s">
        <v>2836</v>
      </c>
      <c r="C746" s="381" t="s">
        <v>2837</v>
      </c>
      <c r="D746" s="417" t="s">
        <v>3019</v>
      </c>
      <c r="E746" s="247">
        <v>3500</v>
      </c>
      <c r="F746" s="379">
        <v>41084484</v>
      </c>
      <c r="G746" s="417" t="s">
        <v>3023</v>
      </c>
      <c r="H746" s="417" t="s">
        <v>3022</v>
      </c>
      <c r="I746" s="417" t="s">
        <v>2135</v>
      </c>
      <c r="J746" s="417" t="s">
        <v>2852</v>
      </c>
      <c r="K746" s="524">
        <v>1</v>
      </c>
      <c r="L746" s="524">
        <v>12</v>
      </c>
      <c r="M746" s="247">
        <f t="shared" si="39"/>
        <v>42000</v>
      </c>
      <c r="N746" s="524">
        <v>1</v>
      </c>
      <c r="O746" s="577">
        <v>12</v>
      </c>
      <c r="P746" s="247">
        <v>42000</v>
      </c>
    </row>
    <row r="747" spans="1:16" s="54" customFormat="1" ht="11.25" x14ac:dyDescent="0.2">
      <c r="A747" s="554" t="s">
        <v>515</v>
      </c>
      <c r="B747" s="381" t="s">
        <v>2836</v>
      </c>
      <c r="C747" s="381" t="s">
        <v>2837</v>
      </c>
      <c r="D747" s="417" t="s">
        <v>3024</v>
      </c>
      <c r="E747" s="247">
        <v>2500</v>
      </c>
      <c r="F747" s="379">
        <v>74236057</v>
      </c>
      <c r="G747" s="417" t="s">
        <v>3025</v>
      </c>
      <c r="H747" s="417" t="s">
        <v>3026</v>
      </c>
      <c r="I747" s="417" t="s">
        <v>817</v>
      </c>
      <c r="J747" s="417" t="s">
        <v>817</v>
      </c>
      <c r="K747" s="524">
        <v>1</v>
      </c>
      <c r="L747" s="524">
        <v>12</v>
      </c>
      <c r="M747" s="247">
        <f t="shared" si="39"/>
        <v>30000</v>
      </c>
      <c r="N747" s="524">
        <v>1</v>
      </c>
      <c r="O747" s="577">
        <v>12</v>
      </c>
      <c r="P747" s="247">
        <v>30000</v>
      </c>
    </row>
    <row r="748" spans="1:16" s="54" customFormat="1" ht="11.25" x14ac:dyDescent="0.2">
      <c r="A748" s="554" t="s">
        <v>515</v>
      </c>
      <c r="B748" s="381" t="s">
        <v>2836</v>
      </c>
      <c r="C748" s="381" t="s">
        <v>2837</v>
      </c>
      <c r="D748" s="417" t="s">
        <v>3024</v>
      </c>
      <c r="E748" s="247">
        <v>2500</v>
      </c>
      <c r="F748" s="379">
        <v>44788193</v>
      </c>
      <c r="G748" s="417" t="s">
        <v>3027</v>
      </c>
      <c r="H748" s="417" t="s">
        <v>3026</v>
      </c>
      <c r="I748" s="417" t="s">
        <v>817</v>
      </c>
      <c r="J748" s="417" t="s">
        <v>817</v>
      </c>
      <c r="K748" s="524">
        <v>1</v>
      </c>
      <c r="L748" s="524">
        <v>12</v>
      </c>
      <c r="M748" s="247">
        <f t="shared" si="39"/>
        <v>30000</v>
      </c>
      <c r="N748" s="524">
        <v>1</v>
      </c>
      <c r="O748" s="577">
        <v>12</v>
      </c>
      <c r="P748" s="247">
        <v>30000</v>
      </c>
    </row>
    <row r="749" spans="1:16" s="54" customFormat="1" ht="11.25" x14ac:dyDescent="0.2">
      <c r="A749" s="554" t="s">
        <v>515</v>
      </c>
      <c r="B749" s="381" t="s">
        <v>2836</v>
      </c>
      <c r="C749" s="381" t="s">
        <v>2837</v>
      </c>
      <c r="D749" s="417" t="s">
        <v>3024</v>
      </c>
      <c r="E749" s="247">
        <v>2500</v>
      </c>
      <c r="F749" s="379">
        <v>46230745</v>
      </c>
      <c r="G749" s="417" t="s">
        <v>3028</v>
      </c>
      <c r="H749" s="417" t="s">
        <v>3026</v>
      </c>
      <c r="I749" s="417" t="s">
        <v>817</v>
      </c>
      <c r="J749" s="417" t="s">
        <v>817</v>
      </c>
      <c r="K749" s="524">
        <v>1</v>
      </c>
      <c r="L749" s="524">
        <v>12</v>
      </c>
      <c r="M749" s="247">
        <f t="shared" si="39"/>
        <v>30000</v>
      </c>
      <c r="N749" s="524">
        <v>1</v>
      </c>
      <c r="O749" s="577">
        <v>12</v>
      </c>
      <c r="P749" s="247">
        <v>30000</v>
      </c>
    </row>
    <row r="750" spans="1:16" s="54" customFormat="1" ht="11.25" x14ac:dyDescent="0.2">
      <c r="A750" s="554" t="s">
        <v>515</v>
      </c>
      <c r="B750" s="381" t="s">
        <v>2836</v>
      </c>
      <c r="C750" s="381" t="s">
        <v>2837</v>
      </c>
      <c r="D750" s="417" t="s">
        <v>3024</v>
      </c>
      <c r="E750" s="247">
        <v>1700</v>
      </c>
      <c r="F750" s="379">
        <v>40874857</v>
      </c>
      <c r="G750" s="417" t="s">
        <v>3029</v>
      </c>
      <c r="H750" s="417" t="s">
        <v>3030</v>
      </c>
      <c r="I750" s="417" t="s">
        <v>817</v>
      </c>
      <c r="J750" s="417" t="s">
        <v>817</v>
      </c>
      <c r="K750" s="524">
        <v>1</v>
      </c>
      <c r="L750" s="524">
        <v>12</v>
      </c>
      <c r="M750" s="247">
        <f t="shared" si="39"/>
        <v>20400</v>
      </c>
      <c r="N750" s="524">
        <v>1</v>
      </c>
      <c r="O750" s="577">
        <v>12</v>
      </c>
      <c r="P750" s="247">
        <v>20400</v>
      </c>
    </row>
    <row r="751" spans="1:16" s="54" customFormat="1" ht="11.25" x14ac:dyDescent="0.2">
      <c r="A751" s="554" t="s">
        <v>515</v>
      </c>
      <c r="B751" s="381" t="s">
        <v>2836</v>
      </c>
      <c r="C751" s="381" t="s">
        <v>2837</v>
      </c>
      <c r="D751" s="417" t="s">
        <v>3031</v>
      </c>
      <c r="E751" s="247">
        <v>1700</v>
      </c>
      <c r="F751" s="379">
        <v>43204361</v>
      </c>
      <c r="G751" s="417" t="s">
        <v>3032</v>
      </c>
      <c r="H751" s="417" t="s">
        <v>3033</v>
      </c>
      <c r="I751" s="417" t="s">
        <v>817</v>
      </c>
      <c r="J751" s="417" t="s">
        <v>817</v>
      </c>
      <c r="K751" s="524">
        <v>1</v>
      </c>
      <c r="L751" s="524">
        <v>12</v>
      </c>
      <c r="M751" s="247">
        <f t="shared" si="39"/>
        <v>20400</v>
      </c>
      <c r="N751" s="524">
        <v>1</v>
      </c>
      <c r="O751" s="577">
        <v>12</v>
      </c>
      <c r="P751" s="247">
        <v>20400</v>
      </c>
    </row>
    <row r="752" spans="1:16" s="54" customFormat="1" ht="11.25" x14ac:dyDescent="0.2">
      <c r="A752" s="554" t="s">
        <v>515</v>
      </c>
      <c r="B752" s="381" t="s">
        <v>2836</v>
      </c>
      <c r="C752" s="381" t="s">
        <v>2837</v>
      </c>
      <c r="D752" s="417" t="s">
        <v>3031</v>
      </c>
      <c r="E752" s="247">
        <v>1700</v>
      </c>
      <c r="F752" s="379">
        <v>72847534</v>
      </c>
      <c r="G752" s="417" t="s">
        <v>3034</v>
      </c>
      <c r="H752" s="417" t="s">
        <v>3035</v>
      </c>
      <c r="I752" s="417" t="s">
        <v>817</v>
      </c>
      <c r="J752" s="417" t="s">
        <v>817</v>
      </c>
      <c r="K752" s="524">
        <v>1</v>
      </c>
      <c r="L752" s="524">
        <v>12</v>
      </c>
      <c r="M752" s="247">
        <f t="shared" si="39"/>
        <v>20400</v>
      </c>
      <c r="N752" s="524">
        <v>1</v>
      </c>
      <c r="O752" s="577">
        <v>12</v>
      </c>
      <c r="P752" s="247">
        <v>20400</v>
      </c>
    </row>
    <row r="753" spans="1:16" s="54" customFormat="1" ht="11.25" x14ac:dyDescent="0.2">
      <c r="A753" s="554" t="s">
        <v>515</v>
      </c>
      <c r="B753" s="381" t="s">
        <v>2836</v>
      </c>
      <c r="C753" s="381" t="s">
        <v>2837</v>
      </c>
      <c r="D753" s="417" t="s">
        <v>3031</v>
      </c>
      <c r="E753" s="247">
        <v>1700</v>
      </c>
      <c r="F753" s="379">
        <v>19897952</v>
      </c>
      <c r="G753" s="417" t="s">
        <v>3036</v>
      </c>
      <c r="H753" s="417" t="s">
        <v>3037</v>
      </c>
      <c r="I753" s="417" t="s">
        <v>817</v>
      </c>
      <c r="J753" s="417" t="s">
        <v>817</v>
      </c>
      <c r="K753" s="524">
        <v>1</v>
      </c>
      <c r="L753" s="524">
        <v>12</v>
      </c>
      <c r="M753" s="247">
        <f t="shared" si="39"/>
        <v>20400</v>
      </c>
      <c r="N753" s="524">
        <v>1</v>
      </c>
      <c r="O753" s="577">
        <v>12</v>
      </c>
      <c r="P753" s="247">
        <v>20400</v>
      </c>
    </row>
    <row r="754" spans="1:16" s="54" customFormat="1" ht="11.25" x14ac:dyDescent="0.2">
      <c r="A754" s="554" t="s">
        <v>515</v>
      </c>
      <c r="B754" s="381" t="s">
        <v>2836</v>
      </c>
      <c r="C754" s="381" t="s">
        <v>2837</v>
      </c>
      <c r="D754" s="417" t="s">
        <v>3031</v>
      </c>
      <c r="E754" s="247">
        <v>1700</v>
      </c>
      <c r="F754" s="379">
        <v>19800265</v>
      </c>
      <c r="G754" s="417" t="s">
        <v>3038</v>
      </c>
      <c r="H754" s="417" t="s">
        <v>3039</v>
      </c>
      <c r="I754" s="417" t="s">
        <v>817</v>
      </c>
      <c r="J754" s="417" t="s">
        <v>817</v>
      </c>
      <c r="K754" s="524">
        <v>1</v>
      </c>
      <c r="L754" s="524">
        <v>12</v>
      </c>
      <c r="M754" s="247">
        <f t="shared" si="39"/>
        <v>20400</v>
      </c>
      <c r="N754" s="524">
        <v>1</v>
      </c>
      <c r="O754" s="577">
        <v>12</v>
      </c>
      <c r="P754" s="247">
        <v>20400</v>
      </c>
    </row>
    <row r="755" spans="1:16" s="54" customFormat="1" ht="11.25" x14ac:dyDescent="0.2">
      <c r="A755" s="554" t="s">
        <v>515</v>
      </c>
      <c r="B755" s="381" t="s">
        <v>2836</v>
      </c>
      <c r="C755" s="381" t="s">
        <v>2837</v>
      </c>
      <c r="D755" s="417" t="s">
        <v>3031</v>
      </c>
      <c r="E755" s="247">
        <v>1700</v>
      </c>
      <c r="F755" s="379">
        <v>40194130</v>
      </c>
      <c r="G755" s="417" t="s">
        <v>3040</v>
      </c>
      <c r="H755" s="417" t="s">
        <v>3041</v>
      </c>
      <c r="I755" s="417" t="s">
        <v>817</v>
      </c>
      <c r="J755" s="417" t="s">
        <v>817</v>
      </c>
      <c r="K755" s="524">
        <v>1</v>
      </c>
      <c r="L755" s="524">
        <v>12</v>
      </c>
      <c r="M755" s="247">
        <f t="shared" si="39"/>
        <v>20400</v>
      </c>
      <c r="N755" s="524">
        <v>1</v>
      </c>
      <c r="O755" s="577">
        <v>12</v>
      </c>
      <c r="P755" s="247">
        <v>20400</v>
      </c>
    </row>
    <row r="756" spans="1:16" s="54" customFormat="1" ht="11.25" x14ac:dyDescent="0.2">
      <c r="A756" s="554" t="s">
        <v>515</v>
      </c>
      <c r="B756" s="381" t="s">
        <v>2836</v>
      </c>
      <c r="C756" s="381" t="s">
        <v>2837</v>
      </c>
      <c r="D756" s="417" t="s">
        <v>3031</v>
      </c>
      <c r="E756" s="247">
        <v>1700</v>
      </c>
      <c r="F756" s="379">
        <v>41043169</v>
      </c>
      <c r="G756" s="417" t="s">
        <v>3042</v>
      </c>
      <c r="H756" s="417" t="s">
        <v>3041</v>
      </c>
      <c r="I756" s="417" t="s">
        <v>817</v>
      </c>
      <c r="J756" s="417" t="s">
        <v>817</v>
      </c>
      <c r="K756" s="524">
        <v>1</v>
      </c>
      <c r="L756" s="524">
        <v>12</v>
      </c>
      <c r="M756" s="247">
        <f t="shared" si="39"/>
        <v>20400</v>
      </c>
      <c r="N756" s="524">
        <v>1</v>
      </c>
      <c r="O756" s="577">
        <v>12</v>
      </c>
      <c r="P756" s="247">
        <v>20400</v>
      </c>
    </row>
    <row r="757" spans="1:16" s="54" customFormat="1" ht="11.25" x14ac:dyDescent="0.2">
      <c r="A757" s="554" t="s">
        <v>515</v>
      </c>
      <c r="B757" s="381" t="s">
        <v>2836</v>
      </c>
      <c r="C757" s="381" t="s">
        <v>2837</v>
      </c>
      <c r="D757" s="417" t="s">
        <v>3031</v>
      </c>
      <c r="E757" s="247">
        <v>1700</v>
      </c>
      <c r="F757" s="379">
        <v>20054443</v>
      </c>
      <c r="G757" s="417" t="s">
        <v>3043</v>
      </c>
      <c r="H757" s="417" t="s">
        <v>3041</v>
      </c>
      <c r="I757" s="417" t="s">
        <v>817</v>
      </c>
      <c r="J757" s="417" t="s">
        <v>817</v>
      </c>
      <c r="K757" s="524">
        <v>1</v>
      </c>
      <c r="L757" s="524">
        <v>12</v>
      </c>
      <c r="M757" s="247">
        <f t="shared" si="39"/>
        <v>20400</v>
      </c>
      <c r="N757" s="524">
        <v>1</v>
      </c>
      <c r="O757" s="577">
        <v>12</v>
      </c>
      <c r="P757" s="247">
        <v>20400</v>
      </c>
    </row>
    <row r="758" spans="1:16" s="54" customFormat="1" ht="11.25" x14ac:dyDescent="0.2">
      <c r="A758" s="554" t="s">
        <v>515</v>
      </c>
      <c r="B758" s="381" t="s">
        <v>2836</v>
      </c>
      <c r="C758" s="381" t="s">
        <v>2837</v>
      </c>
      <c r="D758" s="417" t="s">
        <v>3031</v>
      </c>
      <c r="E758" s="247">
        <v>1700</v>
      </c>
      <c r="F758" s="379">
        <v>44805283</v>
      </c>
      <c r="G758" s="417" t="s">
        <v>3044</v>
      </c>
      <c r="H758" s="417" t="s">
        <v>3041</v>
      </c>
      <c r="I758" s="417" t="s">
        <v>817</v>
      </c>
      <c r="J758" s="417" t="s">
        <v>817</v>
      </c>
      <c r="K758" s="524">
        <v>1</v>
      </c>
      <c r="L758" s="524">
        <v>12</v>
      </c>
      <c r="M758" s="247">
        <f t="shared" si="39"/>
        <v>20400</v>
      </c>
      <c r="N758" s="524">
        <v>1</v>
      </c>
      <c r="O758" s="577">
        <v>12</v>
      </c>
      <c r="P758" s="247">
        <v>20400</v>
      </c>
    </row>
    <row r="759" spans="1:16" s="54" customFormat="1" ht="11.25" x14ac:dyDescent="0.2">
      <c r="A759" s="554" t="s">
        <v>515</v>
      </c>
      <c r="B759" s="381" t="s">
        <v>2836</v>
      </c>
      <c r="C759" s="381" t="s">
        <v>2837</v>
      </c>
      <c r="D759" s="417" t="s">
        <v>3031</v>
      </c>
      <c r="E759" s="247">
        <v>1700</v>
      </c>
      <c r="F759" s="379">
        <v>19820512</v>
      </c>
      <c r="G759" s="417" t="s">
        <v>3045</v>
      </c>
      <c r="H759" s="417" t="s">
        <v>3041</v>
      </c>
      <c r="I759" s="417" t="s">
        <v>817</v>
      </c>
      <c r="J759" s="417" t="s">
        <v>817</v>
      </c>
      <c r="K759" s="524">
        <v>1</v>
      </c>
      <c r="L759" s="524">
        <v>12</v>
      </c>
      <c r="M759" s="247">
        <f t="shared" si="39"/>
        <v>20400</v>
      </c>
      <c r="N759" s="524">
        <v>1</v>
      </c>
      <c r="O759" s="577">
        <v>12</v>
      </c>
      <c r="P759" s="247">
        <v>20400</v>
      </c>
    </row>
    <row r="760" spans="1:16" s="54" customFormat="1" ht="11.25" x14ac:dyDescent="0.2">
      <c r="A760" s="554" t="s">
        <v>515</v>
      </c>
      <c r="B760" s="381" t="s">
        <v>2836</v>
      </c>
      <c r="C760" s="381" t="s">
        <v>2837</v>
      </c>
      <c r="D760" s="417" t="s">
        <v>3031</v>
      </c>
      <c r="E760" s="247">
        <v>1700</v>
      </c>
      <c r="F760" s="379">
        <v>41084498</v>
      </c>
      <c r="G760" s="417" t="s">
        <v>3046</v>
      </c>
      <c r="H760" s="417" t="s">
        <v>3041</v>
      </c>
      <c r="I760" s="417" t="s">
        <v>817</v>
      </c>
      <c r="J760" s="417" t="s">
        <v>817</v>
      </c>
      <c r="K760" s="524">
        <v>1</v>
      </c>
      <c r="L760" s="524">
        <v>12</v>
      </c>
      <c r="M760" s="247">
        <f t="shared" si="39"/>
        <v>20400</v>
      </c>
      <c r="N760" s="524">
        <v>1</v>
      </c>
      <c r="O760" s="577">
        <v>12</v>
      </c>
      <c r="P760" s="247">
        <v>20400</v>
      </c>
    </row>
    <row r="761" spans="1:16" s="54" customFormat="1" ht="11.25" x14ac:dyDescent="0.2">
      <c r="A761" s="554" t="s">
        <v>515</v>
      </c>
      <c r="B761" s="381" t="s">
        <v>2836</v>
      </c>
      <c r="C761" s="381" t="s">
        <v>2837</v>
      </c>
      <c r="D761" s="417" t="s">
        <v>3031</v>
      </c>
      <c r="E761" s="247">
        <v>1700</v>
      </c>
      <c r="F761" s="379">
        <v>20057158</v>
      </c>
      <c r="G761" s="417" t="s">
        <v>3047</v>
      </c>
      <c r="H761" s="417" t="s">
        <v>3048</v>
      </c>
      <c r="I761" s="417" t="s">
        <v>817</v>
      </c>
      <c r="J761" s="417" t="s">
        <v>817</v>
      </c>
      <c r="K761" s="524">
        <v>1</v>
      </c>
      <c r="L761" s="524">
        <v>12</v>
      </c>
      <c r="M761" s="247">
        <f t="shared" si="39"/>
        <v>20400</v>
      </c>
      <c r="N761" s="524">
        <v>1</v>
      </c>
      <c r="O761" s="577">
        <v>12</v>
      </c>
      <c r="P761" s="247">
        <v>20400</v>
      </c>
    </row>
    <row r="762" spans="1:16" s="54" customFormat="1" ht="11.25" x14ac:dyDescent="0.2">
      <c r="A762" s="554" t="s">
        <v>515</v>
      </c>
      <c r="B762" s="381" t="s">
        <v>2836</v>
      </c>
      <c r="C762" s="381" t="s">
        <v>2837</v>
      </c>
      <c r="D762" s="417" t="s">
        <v>3049</v>
      </c>
      <c r="E762" s="247">
        <v>2500</v>
      </c>
      <c r="F762" s="379">
        <v>46198754</v>
      </c>
      <c r="G762" s="417" t="s">
        <v>3050</v>
      </c>
      <c r="H762" s="417" t="s">
        <v>3051</v>
      </c>
      <c r="I762" s="417" t="s">
        <v>817</v>
      </c>
      <c r="J762" s="417" t="s">
        <v>817</v>
      </c>
      <c r="K762" s="524">
        <v>1</v>
      </c>
      <c r="L762" s="524">
        <v>12</v>
      </c>
      <c r="M762" s="247">
        <f t="shared" si="39"/>
        <v>30000</v>
      </c>
      <c r="N762" s="524">
        <v>1</v>
      </c>
      <c r="O762" s="577">
        <v>12</v>
      </c>
      <c r="P762" s="247">
        <v>30000</v>
      </c>
    </row>
    <row r="763" spans="1:16" s="54" customFormat="1" ht="11.25" x14ac:dyDescent="0.2">
      <c r="A763" s="554" t="s">
        <v>515</v>
      </c>
      <c r="B763" s="381" t="s">
        <v>2836</v>
      </c>
      <c r="C763" s="381" t="s">
        <v>2837</v>
      </c>
      <c r="D763" s="417" t="s">
        <v>3052</v>
      </c>
      <c r="E763" s="247">
        <v>8000</v>
      </c>
      <c r="F763" s="379">
        <v>43099394</v>
      </c>
      <c r="G763" s="417" t="s">
        <v>3053</v>
      </c>
      <c r="H763" s="417" t="s">
        <v>3054</v>
      </c>
      <c r="I763" s="417" t="s">
        <v>2135</v>
      </c>
      <c r="J763" s="417" t="s">
        <v>2841</v>
      </c>
      <c r="K763" s="524">
        <v>1</v>
      </c>
      <c r="L763" s="524">
        <v>12</v>
      </c>
      <c r="M763" s="247">
        <f t="shared" si="39"/>
        <v>96000</v>
      </c>
      <c r="N763" s="524">
        <v>1</v>
      </c>
      <c r="O763" s="577">
        <v>12</v>
      </c>
      <c r="P763" s="247">
        <v>96000</v>
      </c>
    </row>
    <row r="764" spans="1:16" s="54" customFormat="1" ht="11.25" x14ac:dyDescent="0.2">
      <c r="A764" s="554" t="s">
        <v>515</v>
      </c>
      <c r="B764" s="381" t="s">
        <v>2836</v>
      </c>
      <c r="C764" s="381" t="s">
        <v>2837</v>
      </c>
      <c r="D764" s="417" t="s">
        <v>3031</v>
      </c>
      <c r="E764" s="247">
        <v>1700</v>
      </c>
      <c r="F764" s="379" t="s">
        <v>3055</v>
      </c>
      <c r="G764" s="417" t="s">
        <v>3056</v>
      </c>
      <c r="H764" s="417" t="s">
        <v>3039</v>
      </c>
      <c r="I764" s="417" t="s">
        <v>817</v>
      </c>
      <c r="J764" s="417" t="s">
        <v>817</v>
      </c>
      <c r="K764" s="524">
        <v>1</v>
      </c>
      <c r="L764" s="524">
        <v>12</v>
      </c>
      <c r="M764" s="247">
        <f t="shared" si="39"/>
        <v>20400</v>
      </c>
      <c r="N764" s="524">
        <v>1</v>
      </c>
      <c r="O764" s="577">
        <v>12</v>
      </c>
      <c r="P764" s="247">
        <v>20400</v>
      </c>
    </row>
    <row r="765" spans="1:16" s="54" customFormat="1" ht="11.25" x14ac:dyDescent="0.2">
      <c r="A765" s="554" t="s">
        <v>515</v>
      </c>
      <c r="B765" s="381" t="s">
        <v>2836</v>
      </c>
      <c r="C765" s="381" t="s">
        <v>2837</v>
      </c>
      <c r="D765" s="417" t="s">
        <v>2863</v>
      </c>
      <c r="E765" s="247">
        <v>3500</v>
      </c>
      <c r="F765" s="379">
        <v>47712895</v>
      </c>
      <c r="G765" s="417" t="s">
        <v>3057</v>
      </c>
      <c r="H765" s="417" t="s">
        <v>2865</v>
      </c>
      <c r="I765" s="417" t="s">
        <v>2135</v>
      </c>
      <c r="J765" s="417" t="s">
        <v>2866</v>
      </c>
      <c r="K765" s="524">
        <v>1</v>
      </c>
      <c r="L765" s="524">
        <v>12</v>
      </c>
      <c r="M765" s="247">
        <f t="shared" si="39"/>
        <v>42000</v>
      </c>
      <c r="N765" s="524">
        <v>1</v>
      </c>
      <c r="O765" s="577">
        <v>12</v>
      </c>
      <c r="P765" s="247">
        <v>42000</v>
      </c>
    </row>
    <row r="766" spans="1:16" s="54" customFormat="1" ht="11.25" x14ac:dyDescent="0.2">
      <c r="A766" s="554" t="s">
        <v>515</v>
      </c>
      <c r="B766" s="381" t="s">
        <v>2836</v>
      </c>
      <c r="C766" s="381" t="s">
        <v>2837</v>
      </c>
      <c r="D766" s="417" t="s">
        <v>2863</v>
      </c>
      <c r="E766" s="247">
        <v>3500</v>
      </c>
      <c r="F766" s="379">
        <v>72646375</v>
      </c>
      <c r="G766" s="417" t="s">
        <v>3058</v>
      </c>
      <c r="H766" s="417" t="s">
        <v>2865</v>
      </c>
      <c r="I766" s="417" t="s">
        <v>2135</v>
      </c>
      <c r="J766" s="417" t="s">
        <v>2866</v>
      </c>
      <c r="K766" s="524">
        <v>1</v>
      </c>
      <c r="L766" s="524">
        <v>12</v>
      </c>
      <c r="M766" s="247">
        <f t="shared" si="39"/>
        <v>42000</v>
      </c>
      <c r="N766" s="524">
        <v>1</v>
      </c>
      <c r="O766" s="577">
        <v>12</v>
      </c>
      <c r="P766" s="247">
        <v>42000</v>
      </c>
    </row>
    <row r="767" spans="1:16" s="54" customFormat="1" ht="11.25" x14ac:dyDescent="0.2">
      <c r="A767" s="554" t="s">
        <v>515</v>
      </c>
      <c r="B767" s="381" t="s">
        <v>2836</v>
      </c>
      <c r="C767" s="381" t="s">
        <v>2837</v>
      </c>
      <c r="D767" s="417" t="s">
        <v>2863</v>
      </c>
      <c r="E767" s="247">
        <v>3500</v>
      </c>
      <c r="F767" s="379">
        <v>75383328</v>
      </c>
      <c r="G767" s="417" t="s">
        <v>3059</v>
      </c>
      <c r="H767" s="417" t="s">
        <v>2865</v>
      </c>
      <c r="I767" s="417" t="s">
        <v>2135</v>
      </c>
      <c r="J767" s="417" t="s">
        <v>2866</v>
      </c>
      <c r="K767" s="524">
        <v>1</v>
      </c>
      <c r="L767" s="524">
        <v>12</v>
      </c>
      <c r="M767" s="247">
        <f t="shared" si="39"/>
        <v>42000</v>
      </c>
      <c r="N767" s="524">
        <v>1</v>
      </c>
      <c r="O767" s="577">
        <v>12</v>
      </c>
      <c r="P767" s="247">
        <v>42000</v>
      </c>
    </row>
    <row r="768" spans="1:16" s="54" customFormat="1" ht="11.25" x14ac:dyDescent="0.2">
      <c r="A768" s="554" t="s">
        <v>515</v>
      </c>
      <c r="B768" s="381" t="s">
        <v>2836</v>
      </c>
      <c r="C768" s="381" t="s">
        <v>2837</v>
      </c>
      <c r="D768" s="417" t="s">
        <v>2863</v>
      </c>
      <c r="E768" s="247">
        <v>3500</v>
      </c>
      <c r="F768" s="379">
        <v>46263549</v>
      </c>
      <c r="G768" s="417" t="s">
        <v>3060</v>
      </c>
      <c r="H768" s="417" t="s">
        <v>2865</v>
      </c>
      <c r="I768" s="417" t="s">
        <v>2135</v>
      </c>
      <c r="J768" s="417" t="s">
        <v>2866</v>
      </c>
      <c r="K768" s="524">
        <v>1</v>
      </c>
      <c r="L768" s="524">
        <v>12</v>
      </c>
      <c r="M768" s="247">
        <f t="shared" si="39"/>
        <v>42000</v>
      </c>
      <c r="N768" s="524">
        <v>1</v>
      </c>
      <c r="O768" s="577">
        <v>12</v>
      </c>
      <c r="P768" s="247">
        <v>42000</v>
      </c>
    </row>
    <row r="769" spans="1:16" s="54" customFormat="1" ht="11.25" x14ac:dyDescent="0.2">
      <c r="A769" s="554" t="s">
        <v>515</v>
      </c>
      <c r="B769" s="381" t="s">
        <v>2836</v>
      </c>
      <c r="C769" s="381" t="s">
        <v>2837</v>
      </c>
      <c r="D769" s="417" t="s">
        <v>2863</v>
      </c>
      <c r="E769" s="247">
        <v>3500</v>
      </c>
      <c r="F769" s="379">
        <v>73538764</v>
      </c>
      <c r="G769" s="417" t="s">
        <v>3061</v>
      </c>
      <c r="H769" s="417" t="s">
        <v>2865</v>
      </c>
      <c r="I769" s="417" t="s">
        <v>2135</v>
      </c>
      <c r="J769" s="417" t="s">
        <v>2866</v>
      </c>
      <c r="K769" s="524">
        <v>1</v>
      </c>
      <c r="L769" s="524">
        <v>12</v>
      </c>
      <c r="M769" s="247">
        <f t="shared" si="39"/>
        <v>42000</v>
      </c>
      <c r="N769" s="524">
        <v>1</v>
      </c>
      <c r="O769" s="577">
        <v>12</v>
      </c>
      <c r="P769" s="247">
        <v>42000</v>
      </c>
    </row>
    <row r="770" spans="1:16" s="54" customFormat="1" ht="11.25" x14ac:dyDescent="0.2">
      <c r="A770" s="554" t="s">
        <v>515</v>
      </c>
      <c r="B770" s="381" t="s">
        <v>2836</v>
      </c>
      <c r="C770" s="381" t="s">
        <v>2837</v>
      </c>
      <c r="D770" s="417" t="s">
        <v>2863</v>
      </c>
      <c r="E770" s="247">
        <v>3500</v>
      </c>
      <c r="F770" s="379">
        <v>70231206</v>
      </c>
      <c r="G770" s="417" t="s">
        <v>3062</v>
      </c>
      <c r="H770" s="417" t="s">
        <v>2865</v>
      </c>
      <c r="I770" s="417" t="s">
        <v>2135</v>
      </c>
      <c r="J770" s="417" t="s">
        <v>2866</v>
      </c>
      <c r="K770" s="524">
        <v>1</v>
      </c>
      <c r="L770" s="524">
        <v>12</v>
      </c>
      <c r="M770" s="247">
        <f t="shared" si="39"/>
        <v>42000</v>
      </c>
      <c r="N770" s="524">
        <v>1</v>
      </c>
      <c r="O770" s="577">
        <v>12</v>
      </c>
      <c r="P770" s="247">
        <v>42000</v>
      </c>
    </row>
    <row r="771" spans="1:16" s="54" customFormat="1" ht="11.25" x14ac:dyDescent="0.2">
      <c r="A771" s="554" t="s">
        <v>515</v>
      </c>
      <c r="B771" s="381" t="s">
        <v>2836</v>
      </c>
      <c r="C771" s="381" t="s">
        <v>2837</v>
      </c>
      <c r="D771" s="417" t="s">
        <v>2863</v>
      </c>
      <c r="E771" s="247">
        <v>3500</v>
      </c>
      <c r="F771" s="379">
        <v>42788058</v>
      </c>
      <c r="G771" s="417" t="s">
        <v>3063</v>
      </c>
      <c r="H771" s="417" t="s">
        <v>2865</v>
      </c>
      <c r="I771" s="417" t="s">
        <v>2135</v>
      </c>
      <c r="J771" s="417" t="s">
        <v>2866</v>
      </c>
      <c r="K771" s="524">
        <v>1</v>
      </c>
      <c r="L771" s="524">
        <v>12</v>
      </c>
      <c r="M771" s="247">
        <f t="shared" si="39"/>
        <v>42000</v>
      </c>
      <c r="N771" s="524">
        <v>1</v>
      </c>
      <c r="O771" s="577">
        <v>12</v>
      </c>
      <c r="P771" s="247">
        <v>42000</v>
      </c>
    </row>
    <row r="772" spans="1:16" s="54" customFormat="1" ht="11.25" x14ac:dyDescent="0.2">
      <c r="A772" s="554" t="s">
        <v>515</v>
      </c>
      <c r="B772" s="381" t="s">
        <v>2836</v>
      </c>
      <c r="C772" s="381" t="s">
        <v>2837</v>
      </c>
      <c r="D772" s="417" t="s">
        <v>2863</v>
      </c>
      <c r="E772" s="247">
        <v>3500</v>
      </c>
      <c r="F772" s="379">
        <v>75245918</v>
      </c>
      <c r="G772" s="417" t="s">
        <v>3064</v>
      </c>
      <c r="H772" s="417" t="s">
        <v>2865</v>
      </c>
      <c r="I772" s="417" t="s">
        <v>2135</v>
      </c>
      <c r="J772" s="417" t="s">
        <v>2866</v>
      </c>
      <c r="K772" s="524">
        <v>1</v>
      </c>
      <c r="L772" s="524">
        <v>12</v>
      </c>
      <c r="M772" s="247">
        <f t="shared" si="39"/>
        <v>42000</v>
      </c>
      <c r="N772" s="524">
        <v>1</v>
      </c>
      <c r="O772" s="577">
        <v>12</v>
      </c>
      <c r="P772" s="247">
        <v>42000</v>
      </c>
    </row>
    <row r="773" spans="1:16" s="54" customFormat="1" ht="11.25" x14ac:dyDescent="0.2">
      <c r="A773" s="554" t="s">
        <v>515</v>
      </c>
      <c r="B773" s="381" t="s">
        <v>2836</v>
      </c>
      <c r="C773" s="381" t="s">
        <v>2837</v>
      </c>
      <c r="D773" s="417" t="s">
        <v>2863</v>
      </c>
      <c r="E773" s="247">
        <v>3500</v>
      </c>
      <c r="F773" s="379">
        <v>40647262</v>
      </c>
      <c r="G773" s="417" t="s">
        <v>3065</v>
      </c>
      <c r="H773" s="417" t="s">
        <v>3066</v>
      </c>
      <c r="I773" s="417" t="s">
        <v>2135</v>
      </c>
      <c r="J773" s="417" t="s">
        <v>2866</v>
      </c>
      <c r="K773" s="524">
        <v>1</v>
      </c>
      <c r="L773" s="524">
        <v>12</v>
      </c>
      <c r="M773" s="247">
        <f t="shared" si="39"/>
        <v>42000</v>
      </c>
      <c r="N773" s="524">
        <v>1</v>
      </c>
      <c r="O773" s="577">
        <v>12</v>
      </c>
      <c r="P773" s="247">
        <v>42000</v>
      </c>
    </row>
    <row r="774" spans="1:16" s="54" customFormat="1" ht="11.25" x14ac:dyDescent="0.2">
      <c r="A774" s="554" t="s">
        <v>515</v>
      </c>
      <c r="B774" s="381" t="s">
        <v>2836</v>
      </c>
      <c r="C774" s="381" t="s">
        <v>2837</v>
      </c>
      <c r="D774" s="417" t="s">
        <v>2863</v>
      </c>
      <c r="E774" s="247">
        <v>3500</v>
      </c>
      <c r="F774" s="379">
        <v>70885326</v>
      </c>
      <c r="G774" s="417" t="s">
        <v>3067</v>
      </c>
      <c r="H774" s="417" t="s">
        <v>2865</v>
      </c>
      <c r="I774" s="417" t="s">
        <v>2135</v>
      </c>
      <c r="J774" s="417" t="s">
        <v>2866</v>
      </c>
      <c r="K774" s="524">
        <v>1</v>
      </c>
      <c r="L774" s="524">
        <v>12</v>
      </c>
      <c r="M774" s="247">
        <f t="shared" si="39"/>
        <v>42000</v>
      </c>
      <c r="N774" s="524">
        <v>1</v>
      </c>
      <c r="O774" s="577">
        <v>12</v>
      </c>
      <c r="P774" s="247">
        <v>42000</v>
      </c>
    </row>
    <row r="775" spans="1:16" s="54" customFormat="1" ht="11.25" x14ac:dyDescent="0.2">
      <c r="A775" s="554" t="s">
        <v>515</v>
      </c>
      <c r="B775" s="381" t="s">
        <v>2836</v>
      </c>
      <c r="C775" s="381" t="s">
        <v>2837</v>
      </c>
      <c r="D775" s="417" t="s">
        <v>2870</v>
      </c>
      <c r="E775" s="247">
        <v>2500</v>
      </c>
      <c r="F775" s="379" t="s">
        <v>3068</v>
      </c>
      <c r="G775" s="417" t="s">
        <v>3069</v>
      </c>
      <c r="H775" s="417" t="s">
        <v>2917</v>
      </c>
      <c r="I775" s="417" t="s">
        <v>817</v>
      </c>
      <c r="J775" s="417" t="s">
        <v>817</v>
      </c>
      <c r="K775" s="524">
        <v>1</v>
      </c>
      <c r="L775" s="524">
        <v>12</v>
      </c>
      <c r="M775" s="247">
        <f t="shared" si="39"/>
        <v>30000</v>
      </c>
      <c r="N775" s="524">
        <v>1</v>
      </c>
      <c r="O775" s="577">
        <v>12</v>
      </c>
      <c r="P775" s="247">
        <v>30000</v>
      </c>
    </row>
    <row r="776" spans="1:16" s="54" customFormat="1" ht="11.25" x14ac:dyDescent="0.2">
      <c r="A776" s="554" t="s">
        <v>515</v>
      </c>
      <c r="B776" s="381" t="s">
        <v>2836</v>
      </c>
      <c r="C776" s="381" t="s">
        <v>2837</v>
      </c>
      <c r="D776" s="417" t="s">
        <v>2870</v>
      </c>
      <c r="E776" s="247">
        <v>2500</v>
      </c>
      <c r="F776" s="379">
        <v>48110603</v>
      </c>
      <c r="G776" s="417" t="s">
        <v>3070</v>
      </c>
      <c r="H776" s="417" t="s">
        <v>2917</v>
      </c>
      <c r="I776" s="417" t="s">
        <v>817</v>
      </c>
      <c r="J776" s="417" t="s">
        <v>817</v>
      </c>
      <c r="K776" s="524">
        <v>1</v>
      </c>
      <c r="L776" s="524">
        <v>12</v>
      </c>
      <c r="M776" s="247">
        <f t="shared" si="39"/>
        <v>30000</v>
      </c>
      <c r="N776" s="524">
        <v>1</v>
      </c>
      <c r="O776" s="577">
        <v>12</v>
      </c>
      <c r="P776" s="247">
        <v>30000</v>
      </c>
    </row>
    <row r="777" spans="1:16" s="54" customFormat="1" ht="11.25" x14ac:dyDescent="0.2">
      <c r="A777" s="554" t="s">
        <v>515</v>
      </c>
      <c r="B777" s="381" t="s">
        <v>2836</v>
      </c>
      <c r="C777" s="381" t="s">
        <v>2837</v>
      </c>
      <c r="D777" s="417" t="s">
        <v>2863</v>
      </c>
      <c r="E777" s="247">
        <v>3500</v>
      </c>
      <c r="F777" s="379">
        <v>48317195</v>
      </c>
      <c r="G777" s="417" t="s">
        <v>3071</v>
      </c>
      <c r="H777" s="417" t="s">
        <v>2865</v>
      </c>
      <c r="I777" s="417" t="s">
        <v>2135</v>
      </c>
      <c r="J777" s="417" t="s">
        <v>2866</v>
      </c>
      <c r="K777" s="524">
        <v>1</v>
      </c>
      <c r="L777" s="524">
        <v>12</v>
      </c>
      <c r="M777" s="247">
        <f t="shared" si="39"/>
        <v>42000</v>
      </c>
      <c r="N777" s="524">
        <v>1</v>
      </c>
      <c r="O777" s="577">
        <v>12</v>
      </c>
      <c r="P777" s="247">
        <v>42000</v>
      </c>
    </row>
    <row r="778" spans="1:16" s="54" customFormat="1" ht="11.25" x14ac:dyDescent="0.2">
      <c r="A778" s="554" t="s">
        <v>515</v>
      </c>
      <c r="B778" s="381" t="s">
        <v>2836</v>
      </c>
      <c r="C778" s="381" t="s">
        <v>2837</v>
      </c>
      <c r="D778" s="417" t="s">
        <v>3024</v>
      </c>
      <c r="E778" s="247">
        <v>2500</v>
      </c>
      <c r="F778" s="379">
        <v>75488932</v>
      </c>
      <c r="G778" s="417" t="s">
        <v>3072</v>
      </c>
      <c r="H778" s="417" t="s">
        <v>3026</v>
      </c>
      <c r="I778" s="417" t="s">
        <v>817</v>
      </c>
      <c r="J778" s="417" t="s">
        <v>817</v>
      </c>
      <c r="K778" s="524">
        <v>1</v>
      </c>
      <c r="L778" s="524">
        <v>12</v>
      </c>
      <c r="M778" s="247">
        <f t="shared" si="39"/>
        <v>30000</v>
      </c>
      <c r="N778" s="524">
        <v>1</v>
      </c>
      <c r="O778" s="577">
        <v>12</v>
      </c>
      <c r="P778" s="247">
        <v>30000</v>
      </c>
    </row>
    <row r="779" spans="1:16" s="54" customFormat="1" ht="11.25" x14ac:dyDescent="0.2">
      <c r="A779" s="554" t="s">
        <v>515</v>
      </c>
      <c r="B779" s="381" t="s">
        <v>2836</v>
      </c>
      <c r="C779" s="381" t="s">
        <v>2837</v>
      </c>
      <c r="D779" s="417" t="s">
        <v>3024</v>
      </c>
      <c r="E779" s="247">
        <v>1700</v>
      </c>
      <c r="F779" s="379">
        <v>41713759</v>
      </c>
      <c r="G779" s="417" t="s">
        <v>3073</v>
      </c>
      <c r="H779" s="417" t="s">
        <v>3030</v>
      </c>
      <c r="I779" s="417" t="s">
        <v>817</v>
      </c>
      <c r="J779" s="417" t="s">
        <v>817</v>
      </c>
      <c r="K779" s="524">
        <v>1</v>
      </c>
      <c r="L779" s="524">
        <v>12</v>
      </c>
      <c r="M779" s="247">
        <f t="shared" si="39"/>
        <v>20400</v>
      </c>
      <c r="N779" s="524">
        <v>1</v>
      </c>
      <c r="O779" s="577">
        <v>12</v>
      </c>
      <c r="P779" s="247">
        <v>20400</v>
      </c>
    </row>
    <row r="780" spans="1:16" s="54" customFormat="1" ht="11.25" x14ac:dyDescent="0.2">
      <c r="A780" s="554" t="s">
        <v>515</v>
      </c>
      <c r="B780" s="381" t="s">
        <v>2836</v>
      </c>
      <c r="C780" s="381" t="s">
        <v>2837</v>
      </c>
      <c r="D780" s="417" t="s">
        <v>3074</v>
      </c>
      <c r="E780" s="247">
        <v>8000</v>
      </c>
      <c r="F780" s="379" t="s">
        <v>3075</v>
      </c>
      <c r="G780" s="417" t="s">
        <v>3076</v>
      </c>
      <c r="H780" s="417" t="s">
        <v>2848</v>
      </c>
      <c r="I780" s="417" t="s">
        <v>2135</v>
      </c>
      <c r="J780" s="417" t="s">
        <v>2841</v>
      </c>
      <c r="K780" s="524">
        <v>1</v>
      </c>
      <c r="L780" s="524">
        <v>12</v>
      </c>
      <c r="M780" s="247">
        <f t="shared" si="39"/>
        <v>96000</v>
      </c>
      <c r="N780" s="524">
        <v>1</v>
      </c>
      <c r="O780" s="577">
        <v>12</v>
      </c>
      <c r="P780" s="247">
        <v>96000</v>
      </c>
    </row>
    <row r="781" spans="1:16" s="54" customFormat="1" ht="11.25" x14ac:dyDescent="0.2">
      <c r="A781" s="554" t="s">
        <v>515</v>
      </c>
      <c r="B781" s="381" t="s">
        <v>2836</v>
      </c>
      <c r="C781" s="381" t="s">
        <v>2837</v>
      </c>
      <c r="D781" s="417" t="s">
        <v>3074</v>
      </c>
      <c r="E781" s="247">
        <v>8000</v>
      </c>
      <c r="F781" s="379">
        <v>43801736</v>
      </c>
      <c r="G781" s="417" t="s">
        <v>3077</v>
      </c>
      <c r="H781" s="417" t="s">
        <v>2848</v>
      </c>
      <c r="I781" s="417" t="s">
        <v>2135</v>
      </c>
      <c r="J781" s="417" t="s">
        <v>2841</v>
      </c>
      <c r="K781" s="524">
        <v>1</v>
      </c>
      <c r="L781" s="524">
        <v>12</v>
      </c>
      <c r="M781" s="247">
        <f t="shared" si="39"/>
        <v>96000</v>
      </c>
      <c r="N781" s="524">
        <v>1</v>
      </c>
      <c r="O781" s="577">
        <v>12</v>
      </c>
      <c r="P781" s="247">
        <v>96000</v>
      </c>
    </row>
    <row r="782" spans="1:16" s="54" customFormat="1" ht="11.25" x14ac:dyDescent="0.2">
      <c r="A782" s="554" t="s">
        <v>515</v>
      </c>
      <c r="B782" s="381" t="s">
        <v>2836</v>
      </c>
      <c r="C782" s="381" t="s">
        <v>2837</v>
      </c>
      <c r="D782" s="417" t="s">
        <v>2863</v>
      </c>
      <c r="E782" s="247">
        <v>3500</v>
      </c>
      <c r="F782" s="379">
        <v>42982722</v>
      </c>
      <c r="G782" s="417" t="s">
        <v>3078</v>
      </c>
      <c r="H782" s="417" t="s">
        <v>2865</v>
      </c>
      <c r="I782" s="417" t="s">
        <v>2135</v>
      </c>
      <c r="J782" s="417" t="s">
        <v>2866</v>
      </c>
      <c r="K782" s="524">
        <v>1</v>
      </c>
      <c r="L782" s="524">
        <v>12</v>
      </c>
      <c r="M782" s="247">
        <f t="shared" si="39"/>
        <v>42000</v>
      </c>
      <c r="N782" s="524">
        <v>1</v>
      </c>
      <c r="O782" s="577">
        <v>12</v>
      </c>
      <c r="P782" s="247">
        <v>42000</v>
      </c>
    </row>
    <row r="783" spans="1:16" s="54" customFormat="1" ht="11.25" x14ac:dyDescent="0.2">
      <c r="A783" s="554" t="s">
        <v>515</v>
      </c>
      <c r="B783" s="381" t="s">
        <v>2836</v>
      </c>
      <c r="C783" s="381" t="s">
        <v>2837</v>
      </c>
      <c r="D783" s="417" t="s">
        <v>2863</v>
      </c>
      <c r="E783" s="247">
        <v>3500</v>
      </c>
      <c r="F783" s="379">
        <v>42517765</v>
      </c>
      <c r="G783" s="417" t="s">
        <v>3079</v>
      </c>
      <c r="H783" s="417" t="s">
        <v>2865</v>
      </c>
      <c r="I783" s="417" t="s">
        <v>2135</v>
      </c>
      <c r="J783" s="417" t="s">
        <v>2866</v>
      </c>
      <c r="K783" s="524">
        <v>1</v>
      </c>
      <c r="L783" s="524">
        <v>12</v>
      </c>
      <c r="M783" s="247">
        <f t="shared" si="39"/>
        <v>42000</v>
      </c>
      <c r="N783" s="524">
        <v>1</v>
      </c>
      <c r="O783" s="577">
        <v>12</v>
      </c>
      <c r="P783" s="247">
        <v>42000</v>
      </c>
    </row>
    <row r="784" spans="1:16" s="54" customFormat="1" ht="11.25" x14ac:dyDescent="0.2">
      <c r="A784" s="554" t="s">
        <v>515</v>
      </c>
      <c r="B784" s="381" t="s">
        <v>2836</v>
      </c>
      <c r="C784" s="381" t="s">
        <v>2837</v>
      </c>
      <c r="D784" s="417" t="s">
        <v>2863</v>
      </c>
      <c r="E784" s="247">
        <v>3500</v>
      </c>
      <c r="F784" s="379">
        <v>45683061</v>
      </c>
      <c r="G784" s="417" t="s">
        <v>3080</v>
      </c>
      <c r="H784" s="417" t="s">
        <v>2865</v>
      </c>
      <c r="I784" s="417" t="s">
        <v>2135</v>
      </c>
      <c r="J784" s="417" t="s">
        <v>2866</v>
      </c>
      <c r="K784" s="524">
        <v>1</v>
      </c>
      <c r="L784" s="524">
        <v>12</v>
      </c>
      <c r="M784" s="247">
        <f t="shared" si="39"/>
        <v>42000</v>
      </c>
      <c r="N784" s="524">
        <v>1</v>
      </c>
      <c r="O784" s="577">
        <v>12</v>
      </c>
      <c r="P784" s="247">
        <v>42000</v>
      </c>
    </row>
    <row r="785" spans="1:16" s="54" customFormat="1" ht="11.25" x14ac:dyDescent="0.2">
      <c r="A785" s="554" t="s">
        <v>515</v>
      </c>
      <c r="B785" s="381" t="s">
        <v>2836</v>
      </c>
      <c r="C785" s="381" t="s">
        <v>2837</v>
      </c>
      <c r="D785" s="417" t="s">
        <v>2863</v>
      </c>
      <c r="E785" s="247">
        <v>3500</v>
      </c>
      <c r="F785" s="379">
        <v>46746821</v>
      </c>
      <c r="G785" s="417" t="s">
        <v>3081</v>
      </c>
      <c r="H785" s="417" t="s">
        <v>2865</v>
      </c>
      <c r="I785" s="417" t="s">
        <v>2135</v>
      </c>
      <c r="J785" s="417" t="s">
        <v>2866</v>
      </c>
      <c r="K785" s="524">
        <v>1</v>
      </c>
      <c r="L785" s="524">
        <v>12</v>
      </c>
      <c r="M785" s="247">
        <f t="shared" si="39"/>
        <v>42000</v>
      </c>
      <c r="N785" s="524">
        <v>1</v>
      </c>
      <c r="O785" s="577">
        <v>12</v>
      </c>
      <c r="P785" s="247">
        <v>42000</v>
      </c>
    </row>
    <row r="786" spans="1:16" s="54" customFormat="1" ht="11.25" x14ac:dyDescent="0.2">
      <c r="A786" s="554" t="s">
        <v>515</v>
      </c>
      <c r="B786" s="381" t="s">
        <v>2836</v>
      </c>
      <c r="C786" s="381" t="s">
        <v>2837</v>
      </c>
      <c r="D786" s="417" t="s">
        <v>2863</v>
      </c>
      <c r="E786" s="247">
        <v>3500</v>
      </c>
      <c r="F786" s="379">
        <v>72223224</v>
      </c>
      <c r="G786" s="417" t="s">
        <v>3082</v>
      </c>
      <c r="H786" s="417" t="s">
        <v>2865</v>
      </c>
      <c r="I786" s="417" t="s">
        <v>2135</v>
      </c>
      <c r="J786" s="417" t="s">
        <v>2866</v>
      </c>
      <c r="K786" s="524">
        <v>1</v>
      </c>
      <c r="L786" s="524">
        <v>12</v>
      </c>
      <c r="M786" s="247">
        <f t="shared" si="39"/>
        <v>42000</v>
      </c>
      <c r="N786" s="524">
        <v>1</v>
      </c>
      <c r="O786" s="577">
        <v>12</v>
      </c>
      <c r="P786" s="247">
        <v>42000</v>
      </c>
    </row>
    <row r="787" spans="1:16" s="54" customFormat="1" ht="11.25" x14ac:dyDescent="0.2">
      <c r="A787" s="554" t="s">
        <v>515</v>
      </c>
      <c r="B787" s="381" t="s">
        <v>2836</v>
      </c>
      <c r="C787" s="381" t="s">
        <v>2837</v>
      </c>
      <c r="D787" s="417" t="s">
        <v>2863</v>
      </c>
      <c r="E787" s="247">
        <v>3500</v>
      </c>
      <c r="F787" s="379">
        <v>20064806</v>
      </c>
      <c r="G787" s="417" t="s">
        <v>3083</v>
      </c>
      <c r="H787" s="417" t="s">
        <v>2865</v>
      </c>
      <c r="I787" s="417" t="s">
        <v>2135</v>
      </c>
      <c r="J787" s="417" t="s">
        <v>2866</v>
      </c>
      <c r="K787" s="524">
        <v>1</v>
      </c>
      <c r="L787" s="524">
        <v>12</v>
      </c>
      <c r="M787" s="247">
        <f t="shared" si="39"/>
        <v>42000</v>
      </c>
      <c r="N787" s="524">
        <v>1</v>
      </c>
      <c r="O787" s="577">
        <v>12</v>
      </c>
      <c r="P787" s="247">
        <v>42000</v>
      </c>
    </row>
    <row r="788" spans="1:16" s="54" customFormat="1" ht="11.25" x14ac:dyDescent="0.2">
      <c r="A788" s="554" t="s">
        <v>515</v>
      </c>
      <c r="B788" s="381" t="s">
        <v>2836</v>
      </c>
      <c r="C788" s="381" t="s">
        <v>2837</v>
      </c>
      <c r="D788" s="417" t="s">
        <v>2863</v>
      </c>
      <c r="E788" s="247">
        <v>2500</v>
      </c>
      <c r="F788" s="379">
        <v>43234408</v>
      </c>
      <c r="G788" s="417" t="s">
        <v>3084</v>
      </c>
      <c r="H788" s="417" t="s">
        <v>3085</v>
      </c>
      <c r="I788" s="417" t="s">
        <v>817</v>
      </c>
      <c r="J788" s="417" t="s">
        <v>817</v>
      </c>
      <c r="K788" s="524">
        <v>1</v>
      </c>
      <c r="L788" s="524">
        <v>12</v>
      </c>
      <c r="M788" s="247">
        <f t="shared" si="39"/>
        <v>30000</v>
      </c>
      <c r="N788" s="524">
        <v>1</v>
      </c>
      <c r="O788" s="577">
        <v>12</v>
      </c>
      <c r="P788" s="247">
        <v>30000</v>
      </c>
    </row>
    <row r="789" spans="1:16" s="54" customFormat="1" ht="11.25" x14ac:dyDescent="0.2">
      <c r="A789" s="554" t="s">
        <v>515</v>
      </c>
      <c r="B789" s="381" t="s">
        <v>2836</v>
      </c>
      <c r="C789" s="381" t="s">
        <v>2837</v>
      </c>
      <c r="D789" s="417" t="s">
        <v>2863</v>
      </c>
      <c r="E789" s="247">
        <v>2500</v>
      </c>
      <c r="F789" s="379">
        <v>20027822</v>
      </c>
      <c r="G789" s="417" t="s">
        <v>3086</v>
      </c>
      <c r="H789" s="417" t="s">
        <v>3085</v>
      </c>
      <c r="I789" s="417" t="s">
        <v>817</v>
      </c>
      <c r="J789" s="417" t="s">
        <v>817</v>
      </c>
      <c r="K789" s="524">
        <v>1</v>
      </c>
      <c r="L789" s="524">
        <v>12</v>
      </c>
      <c r="M789" s="247">
        <f t="shared" si="39"/>
        <v>30000</v>
      </c>
      <c r="N789" s="524">
        <v>1</v>
      </c>
      <c r="O789" s="577">
        <v>12</v>
      </c>
      <c r="P789" s="247">
        <v>30000</v>
      </c>
    </row>
    <row r="790" spans="1:16" s="54" customFormat="1" ht="11.25" x14ac:dyDescent="0.2">
      <c r="A790" s="554" t="s">
        <v>515</v>
      </c>
      <c r="B790" s="381" t="s">
        <v>2836</v>
      </c>
      <c r="C790" s="381" t="s">
        <v>2837</v>
      </c>
      <c r="D790" s="417" t="s">
        <v>2863</v>
      </c>
      <c r="E790" s="247">
        <v>2500</v>
      </c>
      <c r="F790" s="379">
        <v>44264546</v>
      </c>
      <c r="G790" s="417" t="s">
        <v>3087</v>
      </c>
      <c r="H790" s="417" t="s">
        <v>3085</v>
      </c>
      <c r="I790" s="417" t="s">
        <v>817</v>
      </c>
      <c r="J790" s="417" t="s">
        <v>817</v>
      </c>
      <c r="K790" s="524">
        <v>1</v>
      </c>
      <c r="L790" s="524">
        <v>12</v>
      </c>
      <c r="M790" s="247">
        <f t="shared" si="39"/>
        <v>30000</v>
      </c>
      <c r="N790" s="524">
        <v>1</v>
      </c>
      <c r="O790" s="577">
        <v>12</v>
      </c>
      <c r="P790" s="247">
        <v>30000</v>
      </c>
    </row>
    <row r="791" spans="1:16" s="54" customFormat="1" ht="11.25" x14ac:dyDescent="0.2">
      <c r="A791" s="554" t="s">
        <v>515</v>
      </c>
      <c r="B791" s="381" t="s">
        <v>2836</v>
      </c>
      <c r="C791" s="381" t="s">
        <v>2837</v>
      </c>
      <c r="D791" s="417" t="s">
        <v>2863</v>
      </c>
      <c r="E791" s="247">
        <v>2500</v>
      </c>
      <c r="F791" s="379">
        <v>40077984</v>
      </c>
      <c r="G791" s="417" t="s">
        <v>3088</v>
      </c>
      <c r="H791" s="417" t="s">
        <v>3085</v>
      </c>
      <c r="I791" s="417" t="s">
        <v>817</v>
      </c>
      <c r="J791" s="417" t="s">
        <v>817</v>
      </c>
      <c r="K791" s="524">
        <v>1</v>
      </c>
      <c r="L791" s="524">
        <v>12</v>
      </c>
      <c r="M791" s="247">
        <f t="shared" si="39"/>
        <v>30000</v>
      </c>
      <c r="N791" s="524">
        <v>1</v>
      </c>
      <c r="O791" s="577">
        <v>12</v>
      </c>
      <c r="P791" s="247">
        <v>30000</v>
      </c>
    </row>
    <row r="792" spans="1:16" s="54" customFormat="1" ht="11.25" x14ac:dyDescent="0.2">
      <c r="A792" s="554" t="s">
        <v>515</v>
      </c>
      <c r="B792" s="381" t="s">
        <v>2836</v>
      </c>
      <c r="C792" s="381" t="s">
        <v>2837</v>
      </c>
      <c r="D792" s="417" t="s">
        <v>2863</v>
      </c>
      <c r="E792" s="247">
        <v>2500</v>
      </c>
      <c r="F792" s="379">
        <v>40880551</v>
      </c>
      <c r="G792" s="417" t="s">
        <v>3089</v>
      </c>
      <c r="H792" s="417" t="s">
        <v>3085</v>
      </c>
      <c r="I792" s="417" t="s">
        <v>817</v>
      </c>
      <c r="J792" s="417" t="s">
        <v>817</v>
      </c>
      <c r="K792" s="524">
        <v>1</v>
      </c>
      <c r="L792" s="524">
        <v>12</v>
      </c>
      <c r="M792" s="247">
        <f t="shared" si="39"/>
        <v>30000</v>
      </c>
      <c r="N792" s="524">
        <v>1</v>
      </c>
      <c r="O792" s="577">
        <v>12</v>
      </c>
      <c r="P792" s="247">
        <v>30000</v>
      </c>
    </row>
    <row r="793" spans="1:16" s="54" customFormat="1" ht="11.25" x14ac:dyDescent="0.2">
      <c r="A793" s="554" t="s">
        <v>515</v>
      </c>
      <c r="B793" s="381" t="s">
        <v>2836</v>
      </c>
      <c r="C793" s="381" t="s">
        <v>2837</v>
      </c>
      <c r="D793" s="417" t="s">
        <v>2863</v>
      </c>
      <c r="E793" s="247">
        <v>2500</v>
      </c>
      <c r="F793" s="379">
        <v>44348590</v>
      </c>
      <c r="G793" s="417" t="s">
        <v>3090</v>
      </c>
      <c r="H793" s="417" t="s">
        <v>3085</v>
      </c>
      <c r="I793" s="417" t="s">
        <v>817</v>
      </c>
      <c r="J793" s="417" t="s">
        <v>817</v>
      </c>
      <c r="K793" s="524">
        <v>1</v>
      </c>
      <c r="L793" s="524">
        <v>12</v>
      </c>
      <c r="M793" s="247">
        <f t="shared" ref="M793:M856" si="40">+E793*12</f>
        <v>30000</v>
      </c>
      <c r="N793" s="524">
        <v>1</v>
      </c>
      <c r="O793" s="577">
        <v>12</v>
      </c>
      <c r="P793" s="247">
        <v>30000</v>
      </c>
    </row>
    <row r="794" spans="1:16" s="54" customFormat="1" ht="11.25" x14ac:dyDescent="0.2">
      <c r="A794" s="554" t="s">
        <v>515</v>
      </c>
      <c r="B794" s="381" t="s">
        <v>2836</v>
      </c>
      <c r="C794" s="381" t="s">
        <v>2837</v>
      </c>
      <c r="D794" s="417" t="s">
        <v>2863</v>
      </c>
      <c r="E794" s="247">
        <v>2500</v>
      </c>
      <c r="F794" s="379">
        <v>42428900</v>
      </c>
      <c r="G794" s="417" t="s">
        <v>3091</v>
      </c>
      <c r="H794" s="417" t="s">
        <v>3085</v>
      </c>
      <c r="I794" s="417" t="s">
        <v>817</v>
      </c>
      <c r="J794" s="417" t="s">
        <v>817</v>
      </c>
      <c r="K794" s="524">
        <v>1</v>
      </c>
      <c r="L794" s="524">
        <v>12</v>
      </c>
      <c r="M794" s="247">
        <f t="shared" si="40"/>
        <v>30000</v>
      </c>
      <c r="N794" s="524">
        <v>1</v>
      </c>
      <c r="O794" s="577">
        <v>12</v>
      </c>
      <c r="P794" s="247">
        <v>30000</v>
      </c>
    </row>
    <row r="795" spans="1:16" s="54" customFormat="1" ht="11.25" x14ac:dyDescent="0.2">
      <c r="A795" s="554" t="s">
        <v>515</v>
      </c>
      <c r="B795" s="381" t="s">
        <v>2836</v>
      </c>
      <c r="C795" s="381" t="s">
        <v>2837</v>
      </c>
      <c r="D795" s="417" t="s">
        <v>2863</v>
      </c>
      <c r="E795" s="247">
        <v>2500</v>
      </c>
      <c r="F795" s="379">
        <v>20065849</v>
      </c>
      <c r="G795" s="417" t="s">
        <v>3092</v>
      </c>
      <c r="H795" s="417" t="s">
        <v>3085</v>
      </c>
      <c r="I795" s="417" t="s">
        <v>817</v>
      </c>
      <c r="J795" s="417" t="s">
        <v>817</v>
      </c>
      <c r="K795" s="524">
        <v>1</v>
      </c>
      <c r="L795" s="524">
        <v>12</v>
      </c>
      <c r="M795" s="247">
        <f t="shared" si="40"/>
        <v>30000</v>
      </c>
      <c r="N795" s="524">
        <v>1</v>
      </c>
      <c r="O795" s="577">
        <v>12</v>
      </c>
      <c r="P795" s="247">
        <v>30000</v>
      </c>
    </row>
    <row r="796" spans="1:16" s="54" customFormat="1" ht="11.25" x14ac:dyDescent="0.2">
      <c r="A796" s="554" t="s">
        <v>515</v>
      </c>
      <c r="B796" s="381" t="s">
        <v>2836</v>
      </c>
      <c r="C796" s="381" t="s">
        <v>2837</v>
      </c>
      <c r="D796" s="417" t="s">
        <v>2863</v>
      </c>
      <c r="E796" s="247">
        <v>2500</v>
      </c>
      <c r="F796" s="379">
        <v>42707915</v>
      </c>
      <c r="G796" s="417" t="s">
        <v>3093</v>
      </c>
      <c r="H796" s="417" t="s">
        <v>3085</v>
      </c>
      <c r="I796" s="417" t="s">
        <v>817</v>
      </c>
      <c r="J796" s="417" t="s">
        <v>817</v>
      </c>
      <c r="K796" s="524">
        <v>1</v>
      </c>
      <c r="L796" s="524">
        <v>12</v>
      </c>
      <c r="M796" s="247">
        <f t="shared" si="40"/>
        <v>30000</v>
      </c>
      <c r="N796" s="524">
        <v>1</v>
      </c>
      <c r="O796" s="577">
        <v>12</v>
      </c>
      <c r="P796" s="247">
        <v>30000</v>
      </c>
    </row>
    <row r="797" spans="1:16" s="54" customFormat="1" ht="11.25" x14ac:dyDescent="0.2">
      <c r="A797" s="554" t="s">
        <v>515</v>
      </c>
      <c r="B797" s="381" t="s">
        <v>2836</v>
      </c>
      <c r="C797" s="381" t="s">
        <v>2837</v>
      </c>
      <c r="D797" s="417" t="s">
        <v>3001</v>
      </c>
      <c r="E797" s="247">
        <v>2500</v>
      </c>
      <c r="F797" s="379">
        <v>71794292</v>
      </c>
      <c r="G797" s="417" t="s">
        <v>3094</v>
      </c>
      <c r="H797" s="417" t="s">
        <v>3009</v>
      </c>
      <c r="I797" s="417" t="s">
        <v>817</v>
      </c>
      <c r="J797" s="417" t="s">
        <v>817</v>
      </c>
      <c r="K797" s="524">
        <v>1</v>
      </c>
      <c r="L797" s="524">
        <v>12</v>
      </c>
      <c r="M797" s="247">
        <f t="shared" si="40"/>
        <v>30000</v>
      </c>
      <c r="N797" s="524">
        <v>1</v>
      </c>
      <c r="O797" s="577">
        <v>12</v>
      </c>
      <c r="P797" s="247">
        <v>30000</v>
      </c>
    </row>
    <row r="798" spans="1:16" s="54" customFormat="1" ht="11.25" x14ac:dyDescent="0.2">
      <c r="A798" s="554" t="s">
        <v>515</v>
      </c>
      <c r="B798" s="381" t="s">
        <v>2836</v>
      </c>
      <c r="C798" s="381" t="s">
        <v>2837</v>
      </c>
      <c r="D798" s="417" t="s">
        <v>3095</v>
      </c>
      <c r="E798" s="247">
        <v>2500</v>
      </c>
      <c r="F798" s="379">
        <v>72081123</v>
      </c>
      <c r="G798" s="417" t="s">
        <v>3096</v>
      </c>
      <c r="H798" s="417" t="s">
        <v>3026</v>
      </c>
      <c r="I798" s="417" t="s">
        <v>817</v>
      </c>
      <c r="J798" s="417" t="s">
        <v>817</v>
      </c>
      <c r="K798" s="524">
        <v>1</v>
      </c>
      <c r="L798" s="524">
        <v>12</v>
      </c>
      <c r="M798" s="247">
        <f t="shared" si="40"/>
        <v>30000</v>
      </c>
      <c r="N798" s="524">
        <v>1</v>
      </c>
      <c r="O798" s="577">
        <v>12</v>
      </c>
      <c r="P798" s="247">
        <v>30000</v>
      </c>
    </row>
    <row r="799" spans="1:16" s="54" customFormat="1" ht="11.25" x14ac:dyDescent="0.2">
      <c r="A799" s="554" t="s">
        <v>515</v>
      </c>
      <c r="B799" s="381" t="s">
        <v>2836</v>
      </c>
      <c r="C799" s="381" t="s">
        <v>2837</v>
      </c>
      <c r="D799" s="417" t="s">
        <v>3095</v>
      </c>
      <c r="E799" s="247">
        <v>2500</v>
      </c>
      <c r="F799" s="379">
        <v>48667367</v>
      </c>
      <c r="G799" s="417" t="s">
        <v>3097</v>
      </c>
      <c r="H799" s="417" t="s">
        <v>3026</v>
      </c>
      <c r="I799" s="417" t="s">
        <v>817</v>
      </c>
      <c r="J799" s="417" t="s">
        <v>817</v>
      </c>
      <c r="K799" s="524">
        <v>1</v>
      </c>
      <c r="L799" s="524">
        <v>12</v>
      </c>
      <c r="M799" s="247">
        <f t="shared" si="40"/>
        <v>30000</v>
      </c>
      <c r="N799" s="524">
        <v>1</v>
      </c>
      <c r="O799" s="577">
        <v>12</v>
      </c>
      <c r="P799" s="247">
        <v>30000</v>
      </c>
    </row>
    <row r="800" spans="1:16" s="54" customFormat="1" ht="11.25" x14ac:dyDescent="0.2">
      <c r="A800" s="554" t="s">
        <v>515</v>
      </c>
      <c r="B800" s="381" t="s">
        <v>2836</v>
      </c>
      <c r="C800" s="381" t="s">
        <v>2837</v>
      </c>
      <c r="D800" s="417" t="s">
        <v>3095</v>
      </c>
      <c r="E800" s="247">
        <v>2500</v>
      </c>
      <c r="F800" s="379">
        <v>46456232</v>
      </c>
      <c r="G800" s="417" t="s">
        <v>3098</v>
      </c>
      <c r="H800" s="417" t="s">
        <v>3026</v>
      </c>
      <c r="I800" s="417" t="s">
        <v>817</v>
      </c>
      <c r="J800" s="417" t="s">
        <v>817</v>
      </c>
      <c r="K800" s="524">
        <v>1</v>
      </c>
      <c r="L800" s="524">
        <v>12</v>
      </c>
      <c r="M800" s="247">
        <f t="shared" si="40"/>
        <v>30000</v>
      </c>
      <c r="N800" s="524">
        <v>1</v>
      </c>
      <c r="O800" s="577">
        <v>12</v>
      </c>
      <c r="P800" s="247">
        <v>30000</v>
      </c>
    </row>
    <row r="801" spans="1:16" s="54" customFormat="1" ht="11.25" x14ac:dyDescent="0.2">
      <c r="A801" s="554" t="s">
        <v>515</v>
      </c>
      <c r="B801" s="381" t="s">
        <v>2836</v>
      </c>
      <c r="C801" s="381" t="s">
        <v>2837</v>
      </c>
      <c r="D801" s="417" t="s">
        <v>2863</v>
      </c>
      <c r="E801" s="247">
        <v>3500</v>
      </c>
      <c r="F801" s="379">
        <v>70036562</v>
      </c>
      <c r="G801" s="417" t="s">
        <v>3099</v>
      </c>
      <c r="H801" s="417" t="s">
        <v>2865</v>
      </c>
      <c r="I801" s="417" t="s">
        <v>2135</v>
      </c>
      <c r="J801" s="417" t="s">
        <v>2866</v>
      </c>
      <c r="K801" s="524">
        <v>1</v>
      </c>
      <c r="L801" s="524">
        <v>12</v>
      </c>
      <c r="M801" s="247">
        <f t="shared" si="40"/>
        <v>42000</v>
      </c>
      <c r="N801" s="524">
        <v>1</v>
      </c>
      <c r="O801" s="577">
        <v>12</v>
      </c>
      <c r="P801" s="247">
        <v>42000</v>
      </c>
    </row>
    <row r="802" spans="1:16" s="54" customFormat="1" ht="11.25" x14ac:dyDescent="0.2">
      <c r="A802" s="554" t="s">
        <v>515</v>
      </c>
      <c r="B802" s="381" t="s">
        <v>2836</v>
      </c>
      <c r="C802" s="381" t="s">
        <v>2837</v>
      </c>
      <c r="D802" s="417" t="s">
        <v>2863</v>
      </c>
      <c r="E802" s="247">
        <v>2500</v>
      </c>
      <c r="F802" s="379">
        <v>42142650</v>
      </c>
      <c r="G802" s="417" t="s">
        <v>3100</v>
      </c>
      <c r="H802" s="417" t="s">
        <v>3085</v>
      </c>
      <c r="I802" s="417" t="s">
        <v>817</v>
      </c>
      <c r="J802" s="417" t="s">
        <v>817</v>
      </c>
      <c r="K802" s="524">
        <v>1</v>
      </c>
      <c r="L802" s="524">
        <v>12</v>
      </c>
      <c r="M802" s="247">
        <f t="shared" si="40"/>
        <v>30000</v>
      </c>
      <c r="N802" s="524">
        <v>1</v>
      </c>
      <c r="O802" s="577">
        <v>12</v>
      </c>
      <c r="P802" s="247">
        <v>30000</v>
      </c>
    </row>
    <row r="803" spans="1:16" s="54" customFormat="1" ht="11.25" x14ac:dyDescent="0.2">
      <c r="A803" s="554" t="s">
        <v>515</v>
      </c>
      <c r="B803" s="381" t="s">
        <v>2836</v>
      </c>
      <c r="C803" s="381" t="s">
        <v>2837</v>
      </c>
      <c r="D803" s="417" t="s">
        <v>3052</v>
      </c>
      <c r="E803" s="247">
        <v>8000</v>
      </c>
      <c r="F803" s="379">
        <v>43278850</v>
      </c>
      <c r="G803" s="417" t="s">
        <v>3101</v>
      </c>
      <c r="H803" s="417" t="s">
        <v>3102</v>
      </c>
      <c r="I803" s="417" t="s">
        <v>2135</v>
      </c>
      <c r="J803" s="417" t="s">
        <v>2841</v>
      </c>
      <c r="K803" s="524">
        <v>1</v>
      </c>
      <c r="L803" s="524">
        <v>12</v>
      </c>
      <c r="M803" s="247">
        <f t="shared" si="40"/>
        <v>96000</v>
      </c>
      <c r="N803" s="524">
        <v>1</v>
      </c>
      <c r="O803" s="577">
        <v>12</v>
      </c>
      <c r="P803" s="247">
        <v>96000</v>
      </c>
    </row>
    <row r="804" spans="1:16" s="54" customFormat="1" ht="11.25" x14ac:dyDescent="0.2">
      <c r="A804" s="554" t="s">
        <v>515</v>
      </c>
      <c r="B804" s="381" t="s">
        <v>2836</v>
      </c>
      <c r="C804" s="381" t="s">
        <v>2837</v>
      </c>
      <c r="D804" s="417" t="s">
        <v>2863</v>
      </c>
      <c r="E804" s="247">
        <v>2500</v>
      </c>
      <c r="F804" s="379">
        <v>44649347</v>
      </c>
      <c r="G804" s="417" t="s">
        <v>3103</v>
      </c>
      <c r="H804" s="417" t="s">
        <v>3085</v>
      </c>
      <c r="I804" s="417" t="s">
        <v>817</v>
      </c>
      <c r="J804" s="417" t="s">
        <v>817</v>
      </c>
      <c r="K804" s="524">
        <v>1</v>
      </c>
      <c r="L804" s="524">
        <v>12</v>
      </c>
      <c r="M804" s="247">
        <f t="shared" si="40"/>
        <v>30000</v>
      </c>
      <c r="N804" s="524">
        <v>1</v>
      </c>
      <c r="O804" s="577">
        <v>12</v>
      </c>
      <c r="P804" s="247">
        <v>30000</v>
      </c>
    </row>
    <row r="805" spans="1:16" s="54" customFormat="1" ht="11.25" x14ac:dyDescent="0.2">
      <c r="A805" s="554" t="s">
        <v>515</v>
      </c>
      <c r="B805" s="381" t="s">
        <v>2836</v>
      </c>
      <c r="C805" s="381" t="s">
        <v>2837</v>
      </c>
      <c r="D805" s="417" t="s">
        <v>2863</v>
      </c>
      <c r="E805" s="247">
        <v>2500</v>
      </c>
      <c r="F805" s="379">
        <v>42942216</v>
      </c>
      <c r="G805" s="417" t="s">
        <v>3104</v>
      </c>
      <c r="H805" s="417" t="s">
        <v>3085</v>
      </c>
      <c r="I805" s="417" t="s">
        <v>817</v>
      </c>
      <c r="J805" s="417" t="s">
        <v>817</v>
      </c>
      <c r="K805" s="524">
        <v>1</v>
      </c>
      <c r="L805" s="524">
        <v>12</v>
      </c>
      <c r="M805" s="247">
        <f t="shared" si="40"/>
        <v>30000</v>
      </c>
      <c r="N805" s="524">
        <v>1</v>
      </c>
      <c r="O805" s="577">
        <v>12</v>
      </c>
      <c r="P805" s="247">
        <v>30000</v>
      </c>
    </row>
    <row r="806" spans="1:16" s="54" customFormat="1" ht="11.25" x14ac:dyDescent="0.2">
      <c r="A806" s="554" t="s">
        <v>515</v>
      </c>
      <c r="B806" s="381" t="s">
        <v>2836</v>
      </c>
      <c r="C806" s="381" t="s">
        <v>2837</v>
      </c>
      <c r="D806" s="417" t="s">
        <v>2863</v>
      </c>
      <c r="E806" s="247">
        <v>2500</v>
      </c>
      <c r="F806" s="379">
        <v>44810559</v>
      </c>
      <c r="G806" s="417" t="s">
        <v>3105</v>
      </c>
      <c r="H806" s="417" t="s">
        <v>3085</v>
      </c>
      <c r="I806" s="417" t="s">
        <v>817</v>
      </c>
      <c r="J806" s="417" t="s">
        <v>817</v>
      </c>
      <c r="K806" s="524">
        <v>1</v>
      </c>
      <c r="L806" s="524">
        <v>12</v>
      </c>
      <c r="M806" s="247">
        <f t="shared" si="40"/>
        <v>30000</v>
      </c>
      <c r="N806" s="524">
        <v>1</v>
      </c>
      <c r="O806" s="577">
        <v>12</v>
      </c>
      <c r="P806" s="247">
        <v>30000</v>
      </c>
    </row>
    <row r="807" spans="1:16" s="54" customFormat="1" ht="11.25" x14ac:dyDescent="0.2">
      <c r="A807" s="554" t="s">
        <v>515</v>
      </c>
      <c r="B807" s="381" t="s">
        <v>2836</v>
      </c>
      <c r="C807" s="381" t="s">
        <v>2837</v>
      </c>
      <c r="D807" s="417" t="s">
        <v>3001</v>
      </c>
      <c r="E807" s="247">
        <v>2500</v>
      </c>
      <c r="F807" s="379">
        <v>44063609</v>
      </c>
      <c r="G807" s="417" t="s">
        <v>3106</v>
      </c>
      <c r="H807" s="417" t="s">
        <v>3009</v>
      </c>
      <c r="I807" s="417" t="s">
        <v>817</v>
      </c>
      <c r="J807" s="417" t="s">
        <v>817</v>
      </c>
      <c r="K807" s="524">
        <v>1</v>
      </c>
      <c r="L807" s="524">
        <v>12</v>
      </c>
      <c r="M807" s="247">
        <f t="shared" si="40"/>
        <v>30000</v>
      </c>
      <c r="N807" s="524">
        <v>1</v>
      </c>
      <c r="O807" s="577">
        <v>12</v>
      </c>
      <c r="P807" s="247">
        <v>30000</v>
      </c>
    </row>
    <row r="808" spans="1:16" s="54" customFormat="1" ht="11.25" x14ac:dyDescent="0.2">
      <c r="A808" s="554" t="s">
        <v>515</v>
      </c>
      <c r="B808" s="381" t="s">
        <v>2836</v>
      </c>
      <c r="C808" s="381" t="s">
        <v>2837</v>
      </c>
      <c r="D808" s="417" t="s">
        <v>3019</v>
      </c>
      <c r="E808" s="247">
        <v>6000</v>
      </c>
      <c r="F808" s="379">
        <v>44591709</v>
      </c>
      <c r="G808" s="417" t="s">
        <v>3107</v>
      </c>
      <c r="H808" s="417" t="s">
        <v>3108</v>
      </c>
      <c r="I808" s="417" t="s">
        <v>2135</v>
      </c>
      <c r="J808" s="417" t="s">
        <v>2841</v>
      </c>
      <c r="K808" s="524">
        <v>1</v>
      </c>
      <c r="L808" s="524">
        <v>12</v>
      </c>
      <c r="M808" s="247">
        <f t="shared" si="40"/>
        <v>72000</v>
      </c>
      <c r="N808" s="524">
        <v>1</v>
      </c>
      <c r="O808" s="577">
        <v>12</v>
      </c>
      <c r="P808" s="247">
        <v>72000</v>
      </c>
    </row>
    <row r="809" spans="1:16" s="54" customFormat="1" ht="11.25" x14ac:dyDescent="0.2">
      <c r="A809" s="554" t="s">
        <v>515</v>
      </c>
      <c r="B809" s="381" t="s">
        <v>2836</v>
      </c>
      <c r="C809" s="381" t="s">
        <v>2837</v>
      </c>
      <c r="D809" s="417" t="s">
        <v>2863</v>
      </c>
      <c r="E809" s="247">
        <v>3500</v>
      </c>
      <c r="F809" s="379">
        <v>47061753</v>
      </c>
      <c r="G809" s="417" t="s">
        <v>3109</v>
      </c>
      <c r="H809" s="417" t="s">
        <v>3110</v>
      </c>
      <c r="I809" s="417" t="s">
        <v>2135</v>
      </c>
      <c r="J809" s="417" t="s">
        <v>2866</v>
      </c>
      <c r="K809" s="524">
        <v>1</v>
      </c>
      <c r="L809" s="524">
        <v>12</v>
      </c>
      <c r="M809" s="247">
        <f t="shared" si="40"/>
        <v>42000</v>
      </c>
      <c r="N809" s="524">
        <v>1</v>
      </c>
      <c r="O809" s="577">
        <v>12</v>
      </c>
      <c r="P809" s="247">
        <v>42000</v>
      </c>
    </row>
    <row r="810" spans="1:16" s="54" customFormat="1" ht="11.25" x14ac:dyDescent="0.2">
      <c r="A810" s="554" t="s">
        <v>515</v>
      </c>
      <c r="B810" s="381" t="s">
        <v>2836</v>
      </c>
      <c r="C810" s="381" t="s">
        <v>2837</v>
      </c>
      <c r="D810" s="417" t="s">
        <v>2863</v>
      </c>
      <c r="E810" s="247">
        <v>3500</v>
      </c>
      <c r="F810" s="379">
        <v>42578288</v>
      </c>
      <c r="G810" s="417" t="s">
        <v>3111</v>
      </c>
      <c r="H810" s="417" t="s">
        <v>3110</v>
      </c>
      <c r="I810" s="417" t="s">
        <v>2135</v>
      </c>
      <c r="J810" s="417" t="s">
        <v>2866</v>
      </c>
      <c r="K810" s="524">
        <v>1</v>
      </c>
      <c r="L810" s="524">
        <v>12</v>
      </c>
      <c r="M810" s="247">
        <f t="shared" si="40"/>
        <v>42000</v>
      </c>
      <c r="N810" s="524">
        <v>1</v>
      </c>
      <c r="O810" s="577">
        <v>12</v>
      </c>
      <c r="P810" s="247">
        <v>42000</v>
      </c>
    </row>
    <row r="811" spans="1:16" s="54" customFormat="1" ht="11.25" x14ac:dyDescent="0.2">
      <c r="A811" s="554" t="s">
        <v>515</v>
      </c>
      <c r="B811" s="381" t="s">
        <v>2836</v>
      </c>
      <c r="C811" s="381" t="s">
        <v>2837</v>
      </c>
      <c r="D811" s="417" t="s">
        <v>2838</v>
      </c>
      <c r="E811" s="247">
        <v>8000</v>
      </c>
      <c r="F811" s="379">
        <v>40796071</v>
      </c>
      <c r="G811" s="417" t="s">
        <v>3112</v>
      </c>
      <c r="H811" s="417" t="s">
        <v>3113</v>
      </c>
      <c r="I811" s="417" t="s">
        <v>2135</v>
      </c>
      <c r="J811" s="417" t="s">
        <v>2841</v>
      </c>
      <c r="K811" s="524">
        <v>1</v>
      </c>
      <c r="L811" s="524">
        <v>12</v>
      </c>
      <c r="M811" s="247">
        <f t="shared" si="40"/>
        <v>96000</v>
      </c>
      <c r="N811" s="524">
        <v>1</v>
      </c>
      <c r="O811" s="577">
        <v>12</v>
      </c>
      <c r="P811" s="247">
        <v>96000</v>
      </c>
    </row>
    <row r="812" spans="1:16" s="54" customFormat="1" ht="11.25" x14ac:dyDescent="0.2">
      <c r="A812" s="554" t="s">
        <v>515</v>
      </c>
      <c r="B812" s="381" t="s">
        <v>2836</v>
      </c>
      <c r="C812" s="381" t="s">
        <v>2837</v>
      </c>
      <c r="D812" s="417" t="s">
        <v>2987</v>
      </c>
      <c r="E812" s="247">
        <v>2500</v>
      </c>
      <c r="F812" s="379">
        <v>43370210</v>
      </c>
      <c r="G812" s="417" t="s">
        <v>3114</v>
      </c>
      <c r="H812" s="417" t="s">
        <v>2989</v>
      </c>
      <c r="I812" s="417" t="s">
        <v>817</v>
      </c>
      <c r="J812" s="417" t="s">
        <v>817</v>
      </c>
      <c r="K812" s="524">
        <v>1</v>
      </c>
      <c r="L812" s="524">
        <v>12</v>
      </c>
      <c r="M812" s="247">
        <f t="shared" si="40"/>
        <v>30000</v>
      </c>
      <c r="N812" s="524">
        <v>1</v>
      </c>
      <c r="O812" s="577">
        <v>12</v>
      </c>
      <c r="P812" s="247">
        <v>30000</v>
      </c>
    </row>
    <row r="813" spans="1:16" s="54" customFormat="1" ht="11.25" x14ac:dyDescent="0.2">
      <c r="A813" s="554" t="s">
        <v>515</v>
      </c>
      <c r="B813" s="381" t="s">
        <v>2836</v>
      </c>
      <c r="C813" s="381" t="s">
        <v>2837</v>
      </c>
      <c r="D813" s="417" t="s">
        <v>2987</v>
      </c>
      <c r="E813" s="247">
        <v>2500</v>
      </c>
      <c r="F813" s="379">
        <v>72129862</v>
      </c>
      <c r="G813" s="417" t="s">
        <v>3115</v>
      </c>
      <c r="H813" s="417" t="s">
        <v>2989</v>
      </c>
      <c r="I813" s="417" t="s">
        <v>817</v>
      </c>
      <c r="J813" s="417" t="s">
        <v>817</v>
      </c>
      <c r="K813" s="524">
        <v>1</v>
      </c>
      <c r="L813" s="524">
        <v>12</v>
      </c>
      <c r="M813" s="247">
        <f t="shared" si="40"/>
        <v>30000</v>
      </c>
      <c r="N813" s="524">
        <v>1</v>
      </c>
      <c r="O813" s="577">
        <v>12</v>
      </c>
      <c r="P813" s="247">
        <v>30000</v>
      </c>
    </row>
    <row r="814" spans="1:16" s="54" customFormat="1" ht="11.25" x14ac:dyDescent="0.2">
      <c r="A814" s="554" t="s">
        <v>515</v>
      </c>
      <c r="B814" s="381" t="s">
        <v>2836</v>
      </c>
      <c r="C814" s="381" t="s">
        <v>2837</v>
      </c>
      <c r="D814" s="417" t="s">
        <v>2987</v>
      </c>
      <c r="E814" s="247">
        <v>2500</v>
      </c>
      <c r="F814" s="379">
        <v>70226468</v>
      </c>
      <c r="G814" s="417" t="s">
        <v>3116</v>
      </c>
      <c r="H814" s="417" t="s">
        <v>2989</v>
      </c>
      <c r="I814" s="417" t="s">
        <v>817</v>
      </c>
      <c r="J814" s="417" t="s">
        <v>817</v>
      </c>
      <c r="K814" s="524">
        <v>1</v>
      </c>
      <c r="L814" s="524">
        <v>12</v>
      </c>
      <c r="M814" s="247">
        <f t="shared" si="40"/>
        <v>30000</v>
      </c>
      <c r="N814" s="524">
        <v>1</v>
      </c>
      <c r="O814" s="577">
        <v>12</v>
      </c>
      <c r="P814" s="247">
        <v>30000</v>
      </c>
    </row>
    <row r="815" spans="1:16" s="54" customFormat="1" ht="11.25" x14ac:dyDescent="0.2">
      <c r="A815" s="554" t="s">
        <v>515</v>
      </c>
      <c r="B815" s="381" t="s">
        <v>2836</v>
      </c>
      <c r="C815" s="381" t="s">
        <v>2837</v>
      </c>
      <c r="D815" s="417" t="s">
        <v>2992</v>
      </c>
      <c r="E815" s="247">
        <v>2500</v>
      </c>
      <c r="F815" s="379">
        <v>45530260</v>
      </c>
      <c r="G815" s="417" t="s">
        <v>3117</v>
      </c>
      <c r="H815" s="417" t="s">
        <v>2994</v>
      </c>
      <c r="I815" s="417" t="s">
        <v>817</v>
      </c>
      <c r="J815" s="417" t="s">
        <v>817</v>
      </c>
      <c r="K815" s="524">
        <v>1</v>
      </c>
      <c r="L815" s="524">
        <v>12</v>
      </c>
      <c r="M815" s="247">
        <f t="shared" si="40"/>
        <v>30000</v>
      </c>
      <c r="N815" s="524">
        <v>1</v>
      </c>
      <c r="O815" s="577">
        <v>12</v>
      </c>
      <c r="P815" s="247">
        <v>30000</v>
      </c>
    </row>
    <row r="816" spans="1:16" s="54" customFormat="1" ht="11.25" x14ac:dyDescent="0.2">
      <c r="A816" s="554" t="s">
        <v>515</v>
      </c>
      <c r="B816" s="381" t="s">
        <v>2836</v>
      </c>
      <c r="C816" s="381" t="s">
        <v>2837</v>
      </c>
      <c r="D816" s="417" t="s">
        <v>3052</v>
      </c>
      <c r="E816" s="247">
        <v>8000</v>
      </c>
      <c r="F816" s="379">
        <v>70444034</v>
      </c>
      <c r="G816" s="417" t="s">
        <v>3118</v>
      </c>
      <c r="H816" s="417" t="s">
        <v>2840</v>
      </c>
      <c r="I816" s="417" t="s">
        <v>2135</v>
      </c>
      <c r="J816" s="417" t="s">
        <v>2841</v>
      </c>
      <c r="K816" s="524">
        <v>1</v>
      </c>
      <c r="L816" s="524">
        <v>12</v>
      </c>
      <c r="M816" s="247">
        <f t="shared" si="40"/>
        <v>96000</v>
      </c>
      <c r="N816" s="524">
        <v>1</v>
      </c>
      <c r="O816" s="577">
        <v>12</v>
      </c>
      <c r="P816" s="247">
        <v>96000</v>
      </c>
    </row>
    <row r="817" spans="1:16" s="54" customFormat="1" ht="11.25" x14ac:dyDescent="0.2">
      <c r="A817" s="554" t="s">
        <v>515</v>
      </c>
      <c r="B817" s="381" t="s">
        <v>2836</v>
      </c>
      <c r="C817" s="381" t="s">
        <v>2837</v>
      </c>
      <c r="D817" s="417" t="s">
        <v>2844</v>
      </c>
      <c r="E817" s="247">
        <v>8000</v>
      </c>
      <c r="F817" s="379">
        <v>41361149</v>
      </c>
      <c r="G817" s="417" t="s">
        <v>3119</v>
      </c>
      <c r="H817" s="417" t="s">
        <v>2848</v>
      </c>
      <c r="I817" s="417" t="s">
        <v>2135</v>
      </c>
      <c r="J817" s="417" t="s">
        <v>2841</v>
      </c>
      <c r="K817" s="524">
        <v>1</v>
      </c>
      <c r="L817" s="524">
        <v>12</v>
      </c>
      <c r="M817" s="247">
        <f t="shared" si="40"/>
        <v>96000</v>
      </c>
      <c r="N817" s="524">
        <v>1</v>
      </c>
      <c r="O817" s="577">
        <v>12</v>
      </c>
      <c r="P817" s="247">
        <v>96000</v>
      </c>
    </row>
    <row r="818" spans="1:16" s="54" customFormat="1" ht="11.25" x14ac:dyDescent="0.2">
      <c r="A818" s="554" t="s">
        <v>515</v>
      </c>
      <c r="B818" s="381" t="s">
        <v>2836</v>
      </c>
      <c r="C818" s="381" t="s">
        <v>2837</v>
      </c>
      <c r="D818" s="417" t="s">
        <v>2844</v>
      </c>
      <c r="E818" s="247">
        <v>8000</v>
      </c>
      <c r="F818" s="379">
        <v>70197296</v>
      </c>
      <c r="G818" s="417" t="s">
        <v>3120</v>
      </c>
      <c r="H818" s="417" t="s">
        <v>2848</v>
      </c>
      <c r="I818" s="417" t="s">
        <v>2135</v>
      </c>
      <c r="J818" s="417" t="s">
        <v>2841</v>
      </c>
      <c r="K818" s="524">
        <v>1</v>
      </c>
      <c r="L818" s="524">
        <v>12</v>
      </c>
      <c r="M818" s="247">
        <f t="shared" si="40"/>
        <v>96000</v>
      </c>
      <c r="N818" s="524">
        <v>1</v>
      </c>
      <c r="O818" s="577">
        <v>12</v>
      </c>
      <c r="P818" s="247">
        <v>96000</v>
      </c>
    </row>
    <row r="819" spans="1:16" s="54" customFormat="1" ht="11.25" x14ac:dyDescent="0.2">
      <c r="A819" s="554" t="s">
        <v>515</v>
      </c>
      <c r="B819" s="381" t="s">
        <v>2836</v>
      </c>
      <c r="C819" s="381" t="s">
        <v>2837</v>
      </c>
      <c r="D819" s="417" t="s">
        <v>2977</v>
      </c>
      <c r="E819" s="247">
        <v>8000</v>
      </c>
      <c r="F819" s="379">
        <v>45102877</v>
      </c>
      <c r="G819" s="417" t="s">
        <v>3121</v>
      </c>
      <c r="H819" s="417" t="s">
        <v>2979</v>
      </c>
      <c r="I819" s="417" t="s">
        <v>2135</v>
      </c>
      <c r="J819" s="417" t="s">
        <v>2841</v>
      </c>
      <c r="K819" s="524">
        <v>1</v>
      </c>
      <c r="L819" s="524">
        <v>12</v>
      </c>
      <c r="M819" s="247">
        <f t="shared" si="40"/>
        <v>96000</v>
      </c>
      <c r="N819" s="524">
        <v>1</v>
      </c>
      <c r="O819" s="577">
        <v>12</v>
      </c>
      <c r="P819" s="247">
        <v>96000</v>
      </c>
    </row>
    <row r="820" spans="1:16" s="54" customFormat="1" ht="11.25" x14ac:dyDescent="0.2">
      <c r="A820" s="554" t="s">
        <v>515</v>
      </c>
      <c r="B820" s="381" t="s">
        <v>2836</v>
      </c>
      <c r="C820" s="381" t="s">
        <v>2837</v>
      </c>
      <c r="D820" s="417" t="s">
        <v>2977</v>
      </c>
      <c r="E820" s="247">
        <v>8000</v>
      </c>
      <c r="F820" s="379" t="s">
        <v>3122</v>
      </c>
      <c r="G820" s="417" t="s">
        <v>3123</v>
      </c>
      <c r="H820" s="417" t="s">
        <v>2979</v>
      </c>
      <c r="I820" s="417" t="s">
        <v>2135</v>
      </c>
      <c r="J820" s="417" t="s">
        <v>2841</v>
      </c>
      <c r="K820" s="524">
        <v>1</v>
      </c>
      <c r="L820" s="524">
        <v>12</v>
      </c>
      <c r="M820" s="247">
        <f t="shared" si="40"/>
        <v>96000</v>
      </c>
      <c r="N820" s="524">
        <v>1</v>
      </c>
      <c r="O820" s="577">
        <v>12</v>
      </c>
      <c r="P820" s="247">
        <v>96000</v>
      </c>
    </row>
    <row r="821" spans="1:16" s="54" customFormat="1" ht="11.25" x14ac:dyDescent="0.2">
      <c r="A821" s="554" t="s">
        <v>515</v>
      </c>
      <c r="B821" s="381" t="s">
        <v>2836</v>
      </c>
      <c r="C821" s="381" t="s">
        <v>2837</v>
      </c>
      <c r="D821" s="417" t="s">
        <v>3031</v>
      </c>
      <c r="E821" s="247">
        <v>1700</v>
      </c>
      <c r="F821" s="379">
        <v>19919210</v>
      </c>
      <c r="G821" s="417" t="s">
        <v>3124</v>
      </c>
      <c r="H821" s="417" t="s">
        <v>3039</v>
      </c>
      <c r="I821" s="417" t="s">
        <v>817</v>
      </c>
      <c r="J821" s="417" t="s">
        <v>817</v>
      </c>
      <c r="K821" s="524">
        <v>1</v>
      </c>
      <c r="L821" s="524">
        <v>12</v>
      </c>
      <c r="M821" s="247">
        <f t="shared" si="40"/>
        <v>20400</v>
      </c>
      <c r="N821" s="524">
        <v>1</v>
      </c>
      <c r="O821" s="577">
        <v>12</v>
      </c>
      <c r="P821" s="247">
        <v>20400</v>
      </c>
    </row>
    <row r="822" spans="1:16" s="54" customFormat="1" ht="11.25" x14ac:dyDescent="0.2">
      <c r="A822" s="554" t="s">
        <v>515</v>
      </c>
      <c r="B822" s="381" t="s">
        <v>2836</v>
      </c>
      <c r="C822" s="381" t="s">
        <v>2837</v>
      </c>
      <c r="D822" s="417" t="s">
        <v>2849</v>
      </c>
      <c r="E822" s="247">
        <v>3500</v>
      </c>
      <c r="F822" s="379">
        <v>10834977</v>
      </c>
      <c r="G822" s="417" t="s">
        <v>3125</v>
      </c>
      <c r="H822" s="417" t="s">
        <v>2851</v>
      </c>
      <c r="I822" s="417" t="s">
        <v>2135</v>
      </c>
      <c r="J822" s="417" t="s">
        <v>2852</v>
      </c>
      <c r="K822" s="524">
        <v>1</v>
      </c>
      <c r="L822" s="524">
        <v>12</v>
      </c>
      <c r="M822" s="247">
        <f t="shared" si="40"/>
        <v>42000</v>
      </c>
      <c r="N822" s="524">
        <v>1</v>
      </c>
      <c r="O822" s="577">
        <v>12</v>
      </c>
      <c r="P822" s="247">
        <v>42000</v>
      </c>
    </row>
    <row r="823" spans="1:16" s="54" customFormat="1" ht="11.25" x14ac:dyDescent="0.2">
      <c r="A823" s="554" t="s">
        <v>515</v>
      </c>
      <c r="B823" s="381" t="s">
        <v>2836</v>
      </c>
      <c r="C823" s="381" t="s">
        <v>2837</v>
      </c>
      <c r="D823" s="417" t="s">
        <v>2870</v>
      </c>
      <c r="E823" s="247">
        <v>3500</v>
      </c>
      <c r="F823" s="379">
        <v>20039886</v>
      </c>
      <c r="G823" s="417" t="s">
        <v>3126</v>
      </c>
      <c r="H823" s="417" t="s">
        <v>2865</v>
      </c>
      <c r="I823" s="417" t="s">
        <v>2135</v>
      </c>
      <c r="J823" s="417" t="s">
        <v>2866</v>
      </c>
      <c r="K823" s="524">
        <v>1</v>
      </c>
      <c r="L823" s="524">
        <v>12</v>
      </c>
      <c r="M823" s="247">
        <f t="shared" si="40"/>
        <v>42000</v>
      </c>
      <c r="N823" s="524">
        <v>1</v>
      </c>
      <c r="O823" s="577">
        <v>12</v>
      </c>
      <c r="P823" s="247">
        <v>42000</v>
      </c>
    </row>
    <row r="824" spans="1:16" s="54" customFormat="1" ht="11.25" x14ac:dyDescent="0.2">
      <c r="A824" s="554" t="s">
        <v>515</v>
      </c>
      <c r="B824" s="381" t="s">
        <v>2836</v>
      </c>
      <c r="C824" s="381" t="s">
        <v>2837</v>
      </c>
      <c r="D824" s="417" t="s">
        <v>2870</v>
      </c>
      <c r="E824" s="247">
        <v>3500</v>
      </c>
      <c r="F824" s="379">
        <v>47000320</v>
      </c>
      <c r="G824" s="417" t="s">
        <v>3127</v>
      </c>
      <c r="H824" s="417" t="s">
        <v>2865</v>
      </c>
      <c r="I824" s="417" t="s">
        <v>2135</v>
      </c>
      <c r="J824" s="417" t="s">
        <v>2866</v>
      </c>
      <c r="K824" s="524">
        <v>1</v>
      </c>
      <c r="L824" s="524">
        <v>12</v>
      </c>
      <c r="M824" s="247">
        <f t="shared" si="40"/>
        <v>42000</v>
      </c>
      <c r="N824" s="524">
        <v>1</v>
      </c>
      <c r="O824" s="577">
        <v>12</v>
      </c>
      <c r="P824" s="247">
        <v>42000</v>
      </c>
    </row>
    <row r="825" spans="1:16" s="54" customFormat="1" ht="11.25" x14ac:dyDescent="0.2">
      <c r="A825" s="554" t="s">
        <v>515</v>
      </c>
      <c r="B825" s="381" t="s">
        <v>2836</v>
      </c>
      <c r="C825" s="381" t="s">
        <v>2837</v>
      </c>
      <c r="D825" s="417" t="s">
        <v>2870</v>
      </c>
      <c r="E825" s="247">
        <v>3500</v>
      </c>
      <c r="F825" s="379">
        <v>70812793</v>
      </c>
      <c r="G825" s="417" t="s">
        <v>3128</v>
      </c>
      <c r="H825" s="417" t="s">
        <v>2865</v>
      </c>
      <c r="I825" s="417" t="s">
        <v>2135</v>
      </c>
      <c r="J825" s="417" t="s">
        <v>2866</v>
      </c>
      <c r="K825" s="524">
        <v>1</v>
      </c>
      <c r="L825" s="524">
        <v>12</v>
      </c>
      <c r="M825" s="247">
        <f t="shared" si="40"/>
        <v>42000</v>
      </c>
      <c r="N825" s="524">
        <v>1</v>
      </c>
      <c r="O825" s="577">
        <v>12</v>
      </c>
      <c r="P825" s="247">
        <v>42000</v>
      </c>
    </row>
    <row r="826" spans="1:16" s="54" customFormat="1" ht="11.25" x14ac:dyDescent="0.2">
      <c r="A826" s="554" t="s">
        <v>515</v>
      </c>
      <c r="B826" s="381" t="s">
        <v>2836</v>
      </c>
      <c r="C826" s="381" t="s">
        <v>2837</v>
      </c>
      <c r="D826" s="417" t="s">
        <v>2870</v>
      </c>
      <c r="E826" s="247">
        <v>2500</v>
      </c>
      <c r="F826" s="379">
        <v>41509735</v>
      </c>
      <c r="G826" s="417" t="s">
        <v>3129</v>
      </c>
      <c r="H826" s="417" t="s">
        <v>3085</v>
      </c>
      <c r="I826" s="417" t="s">
        <v>817</v>
      </c>
      <c r="J826" s="417" t="s">
        <v>817</v>
      </c>
      <c r="K826" s="524">
        <v>1</v>
      </c>
      <c r="L826" s="524">
        <v>12</v>
      </c>
      <c r="M826" s="247">
        <f t="shared" si="40"/>
        <v>30000</v>
      </c>
      <c r="N826" s="524">
        <v>1</v>
      </c>
      <c r="O826" s="577">
        <v>12</v>
      </c>
      <c r="P826" s="247">
        <v>30000</v>
      </c>
    </row>
    <row r="827" spans="1:16" s="54" customFormat="1" ht="11.25" x14ac:dyDescent="0.2">
      <c r="A827" s="554" t="s">
        <v>515</v>
      </c>
      <c r="B827" s="381" t="s">
        <v>2836</v>
      </c>
      <c r="C827" s="381" t="s">
        <v>2837</v>
      </c>
      <c r="D827" s="417" t="s">
        <v>2870</v>
      </c>
      <c r="E827" s="247">
        <v>3500</v>
      </c>
      <c r="F827" s="379">
        <v>47727060</v>
      </c>
      <c r="G827" s="417" t="s">
        <v>3130</v>
      </c>
      <c r="H827" s="417" t="s">
        <v>2865</v>
      </c>
      <c r="I827" s="417" t="s">
        <v>2135</v>
      </c>
      <c r="J827" s="417" t="s">
        <v>2866</v>
      </c>
      <c r="K827" s="524">
        <v>1</v>
      </c>
      <c r="L827" s="524">
        <v>12</v>
      </c>
      <c r="M827" s="247">
        <f t="shared" si="40"/>
        <v>42000</v>
      </c>
      <c r="N827" s="524">
        <v>1</v>
      </c>
      <c r="O827" s="577">
        <v>12</v>
      </c>
      <c r="P827" s="247">
        <v>42000</v>
      </c>
    </row>
    <row r="828" spans="1:16" s="54" customFormat="1" ht="11.25" x14ac:dyDescent="0.2">
      <c r="A828" s="554" t="s">
        <v>515</v>
      </c>
      <c r="B828" s="381" t="s">
        <v>2836</v>
      </c>
      <c r="C828" s="381" t="s">
        <v>2837</v>
      </c>
      <c r="D828" s="417" t="s">
        <v>2870</v>
      </c>
      <c r="E828" s="247">
        <v>3500</v>
      </c>
      <c r="F828" s="379" t="s">
        <v>3131</v>
      </c>
      <c r="G828" s="417" t="s">
        <v>3132</v>
      </c>
      <c r="H828" s="417" t="s">
        <v>2865</v>
      </c>
      <c r="I828" s="417" t="s">
        <v>2135</v>
      </c>
      <c r="J828" s="417" t="s">
        <v>2866</v>
      </c>
      <c r="K828" s="524">
        <v>1</v>
      </c>
      <c r="L828" s="524">
        <v>12</v>
      </c>
      <c r="M828" s="247">
        <f t="shared" si="40"/>
        <v>42000</v>
      </c>
      <c r="N828" s="524">
        <v>1</v>
      </c>
      <c r="O828" s="577">
        <v>12</v>
      </c>
      <c r="P828" s="247">
        <v>42000</v>
      </c>
    </row>
    <row r="829" spans="1:16" s="54" customFormat="1" ht="11.25" x14ac:dyDescent="0.2">
      <c r="A829" s="554" t="s">
        <v>515</v>
      </c>
      <c r="B829" s="381" t="s">
        <v>2836</v>
      </c>
      <c r="C829" s="381" t="s">
        <v>2837</v>
      </c>
      <c r="D829" s="417" t="s">
        <v>3031</v>
      </c>
      <c r="E829" s="247">
        <v>1700</v>
      </c>
      <c r="F829" s="379">
        <v>20121450</v>
      </c>
      <c r="G829" s="417" t="s">
        <v>3133</v>
      </c>
      <c r="H829" s="417" t="s">
        <v>3041</v>
      </c>
      <c r="I829" s="417" t="s">
        <v>817</v>
      </c>
      <c r="J829" s="417" t="s">
        <v>817</v>
      </c>
      <c r="K829" s="524">
        <v>1</v>
      </c>
      <c r="L829" s="524">
        <v>12</v>
      </c>
      <c r="M829" s="247">
        <f t="shared" si="40"/>
        <v>20400</v>
      </c>
      <c r="N829" s="524">
        <v>1</v>
      </c>
      <c r="O829" s="577">
        <v>12</v>
      </c>
      <c r="P829" s="247">
        <v>20400</v>
      </c>
    </row>
    <row r="830" spans="1:16" s="54" customFormat="1" ht="11.25" x14ac:dyDescent="0.2">
      <c r="A830" s="554" t="s">
        <v>515</v>
      </c>
      <c r="B830" s="381" t="s">
        <v>2836</v>
      </c>
      <c r="C830" s="381" t="s">
        <v>2837</v>
      </c>
      <c r="D830" s="417" t="s">
        <v>2870</v>
      </c>
      <c r="E830" s="247">
        <v>3500</v>
      </c>
      <c r="F830" s="379">
        <v>41278187</v>
      </c>
      <c r="G830" s="417" t="s">
        <v>3134</v>
      </c>
      <c r="H830" s="417" t="s">
        <v>2873</v>
      </c>
      <c r="I830" s="417" t="s">
        <v>2135</v>
      </c>
      <c r="J830" s="417" t="s">
        <v>2866</v>
      </c>
      <c r="K830" s="524">
        <v>1</v>
      </c>
      <c r="L830" s="524">
        <v>12</v>
      </c>
      <c r="M830" s="247">
        <f t="shared" si="40"/>
        <v>42000</v>
      </c>
      <c r="N830" s="524">
        <v>1</v>
      </c>
      <c r="O830" s="577">
        <v>12</v>
      </c>
      <c r="P830" s="247">
        <v>42000</v>
      </c>
    </row>
    <row r="831" spans="1:16" s="54" customFormat="1" ht="11.25" x14ac:dyDescent="0.2">
      <c r="A831" s="554" t="s">
        <v>515</v>
      </c>
      <c r="B831" s="381" t="s">
        <v>2836</v>
      </c>
      <c r="C831" s="381" t="s">
        <v>2837</v>
      </c>
      <c r="D831" s="417" t="s">
        <v>2870</v>
      </c>
      <c r="E831" s="247">
        <v>3500</v>
      </c>
      <c r="F831" s="379">
        <v>42797077</v>
      </c>
      <c r="G831" s="417" t="s">
        <v>3135</v>
      </c>
      <c r="H831" s="417" t="s">
        <v>2873</v>
      </c>
      <c r="I831" s="417" t="s">
        <v>2135</v>
      </c>
      <c r="J831" s="417" t="s">
        <v>2866</v>
      </c>
      <c r="K831" s="524">
        <v>1</v>
      </c>
      <c r="L831" s="524">
        <v>12</v>
      </c>
      <c r="M831" s="247">
        <f t="shared" si="40"/>
        <v>42000</v>
      </c>
      <c r="N831" s="524">
        <v>1</v>
      </c>
      <c r="O831" s="577">
        <v>12</v>
      </c>
      <c r="P831" s="247">
        <v>42000</v>
      </c>
    </row>
    <row r="832" spans="1:16" s="54" customFormat="1" ht="11.25" x14ac:dyDescent="0.2">
      <c r="A832" s="554" t="s">
        <v>515</v>
      </c>
      <c r="B832" s="381" t="s">
        <v>2836</v>
      </c>
      <c r="C832" s="381" t="s">
        <v>2837</v>
      </c>
      <c r="D832" s="417" t="s">
        <v>3095</v>
      </c>
      <c r="E832" s="247">
        <v>2500</v>
      </c>
      <c r="F832" s="379">
        <v>72410032</v>
      </c>
      <c r="G832" s="417" t="s">
        <v>3136</v>
      </c>
      <c r="H832" s="417" t="s">
        <v>3026</v>
      </c>
      <c r="I832" s="417" t="s">
        <v>817</v>
      </c>
      <c r="J832" s="417" t="s">
        <v>817</v>
      </c>
      <c r="K832" s="524">
        <v>1</v>
      </c>
      <c r="L832" s="524">
        <v>12</v>
      </c>
      <c r="M832" s="247">
        <f t="shared" si="40"/>
        <v>30000</v>
      </c>
      <c r="N832" s="524">
        <v>1</v>
      </c>
      <c r="O832" s="577">
        <v>12</v>
      </c>
      <c r="P832" s="247">
        <v>30000</v>
      </c>
    </row>
    <row r="833" spans="1:16" s="54" customFormat="1" ht="11.25" x14ac:dyDescent="0.2">
      <c r="A833" s="554" t="s">
        <v>515</v>
      </c>
      <c r="B833" s="381" t="s">
        <v>2836</v>
      </c>
      <c r="C833" s="381" t="s">
        <v>2837</v>
      </c>
      <c r="D833" s="417" t="s">
        <v>2863</v>
      </c>
      <c r="E833" s="247">
        <v>3500</v>
      </c>
      <c r="F833" s="379">
        <v>41883545</v>
      </c>
      <c r="G833" s="417" t="s">
        <v>3137</v>
      </c>
      <c r="H833" s="417" t="s">
        <v>3110</v>
      </c>
      <c r="I833" s="417" t="s">
        <v>2135</v>
      </c>
      <c r="J833" s="417" t="s">
        <v>2866</v>
      </c>
      <c r="K833" s="524">
        <v>1</v>
      </c>
      <c r="L833" s="524">
        <v>12</v>
      </c>
      <c r="M833" s="247">
        <f t="shared" si="40"/>
        <v>42000</v>
      </c>
      <c r="N833" s="524">
        <v>1</v>
      </c>
      <c r="O833" s="577">
        <v>12</v>
      </c>
      <c r="P833" s="247">
        <v>42000</v>
      </c>
    </row>
    <row r="834" spans="1:16" s="54" customFormat="1" ht="11.25" x14ac:dyDescent="0.2">
      <c r="A834" s="554" t="s">
        <v>515</v>
      </c>
      <c r="B834" s="381" t="s">
        <v>2836</v>
      </c>
      <c r="C834" s="381" t="s">
        <v>2837</v>
      </c>
      <c r="D834" s="417" t="s">
        <v>2977</v>
      </c>
      <c r="E834" s="247">
        <v>8000</v>
      </c>
      <c r="F834" s="379">
        <v>46589947</v>
      </c>
      <c r="G834" s="417" t="s">
        <v>3138</v>
      </c>
      <c r="H834" s="417" t="s">
        <v>2979</v>
      </c>
      <c r="I834" s="417" t="s">
        <v>2135</v>
      </c>
      <c r="J834" s="417" t="s">
        <v>2866</v>
      </c>
      <c r="K834" s="524">
        <v>1</v>
      </c>
      <c r="L834" s="524">
        <v>12</v>
      </c>
      <c r="M834" s="247">
        <f t="shared" si="40"/>
        <v>96000</v>
      </c>
      <c r="N834" s="524">
        <v>1</v>
      </c>
      <c r="O834" s="577">
        <v>12</v>
      </c>
      <c r="P834" s="247">
        <v>96000</v>
      </c>
    </row>
    <row r="835" spans="1:16" s="54" customFormat="1" ht="11.25" x14ac:dyDescent="0.2">
      <c r="A835" s="554" t="s">
        <v>515</v>
      </c>
      <c r="B835" s="381" t="s">
        <v>2836</v>
      </c>
      <c r="C835" s="381" t="s">
        <v>2837</v>
      </c>
      <c r="D835" s="417" t="s">
        <v>2870</v>
      </c>
      <c r="E835" s="247">
        <v>3500</v>
      </c>
      <c r="F835" s="379">
        <v>46434692</v>
      </c>
      <c r="G835" s="417" t="s">
        <v>3139</v>
      </c>
      <c r="H835" s="417" t="s">
        <v>2865</v>
      </c>
      <c r="I835" s="417" t="s">
        <v>2135</v>
      </c>
      <c r="J835" s="417" t="s">
        <v>2866</v>
      </c>
      <c r="K835" s="524">
        <v>1</v>
      </c>
      <c r="L835" s="524">
        <v>12</v>
      </c>
      <c r="M835" s="247">
        <f t="shared" si="40"/>
        <v>42000</v>
      </c>
      <c r="N835" s="524">
        <v>1</v>
      </c>
      <c r="O835" s="577">
        <v>12</v>
      </c>
      <c r="P835" s="247">
        <v>42000</v>
      </c>
    </row>
    <row r="836" spans="1:16" s="54" customFormat="1" ht="11.25" x14ac:dyDescent="0.2">
      <c r="A836" s="554" t="s">
        <v>515</v>
      </c>
      <c r="B836" s="381" t="s">
        <v>2836</v>
      </c>
      <c r="C836" s="381" t="s">
        <v>2837</v>
      </c>
      <c r="D836" s="417" t="s">
        <v>2870</v>
      </c>
      <c r="E836" s="247">
        <v>3500</v>
      </c>
      <c r="F836" s="379">
        <v>48120824</v>
      </c>
      <c r="G836" s="417" t="s">
        <v>3140</v>
      </c>
      <c r="H836" s="417" t="s">
        <v>2865</v>
      </c>
      <c r="I836" s="417" t="s">
        <v>2135</v>
      </c>
      <c r="J836" s="417" t="s">
        <v>2866</v>
      </c>
      <c r="K836" s="524">
        <v>1</v>
      </c>
      <c r="L836" s="524">
        <v>12</v>
      </c>
      <c r="M836" s="247">
        <f t="shared" si="40"/>
        <v>42000</v>
      </c>
      <c r="N836" s="524">
        <v>1</v>
      </c>
      <c r="O836" s="577">
        <v>12</v>
      </c>
      <c r="P836" s="247">
        <v>42000</v>
      </c>
    </row>
    <row r="837" spans="1:16" s="54" customFormat="1" ht="11.25" x14ac:dyDescent="0.2">
      <c r="A837" s="554" t="s">
        <v>515</v>
      </c>
      <c r="B837" s="381" t="s">
        <v>2836</v>
      </c>
      <c r="C837" s="381" t="s">
        <v>2837</v>
      </c>
      <c r="D837" s="417" t="s">
        <v>2870</v>
      </c>
      <c r="E837" s="247">
        <v>3500</v>
      </c>
      <c r="F837" s="379">
        <v>47402304</v>
      </c>
      <c r="G837" s="417" t="s">
        <v>3141</v>
      </c>
      <c r="H837" s="417" t="s">
        <v>2865</v>
      </c>
      <c r="I837" s="417" t="s">
        <v>2135</v>
      </c>
      <c r="J837" s="417" t="s">
        <v>2866</v>
      </c>
      <c r="K837" s="524">
        <v>1</v>
      </c>
      <c r="L837" s="524">
        <v>12</v>
      </c>
      <c r="M837" s="247">
        <f t="shared" si="40"/>
        <v>42000</v>
      </c>
      <c r="N837" s="524">
        <v>1</v>
      </c>
      <c r="O837" s="577">
        <v>12</v>
      </c>
      <c r="P837" s="247">
        <v>42000</v>
      </c>
    </row>
    <row r="838" spans="1:16" s="54" customFormat="1" ht="11.25" x14ac:dyDescent="0.2">
      <c r="A838" s="554" t="s">
        <v>515</v>
      </c>
      <c r="B838" s="381" t="s">
        <v>2836</v>
      </c>
      <c r="C838" s="381" t="s">
        <v>3142</v>
      </c>
      <c r="D838" s="417" t="s">
        <v>3143</v>
      </c>
      <c r="E838" s="247">
        <v>2500</v>
      </c>
      <c r="F838" s="379">
        <v>44362096</v>
      </c>
      <c r="G838" s="417" t="s">
        <v>3144</v>
      </c>
      <c r="H838" s="417" t="s">
        <v>2852</v>
      </c>
      <c r="I838" s="417" t="s">
        <v>2135</v>
      </c>
      <c r="J838" s="417" t="s">
        <v>2852</v>
      </c>
      <c r="K838" s="524">
        <v>1</v>
      </c>
      <c r="L838" s="524">
        <v>12</v>
      </c>
      <c r="M838" s="247">
        <f t="shared" si="40"/>
        <v>30000</v>
      </c>
      <c r="N838" s="524">
        <v>1</v>
      </c>
      <c r="O838" s="577">
        <v>12</v>
      </c>
      <c r="P838" s="247">
        <v>30000</v>
      </c>
    </row>
    <row r="839" spans="1:16" s="54" customFormat="1" ht="11.25" x14ac:dyDescent="0.2">
      <c r="A839" s="554" t="s">
        <v>515</v>
      </c>
      <c r="B839" s="381" t="s">
        <v>2836</v>
      </c>
      <c r="C839" s="381" t="s">
        <v>3142</v>
      </c>
      <c r="D839" s="417" t="s">
        <v>3143</v>
      </c>
      <c r="E839" s="247">
        <v>2500</v>
      </c>
      <c r="F839" s="379">
        <v>44587023</v>
      </c>
      <c r="G839" s="417" t="s">
        <v>3145</v>
      </c>
      <c r="H839" s="417" t="s">
        <v>2852</v>
      </c>
      <c r="I839" s="417" t="s">
        <v>2135</v>
      </c>
      <c r="J839" s="417" t="s">
        <v>2852</v>
      </c>
      <c r="K839" s="524">
        <v>1</v>
      </c>
      <c r="L839" s="524">
        <v>12</v>
      </c>
      <c r="M839" s="247">
        <f t="shared" si="40"/>
        <v>30000</v>
      </c>
      <c r="N839" s="524">
        <v>1</v>
      </c>
      <c r="O839" s="577">
        <v>12</v>
      </c>
      <c r="P839" s="247">
        <v>30000</v>
      </c>
    </row>
    <row r="840" spans="1:16" s="54" customFormat="1" ht="11.25" x14ac:dyDescent="0.2">
      <c r="A840" s="554" t="s">
        <v>515</v>
      </c>
      <c r="B840" s="381" t="s">
        <v>2836</v>
      </c>
      <c r="C840" s="381" t="s">
        <v>3142</v>
      </c>
      <c r="D840" s="417" t="s">
        <v>3146</v>
      </c>
      <c r="E840" s="247">
        <v>2500</v>
      </c>
      <c r="F840" s="379">
        <v>43698304</v>
      </c>
      <c r="G840" s="417" t="s">
        <v>3147</v>
      </c>
      <c r="H840" s="417" t="s">
        <v>2852</v>
      </c>
      <c r="I840" s="417" t="s">
        <v>2135</v>
      </c>
      <c r="J840" s="417" t="s">
        <v>2852</v>
      </c>
      <c r="K840" s="524">
        <v>1</v>
      </c>
      <c r="L840" s="524">
        <v>12</v>
      </c>
      <c r="M840" s="247">
        <f t="shared" si="40"/>
        <v>30000</v>
      </c>
      <c r="N840" s="524">
        <v>1</v>
      </c>
      <c r="O840" s="577">
        <v>12</v>
      </c>
      <c r="P840" s="247">
        <v>30000</v>
      </c>
    </row>
    <row r="841" spans="1:16" s="54" customFormat="1" ht="11.25" x14ac:dyDescent="0.2">
      <c r="A841" s="554" t="s">
        <v>515</v>
      </c>
      <c r="B841" s="381" t="s">
        <v>2836</v>
      </c>
      <c r="C841" s="381" t="s">
        <v>3142</v>
      </c>
      <c r="D841" s="417" t="s">
        <v>3019</v>
      </c>
      <c r="E841" s="247">
        <v>2500</v>
      </c>
      <c r="F841" s="379">
        <v>40416347</v>
      </c>
      <c r="G841" s="417" t="s">
        <v>3148</v>
      </c>
      <c r="H841" s="417" t="s">
        <v>3149</v>
      </c>
      <c r="I841" s="417" t="s">
        <v>2135</v>
      </c>
      <c r="J841" s="417" t="s">
        <v>2841</v>
      </c>
      <c r="K841" s="524">
        <v>1</v>
      </c>
      <c r="L841" s="524">
        <v>12</v>
      </c>
      <c r="M841" s="247">
        <f t="shared" si="40"/>
        <v>30000</v>
      </c>
      <c r="N841" s="524">
        <v>1</v>
      </c>
      <c r="O841" s="577">
        <v>12</v>
      </c>
      <c r="P841" s="247">
        <v>30000</v>
      </c>
    </row>
    <row r="842" spans="1:16" s="54" customFormat="1" ht="11.25" x14ac:dyDescent="0.2">
      <c r="A842" s="554" t="s">
        <v>515</v>
      </c>
      <c r="B842" s="381" t="s">
        <v>2836</v>
      </c>
      <c r="C842" s="381" t="s">
        <v>3142</v>
      </c>
      <c r="D842" s="417" t="s">
        <v>3019</v>
      </c>
      <c r="E842" s="247">
        <v>2500</v>
      </c>
      <c r="F842" s="379">
        <v>44721710</v>
      </c>
      <c r="G842" s="417" t="s">
        <v>3150</v>
      </c>
      <c r="H842" s="417" t="s">
        <v>3149</v>
      </c>
      <c r="I842" s="417" t="s">
        <v>2135</v>
      </c>
      <c r="J842" s="417" t="s">
        <v>2841</v>
      </c>
      <c r="K842" s="524">
        <v>1</v>
      </c>
      <c r="L842" s="524">
        <v>12</v>
      </c>
      <c r="M842" s="247">
        <f t="shared" si="40"/>
        <v>30000</v>
      </c>
      <c r="N842" s="524">
        <v>1</v>
      </c>
      <c r="O842" s="577">
        <v>12</v>
      </c>
      <c r="P842" s="247">
        <v>30000</v>
      </c>
    </row>
    <row r="843" spans="1:16" s="54" customFormat="1" ht="11.25" x14ac:dyDescent="0.2">
      <c r="A843" s="554" t="s">
        <v>515</v>
      </c>
      <c r="B843" s="381" t="s">
        <v>2836</v>
      </c>
      <c r="C843" s="381" t="s">
        <v>3142</v>
      </c>
      <c r="D843" s="417" t="s">
        <v>3019</v>
      </c>
      <c r="E843" s="247">
        <v>1700</v>
      </c>
      <c r="F843" s="379">
        <v>44556072</v>
      </c>
      <c r="G843" s="417" t="s">
        <v>3151</v>
      </c>
      <c r="H843" s="417" t="s">
        <v>3152</v>
      </c>
      <c r="I843" s="417" t="s">
        <v>817</v>
      </c>
      <c r="J843" s="417" t="s">
        <v>817</v>
      </c>
      <c r="K843" s="524">
        <v>1</v>
      </c>
      <c r="L843" s="524">
        <v>12</v>
      </c>
      <c r="M843" s="247">
        <f t="shared" si="40"/>
        <v>20400</v>
      </c>
      <c r="N843" s="524">
        <v>1</v>
      </c>
      <c r="O843" s="577">
        <v>12</v>
      </c>
      <c r="P843" s="247">
        <v>20400</v>
      </c>
    </row>
    <row r="844" spans="1:16" s="54" customFormat="1" ht="11.25" x14ac:dyDescent="0.2">
      <c r="A844" s="554" t="s">
        <v>515</v>
      </c>
      <c r="B844" s="381" t="s">
        <v>2836</v>
      </c>
      <c r="C844" s="381" t="s">
        <v>3142</v>
      </c>
      <c r="D844" s="417" t="s">
        <v>3019</v>
      </c>
      <c r="E844" s="247">
        <v>1700</v>
      </c>
      <c r="F844" s="379">
        <v>44018768</v>
      </c>
      <c r="G844" s="417" t="s">
        <v>3153</v>
      </c>
      <c r="H844" s="417" t="s">
        <v>3152</v>
      </c>
      <c r="I844" s="417" t="s">
        <v>817</v>
      </c>
      <c r="J844" s="417" t="s">
        <v>817</v>
      </c>
      <c r="K844" s="524">
        <v>1</v>
      </c>
      <c r="L844" s="524">
        <v>12</v>
      </c>
      <c r="M844" s="247">
        <f t="shared" si="40"/>
        <v>20400</v>
      </c>
      <c r="N844" s="524">
        <v>1</v>
      </c>
      <c r="O844" s="577">
        <v>12</v>
      </c>
      <c r="P844" s="247">
        <v>20400</v>
      </c>
    </row>
    <row r="845" spans="1:16" s="54" customFormat="1" ht="11.25" x14ac:dyDescent="0.2">
      <c r="A845" s="554" t="s">
        <v>515</v>
      </c>
      <c r="B845" s="381" t="s">
        <v>2836</v>
      </c>
      <c r="C845" s="381" t="s">
        <v>3142</v>
      </c>
      <c r="D845" s="417" t="s">
        <v>3019</v>
      </c>
      <c r="E845" s="247">
        <v>1700</v>
      </c>
      <c r="F845" s="379">
        <v>46762408</v>
      </c>
      <c r="G845" s="417" t="s">
        <v>3154</v>
      </c>
      <c r="H845" s="417" t="s">
        <v>3155</v>
      </c>
      <c r="I845" s="417" t="s">
        <v>817</v>
      </c>
      <c r="J845" s="417" t="s">
        <v>817</v>
      </c>
      <c r="K845" s="524">
        <v>1</v>
      </c>
      <c r="L845" s="524">
        <v>12</v>
      </c>
      <c r="M845" s="247">
        <f t="shared" si="40"/>
        <v>20400</v>
      </c>
      <c r="N845" s="524">
        <v>1</v>
      </c>
      <c r="O845" s="577">
        <v>12</v>
      </c>
      <c r="P845" s="247">
        <v>20400</v>
      </c>
    </row>
    <row r="846" spans="1:16" s="54" customFormat="1" ht="11.25" x14ac:dyDescent="0.2">
      <c r="A846" s="554" t="s">
        <v>515</v>
      </c>
      <c r="B846" s="381" t="s">
        <v>2836</v>
      </c>
      <c r="C846" s="381" t="s">
        <v>3142</v>
      </c>
      <c r="D846" s="417" t="s">
        <v>3019</v>
      </c>
      <c r="E846" s="247">
        <v>1700</v>
      </c>
      <c r="F846" s="379">
        <v>47121520</v>
      </c>
      <c r="G846" s="417" t="s">
        <v>3156</v>
      </c>
      <c r="H846" s="417" t="s">
        <v>3155</v>
      </c>
      <c r="I846" s="417" t="s">
        <v>817</v>
      </c>
      <c r="J846" s="417" t="s">
        <v>817</v>
      </c>
      <c r="K846" s="524">
        <v>1</v>
      </c>
      <c r="L846" s="524">
        <v>12</v>
      </c>
      <c r="M846" s="247">
        <f t="shared" si="40"/>
        <v>20400</v>
      </c>
      <c r="N846" s="524">
        <v>1</v>
      </c>
      <c r="O846" s="577">
        <v>12</v>
      </c>
      <c r="P846" s="247">
        <v>20400</v>
      </c>
    </row>
    <row r="847" spans="1:16" s="54" customFormat="1" ht="11.25" x14ac:dyDescent="0.2">
      <c r="A847" s="554" t="s">
        <v>515</v>
      </c>
      <c r="B847" s="381" t="s">
        <v>2836</v>
      </c>
      <c r="C847" s="381" t="s">
        <v>3142</v>
      </c>
      <c r="D847" s="417" t="s">
        <v>3019</v>
      </c>
      <c r="E847" s="247">
        <v>1700</v>
      </c>
      <c r="F847" s="379">
        <v>40984826</v>
      </c>
      <c r="G847" s="417" t="s">
        <v>3157</v>
      </c>
      <c r="H847" s="417" t="s">
        <v>3155</v>
      </c>
      <c r="I847" s="417" t="s">
        <v>817</v>
      </c>
      <c r="J847" s="417" t="s">
        <v>817</v>
      </c>
      <c r="K847" s="524">
        <v>1</v>
      </c>
      <c r="L847" s="524">
        <v>12</v>
      </c>
      <c r="M847" s="247">
        <f t="shared" si="40"/>
        <v>20400</v>
      </c>
      <c r="N847" s="524">
        <v>1</v>
      </c>
      <c r="O847" s="577">
        <v>12</v>
      </c>
      <c r="P847" s="247">
        <v>20400</v>
      </c>
    </row>
    <row r="848" spans="1:16" s="54" customFormat="1" ht="11.25" x14ac:dyDescent="0.2">
      <c r="A848" s="554" t="s">
        <v>515</v>
      </c>
      <c r="B848" s="381" t="s">
        <v>2836</v>
      </c>
      <c r="C848" s="381" t="s">
        <v>3142</v>
      </c>
      <c r="D848" s="417" t="s">
        <v>3019</v>
      </c>
      <c r="E848" s="247">
        <v>1700</v>
      </c>
      <c r="F848" s="379">
        <v>44817741</v>
      </c>
      <c r="G848" s="417" t="s">
        <v>3158</v>
      </c>
      <c r="H848" s="417" t="s">
        <v>3155</v>
      </c>
      <c r="I848" s="417" t="s">
        <v>817</v>
      </c>
      <c r="J848" s="417" t="s">
        <v>817</v>
      </c>
      <c r="K848" s="524">
        <v>1</v>
      </c>
      <c r="L848" s="524">
        <v>12</v>
      </c>
      <c r="M848" s="247">
        <f t="shared" si="40"/>
        <v>20400</v>
      </c>
      <c r="N848" s="524">
        <v>1</v>
      </c>
      <c r="O848" s="577">
        <v>12</v>
      </c>
      <c r="P848" s="247">
        <v>20400</v>
      </c>
    </row>
    <row r="849" spans="1:16" s="54" customFormat="1" ht="11.25" x14ac:dyDescent="0.2">
      <c r="A849" s="554" t="s">
        <v>515</v>
      </c>
      <c r="B849" s="381" t="s">
        <v>2836</v>
      </c>
      <c r="C849" s="381" t="s">
        <v>3142</v>
      </c>
      <c r="D849" s="417" t="s">
        <v>3019</v>
      </c>
      <c r="E849" s="247">
        <v>1700</v>
      </c>
      <c r="F849" s="379">
        <v>47005540</v>
      </c>
      <c r="G849" s="417" t="s">
        <v>3159</v>
      </c>
      <c r="H849" s="417" t="s">
        <v>3155</v>
      </c>
      <c r="I849" s="417" t="s">
        <v>817</v>
      </c>
      <c r="J849" s="417" t="s">
        <v>817</v>
      </c>
      <c r="K849" s="524">
        <v>1</v>
      </c>
      <c r="L849" s="524">
        <v>12</v>
      </c>
      <c r="M849" s="247">
        <f t="shared" si="40"/>
        <v>20400</v>
      </c>
      <c r="N849" s="524">
        <v>1</v>
      </c>
      <c r="O849" s="577">
        <v>12</v>
      </c>
      <c r="P849" s="247">
        <v>20400</v>
      </c>
    </row>
    <row r="850" spans="1:16" s="54" customFormat="1" ht="11.25" x14ac:dyDescent="0.2">
      <c r="A850" s="554" t="s">
        <v>515</v>
      </c>
      <c r="B850" s="381" t="s">
        <v>2836</v>
      </c>
      <c r="C850" s="381" t="s">
        <v>3142</v>
      </c>
      <c r="D850" s="417" t="s">
        <v>3160</v>
      </c>
      <c r="E850" s="247">
        <v>1700</v>
      </c>
      <c r="F850" s="379">
        <v>44610312</v>
      </c>
      <c r="G850" s="417" t="s">
        <v>3161</v>
      </c>
      <c r="H850" s="417" t="s">
        <v>3162</v>
      </c>
      <c r="I850" s="417" t="s">
        <v>817</v>
      </c>
      <c r="J850" s="417" t="s">
        <v>817</v>
      </c>
      <c r="K850" s="524">
        <v>1</v>
      </c>
      <c r="L850" s="524">
        <v>12</v>
      </c>
      <c r="M850" s="247">
        <f t="shared" si="40"/>
        <v>20400</v>
      </c>
      <c r="N850" s="524">
        <v>1</v>
      </c>
      <c r="O850" s="577">
        <v>12</v>
      </c>
      <c r="P850" s="247">
        <v>20400</v>
      </c>
    </row>
    <row r="851" spans="1:16" s="54" customFormat="1" ht="11.25" x14ac:dyDescent="0.2">
      <c r="A851" s="554" t="s">
        <v>515</v>
      </c>
      <c r="B851" s="381" t="s">
        <v>2836</v>
      </c>
      <c r="C851" s="381" t="s">
        <v>3142</v>
      </c>
      <c r="D851" s="417" t="s">
        <v>3163</v>
      </c>
      <c r="E851" s="247">
        <v>2300</v>
      </c>
      <c r="F851" s="379">
        <v>41858646</v>
      </c>
      <c r="G851" s="417" t="s">
        <v>3164</v>
      </c>
      <c r="H851" s="417" t="s">
        <v>2052</v>
      </c>
      <c r="I851" s="417" t="s">
        <v>2135</v>
      </c>
      <c r="J851" s="417" t="s">
        <v>2233</v>
      </c>
      <c r="K851" s="524">
        <v>1</v>
      </c>
      <c r="L851" s="524">
        <v>12</v>
      </c>
      <c r="M851" s="247">
        <f t="shared" si="40"/>
        <v>27600</v>
      </c>
      <c r="N851" s="524">
        <v>1</v>
      </c>
      <c r="O851" s="577">
        <v>12</v>
      </c>
      <c r="P851" s="247">
        <v>27600</v>
      </c>
    </row>
    <row r="852" spans="1:16" s="54" customFormat="1" ht="11.25" x14ac:dyDescent="0.2">
      <c r="A852" s="554" t="s">
        <v>515</v>
      </c>
      <c r="B852" s="381" t="s">
        <v>2836</v>
      </c>
      <c r="C852" s="381" t="s">
        <v>3142</v>
      </c>
      <c r="D852" s="417" t="s">
        <v>3165</v>
      </c>
      <c r="E852" s="247">
        <v>1700</v>
      </c>
      <c r="F852" s="379">
        <v>40111833</v>
      </c>
      <c r="G852" s="417" t="s">
        <v>3166</v>
      </c>
      <c r="H852" s="417" t="s">
        <v>2502</v>
      </c>
      <c r="I852" s="417" t="s">
        <v>817</v>
      </c>
      <c r="J852" s="417" t="s">
        <v>817</v>
      </c>
      <c r="K852" s="524">
        <v>1</v>
      </c>
      <c r="L852" s="524">
        <v>12</v>
      </c>
      <c r="M852" s="247">
        <f t="shared" si="40"/>
        <v>20400</v>
      </c>
      <c r="N852" s="524">
        <v>1</v>
      </c>
      <c r="O852" s="577">
        <v>12</v>
      </c>
      <c r="P852" s="247">
        <v>20400</v>
      </c>
    </row>
    <row r="853" spans="1:16" s="54" customFormat="1" ht="11.25" x14ac:dyDescent="0.2">
      <c r="A853" s="554" t="s">
        <v>515</v>
      </c>
      <c r="B853" s="381" t="s">
        <v>2836</v>
      </c>
      <c r="C853" s="381" t="s">
        <v>3142</v>
      </c>
      <c r="D853" s="417" t="s">
        <v>3167</v>
      </c>
      <c r="E853" s="247">
        <v>1700</v>
      </c>
      <c r="F853" s="379">
        <v>71316239</v>
      </c>
      <c r="G853" s="417" t="s">
        <v>3168</v>
      </c>
      <c r="H853" s="417" t="s">
        <v>2502</v>
      </c>
      <c r="I853" s="417" t="s">
        <v>817</v>
      </c>
      <c r="J853" s="417" t="s">
        <v>817</v>
      </c>
      <c r="K853" s="524">
        <v>1</v>
      </c>
      <c r="L853" s="524">
        <v>12</v>
      </c>
      <c r="M853" s="247">
        <f t="shared" si="40"/>
        <v>20400</v>
      </c>
      <c r="N853" s="524">
        <v>1</v>
      </c>
      <c r="O853" s="577">
        <v>12</v>
      </c>
      <c r="P853" s="247">
        <v>20400</v>
      </c>
    </row>
    <row r="854" spans="1:16" s="54" customFormat="1" ht="11.25" x14ac:dyDescent="0.2">
      <c r="A854" s="554" t="s">
        <v>515</v>
      </c>
      <c r="B854" s="381" t="s">
        <v>2836</v>
      </c>
      <c r="C854" s="381" t="s">
        <v>3142</v>
      </c>
      <c r="D854" s="417" t="s">
        <v>3169</v>
      </c>
      <c r="E854" s="247">
        <v>1700</v>
      </c>
      <c r="F854" s="379">
        <v>46853766</v>
      </c>
      <c r="G854" s="417" t="s">
        <v>3170</v>
      </c>
      <c r="H854" s="417" t="s">
        <v>2502</v>
      </c>
      <c r="I854" s="417" t="s">
        <v>817</v>
      </c>
      <c r="J854" s="417" t="s">
        <v>817</v>
      </c>
      <c r="K854" s="524">
        <v>1</v>
      </c>
      <c r="L854" s="524">
        <v>12</v>
      </c>
      <c r="M854" s="247">
        <f t="shared" si="40"/>
        <v>20400</v>
      </c>
      <c r="N854" s="524">
        <v>1</v>
      </c>
      <c r="O854" s="577">
        <v>12</v>
      </c>
      <c r="P854" s="247">
        <v>20400</v>
      </c>
    </row>
    <row r="855" spans="1:16" s="54" customFormat="1" ht="11.25" x14ac:dyDescent="0.2">
      <c r="A855" s="554" t="s">
        <v>515</v>
      </c>
      <c r="B855" s="381" t="s">
        <v>2836</v>
      </c>
      <c r="C855" s="381" t="s">
        <v>3142</v>
      </c>
      <c r="D855" s="417" t="s">
        <v>3171</v>
      </c>
      <c r="E855" s="247">
        <v>2500</v>
      </c>
      <c r="F855" s="379">
        <v>42060364</v>
      </c>
      <c r="G855" s="417" t="s">
        <v>3172</v>
      </c>
      <c r="H855" s="417" t="s">
        <v>3173</v>
      </c>
      <c r="I855" s="417" t="s">
        <v>2135</v>
      </c>
      <c r="J855" s="417" t="s">
        <v>2233</v>
      </c>
      <c r="K855" s="524">
        <v>1</v>
      </c>
      <c r="L855" s="524">
        <v>12</v>
      </c>
      <c r="M855" s="247">
        <f t="shared" si="40"/>
        <v>30000</v>
      </c>
      <c r="N855" s="524">
        <v>1</v>
      </c>
      <c r="O855" s="577">
        <v>12</v>
      </c>
      <c r="P855" s="247">
        <v>30000</v>
      </c>
    </row>
    <row r="856" spans="1:16" s="54" customFormat="1" ht="11.25" x14ac:dyDescent="0.2">
      <c r="A856" s="554" t="s">
        <v>515</v>
      </c>
      <c r="B856" s="381" t="s">
        <v>2836</v>
      </c>
      <c r="C856" s="381" t="s">
        <v>3142</v>
      </c>
      <c r="D856" s="417" t="s">
        <v>3019</v>
      </c>
      <c r="E856" s="247">
        <v>2000</v>
      </c>
      <c r="F856" s="379">
        <v>20084714</v>
      </c>
      <c r="G856" s="417" t="s">
        <v>3174</v>
      </c>
      <c r="H856" s="417" t="s">
        <v>2852</v>
      </c>
      <c r="I856" s="417" t="s">
        <v>2135</v>
      </c>
      <c r="J856" s="417" t="s">
        <v>2852</v>
      </c>
      <c r="K856" s="524">
        <v>1</v>
      </c>
      <c r="L856" s="524">
        <v>12</v>
      </c>
      <c r="M856" s="247">
        <f t="shared" si="40"/>
        <v>24000</v>
      </c>
      <c r="N856" s="524">
        <v>1</v>
      </c>
      <c r="O856" s="577">
        <v>12</v>
      </c>
      <c r="P856" s="247">
        <v>24000</v>
      </c>
    </row>
    <row r="857" spans="1:16" s="54" customFormat="1" ht="11.25" x14ac:dyDescent="0.2">
      <c r="A857" s="554" t="s">
        <v>515</v>
      </c>
      <c r="B857" s="381" t="s">
        <v>2836</v>
      </c>
      <c r="C857" s="381" t="s">
        <v>3142</v>
      </c>
      <c r="D857" s="417" t="s">
        <v>3019</v>
      </c>
      <c r="E857" s="247">
        <v>1500</v>
      </c>
      <c r="F857" s="379">
        <v>19936197</v>
      </c>
      <c r="G857" s="417" t="s">
        <v>3175</v>
      </c>
      <c r="H857" s="417" t="s">
        <v>3176</v>
      </c>
      <c r="I857" s="417" t="s">
        <v>817</v>
      </c>
      <c r="J857" s="417" t="s">
        <v>817</v>
      </c>
      <c r="K857" s="524">
        <v>1</v>
      </c>
      <c r="L857" s="524">
        <v>12</v>
      </c>
      <c r="M857" s="247">
        <f t="shared" ref="M857:M920" si="41">+E857*12</f>
        <v>18000</v>
      </c>
      <c r="N857" s="524">
        <v>1</v>
      </c>
      <c r="O857" s="577">
        <v>12</v>
      </c>
      <c r="P857" s="247">
        <v>18000</v>
      </c>
    </row>
    <row r="858" spans="1:16" s="54" customFormat="1" ht="11.25" x14ac:dyDescent="0.2">
      <c r="A858" s="554" t="s">
        <v>515</v>
      </c>
      <c r="B858" s="381" t="s">
        <v>2836</v>
      </c>
      <c r="C858" s="381" t="s">
        <v>3142</v>
      </c>
      <c r="D858" s="417" t="s">
        <v>3171</v>
      </c>
      <c r="E858" s="247">
        <v>2000</v>
      </c>
      <c r="F858" s="379">
        <v>44266714</v>
      </c>
      <c r="G858" s="417" t="s">
        <v>3177</v>
      </c>
      <c r="H858" s="417" t="s">
        <v>3178</v>
      </c>
      <c r="I858" s="417" t="s">
        <v>2135</v>
      </c>
      <c r="J858" s="417" t="s">
        <v>775</v>
      </c>
      <c r="K858" s="524">
        <v>1</v>
      </c>
      <c r="L858" s="524">
        <v>12</v>
      </c>
      <c r="M858" s="247">
        <f t="shared" si="41"/>
        <v>24000</v>
      </c>
      <c r="N858" s="524">
        <v>1</v>
      </c>
      <c r="O858" s="577">
        <v>12</v>
      </c>
      <c r="P858" s="247">
        <v>24000</v>
      </c>
    </row>
    <row r="859" spans="1:16" s="54" customFormat="1" ht="11.25" x14ac:dyDescent="0.2">
      <c r="A859" s="554" t="s">
        <v>515</v>
      </c>
      <c r="B859" s="381" t="s">
        <v>2836</v>
      </c>
      <c r="C859" s="381" t="s">
        <v>3142</v>
      </c>
      <c r="D859" s="417" t="s">
        <v>2849</v>
      </c>
      <c r="E859" s="247">
        <v>1700</v>
      </c>
      <c r="F859" s="379">
        <v>70062149</v>
      </c>
      <c r="G859" s="417" t="s">
        <v>3179</v>
      </c>
      <c r="H859" s="417" t="s">
        <v>2852</v>
      </c>
      <c r="I859" s="417" t="s">
        <v>817</v>
      </c>
      <c r="J859" s="417" t="s">
        <v>817</v>
      </c>
      <c r="K859" s="524">
        <v>1</v>
      </c>
      <c r="L859" s="524">
        <v>12</v>
      </c>
      <c r="M859" s="247">
        <f t="shared" si="41"/>
        <v>20400</v>
      </c>
      <c r="N859" s="524">
        <v>1</v>
      </c>
      <c r="O859" s="577">
        <v>12</v>
      </c>
      <c r="P859" s="247">
        <v>20400</v>
      </c>
    </row>
    <row r="860" spans="1:16" s="54" customFormat="1" ht="11.25" x14ac:dyDescent="0.2">
      <c r="A860" s="554" t="s">
        <v>515</v>
      </c>
      <c r="B860" s="381" t="s">
        <v>2836</v>
      </c>
      <c r="C860" s="381" t="s">
        <v>3142</v>
      </c>
      <c r="D860" s="417" t="s">
        <v>3001</v>
      </c>
      <c r="E860" s="247">
        <v>2300</v>
      </c>
      <c r="F860" s="379">
        <v>70342539</v>
      </c>
      <c r="G860" s="417" t="s">
        <v>3180</v>
      </c>
      <c r="H860" s="417" t="s">
        <v>2236</v>
      </c>
      <c r="I860" s="417" t="s">
        <v>2135</v>
      </c>
      <c r="J860" s="417" t="s">
        <v>2233</v>
      </c>
      <c r="K860" s="524">
        <v>1</v>
      </c>
      <c r="L860" s="524">
        <v>12</v>
      </c>
      <c r="M860" s="247">
        <f t="shared" si="41"/>
        <v>27600</v>
      </c>
      <c r="N860" s="524">
        <v>1</v>
      </c>
      <c r="O860" s="577">
        <v>12</v>
      </c>
      <c r="P860" s="247">
        <v>27600</v>
      </c>
    </row>
    <row r="861" spans="1:16" s="54" customFormat="1" ht="11.25" x14ac:dyDescent="0.2">
      <c r="A861" s="554" t="s">
        <v>515</v>
      </c>
      <c r="B861" s="381" t="s">
        <v>2836</v>
      </c>
      <c r="C861" s="381" t="s">
        <v>3142</v>
      </c>
      <c r="D861" s="417" t="s">
        <v>2977</v>
      </c>
      <c r="E861" s="247">
        <v>6000</v>
      </c>
      <c r="F861" s="379">
        <v>20069862</v>
      </c>
      <c r="G861" s="417" t="s">
        <v>3181</v>
      </c>
      <c r="H861" s="417" t="s">
        <v>3182</v>
      </c>
      <c r="I861" s="417" t="s">
        <v>2135</v>
      </c>
      <c r="J861" s="417" t="s">
        <v>2841</v>
      </c>
      <c r="K861" s="524">
        <v>1</v>
      </c>
      <c r="L861" s="524">
        <v>12</v>
      </c>
      <c r="M861" s="247">
        <f t="shared" si="41"/>
        <v>72000</v>
      </c>
      <c r="N861" s="524">
        <v>1</v>
      </c>
      <c r="O861" s="577">
        <v>12</v>
      </c>
      <c r="P861" s="247">
        <v>72000</v>
      </c>
    </row>
    <row r="862" spans="1:16" s="54" customFormat="1" ht="11.25" x14ac:dyDescent="0.2">
      <c r="A862" s="554" t="s">
        <v>515</v>
      </c>
      <c r="B862" s="381" t="s">
        <v>2836</v>
      </c>
      <c r="C862" s="381" t="s">
        <v>3142</v>
      </c>
      <c r="D862" s="417" t="s">
        <v>2977</v>
      </c>
      <c r="E862" s="247">
        <v>6000</v>
      </c>
      <c r="F862" s="379">
        <v>47130528</v>
      </c>
      <c r="G862" s="417" t="s">
        <v>3183</v>
      </c>
      <c r="H862" s="417" t="s">
        <v>3182</v>
      </c>
      <c r="I862" s="417" t="s">
        <v>2135</v>
      </c>
      <c r="J862" s="417" t="s">
        <v>2841</v>
      </c>
      <c r="K862" s="524">
        <v>1</v>
      </c>
      <c r="L862" s="524">
        <v>12</v>
      </c>
      <c r="M862" s="247">
        <f t="shared" si="41"/>
        <v>72000</v>
      </c>
      <c r="N862" s="524">
        <v>1</v>
      </c>
      <c r="O862" s="577">
        <v>12</v>
      </c>
      <c r="P862" s="247">
        <v>72000</v>
      </c>
    </row>
    <row r="863" spans="1:16" s="54" customFormat="1" ht="11.25" x14ac:dyDescent="0.2">
      <c r="A863" s="554" t="s">
        <v>515</v>
      </c>
      <c r="B863" s="381" t="s">
        <v>2836</v>
      </c>
      <c r="C863" s="381" t="s">
        <v>3142</v>
      </c>
      <c r="D863" s="417" t="s">
        <v>3184</v>
      </c>
      <c r="E863" s="247">
        <v>6000</v>
      </c>
      <c r="F863" s="379">
        <v>42191108</v>
      </c>
      <c r="G863" s="417" t="s">
        <v>3185</v>
      </c>
      <c r="H863" s="417" t="s">
        <v>3182</v>
      </c>
      <c r="I863" s="417" t="s">
        <v>2135</v>
      </c>
      <c r="J863" s="417" t="s">
        <v>2841</v>
      </c>
      <c r="K863" s="524">
        <v>1</v>
      </c>
      <c r="L863" s="524">
        <v>12</v>
      </c>
      <c r="M863" s="247">
        <f t="shared" si="41"/>
        <v>72000</v>
      </c>
      <c r="N863" s="524">
        <v>1</v>
      </c>
      <c r="O863" s="577">
        <v>12</v>
      </c>
      <c r="P863" s="247">
        <v>72000</v>
      </c>
    </row>
    <row r="864" spans="1:16" s="54" customFormat="1" ht="11.25" x14ac:dyDescent="0.2">
      <c r="A864" s="554" t="s">
        <v>515</v>
      </c>
      <c r="B864" s="381" t="s">
        <v>2836</v>
      </c>
      <c r="C864" s="381" t="s">
        <v>3142</v>
      </c>
      <c r="D864" s="417" t="s">
        <v>2977</v>
      </c>
      <c r="E864" s="247">
        <v>6000</v>
      </c>
      <c r="F864" s="379">
        <v>42257927</v>
      </c>
      <c r="G864" s="417" t="s">
        <v>3186</v>
      </c>
      <c r="H864" s="417" t="s">
        <v>3182</v>
      </c>
      <c r="I864" s="417" t="s">
        <v>2135</v>
      </c>
      <c r="J864" s="417" t="s">
        <v>2841</v>
      </c>
      <c r="K864" s="524">
        <v>1</v>
      </c>
      <c r="L864" s="524">
        <v>12</v>
      </c>
      <c r="M864" s="247">
        <f t="shared" si="41"/>
        <v>72000</v>
      </c>
      <c r="N864" s="524">
        <v>1</v>
      </c>
      <c r="O864" s="577">
        <v>12</v>
      </c>
      <c r="P864" s="247">
        <v>72000</v>
      </c>
    </row>
    <row r="865" spans="1:16" s="54" customFormat="1" ht="11.25" x14ac:dyDescent="0.2">
      <c r="A865" s="554" t="s">
        <v>515</v>
      </c>
      <c r="B865" s="381" t="s">
        <v>2836</v>
      </c>
      <c r="C865" s="381" t="s">
        <v>3142</v>
      </c>
      <c r="D865" s="417" t="s">
        <v>3187</v>
      </c>
      <c r="E865" s="247">
        <v>6000</v>
      </c>
      <c r="F865" s="379">
        <v>41681226</v>
      </c>
      <c r="G865" s="417" t="s">
        <v>3188</v>
      </c>
      <c r="H865" s="417" t="s">
        <v>3189</v>
      </c>
      <c r="I865" s="417" t="s">
        <v>2135</v>
      </c>
      <c r="J865" s="417" t="s">
        <v>2841</v>
      </c>
      <c r="K865" s="524">
        <v>1</v>
      </c>
      <c r="L865" s="524">
        <v>12</v>
      </c>
      <c r="M865" s="247">
        <f t="shared" si="41"/>
        <v>72000</v>
      </c>
      <c r="N865" s="524">
        <v>1</v>
      </c>
      <c r="O865" s="577">
        <v>12</v>
      </c>
      <c r="P865" s="247">
        <v>72000</v>
      </c>
    </row>
    <row r="866" spans="1:16" s="54" customFormat="1" ht="11.25" x14ac:dyDescent="0.2">
      <c r="A866" s="554" t="s">
        <v>515</v>
      </c>
      <c r="B866" s="381" t="s">
        <v>2836</v>
      </c>
      <c r="C866" s="381" t="s">
        <v>3142</v>
      </c>
      <c r="D866" s="417" t="s">
        <v>3187</v>
      </c>
      <c r="E866" s="247">
        <v>6000</v>
      </c>
      <c r="F866" s="379">
        <v>70447403</v>
      </c>
      <c r="G866" s="417" t="s">
        <v>3190</v>
      </c>
      <c r="H866" s="417" t="s">
        <v>3191</v>
      </c>
      <c r="I866" s="417" t="s">
        <v>2135</v>
      </c>
      <c r="J866" s="417" t="s">
        <v>2841</v>
      </c>
      <c r="K866" s="524">
        <v>1</v>
      </c>
      <c r="L866" s="524">
        <v>12</v>
      </c>
      <c r="M866" s="247">
        <f t="shared" si="41"/>
        <v>72000</v>
      </c>
      <c r="N866" s="524">
        <v>1</v>
      </c>
      <c r="O866" s="577">
        <v>12</v>
      </c>
      <c r="P866" s="247">
        <v>72000</v>
      </c>
    </row>
    <row r="867" spans="1:16" s="54" customFormat="1" ht="11.25" x14ac:dyDescent="0.2">
      <c r="A867" s="554" t="s">
        <v>515</v>
      </c>
      <c r="B867" s="381" t="s">
        <v>2836</v>
      </c>
      <c r="C867" s="381" t="s">
        <v>3142</v>
      </c>
      <c r="D867" s="417" t="s">
        <v>3192</v>
      </c>
      <c r="E867" s="247">
        <v>6000</v>
      </c>
      <c r="F867" s="379">
        <v>43392604</v>
      </c>
      <c r="G867" s="417" t="s">
        <v>3193</v>
      </c>
      <c r="H867" s="417" t="s">
        <v>3194</v>
      </c>
      <c r="I867" s="417" t="s">
        <v>2135</v>
      </c>
      <c r="J867" s="417" t="s">
        <v>2841</v>
      </c>
      <c r="K867" s="524">
        <v>1</v>
      </c>
      <c r="L867" s="524">
        <v>12</v>
      </c>
      <c r="M867" s="247">
        <f t="shared" si="41"/>
        <v>72000</v>
      </c>
      <c r="N867" s="524">
        <v>1</v>
      </c>
      <c r="O867" s="577">
        <v>12</v>
      </c>
      <c r="P867" s="247">
        <v>72000</v>
      </c>
    </row>
    <row r="868" spans="1:16" s="54" customFormat="1" ht="11.25" x14ac:dyDescent="0.2">
      <c r="A868" s="554" t="s">
        <v>515</v>
      </c>
      <c r="B868" s="381" t="s">
        <v>2836</v>
      </c>
      <c r="C868" s="381" t="s">
        <v>3142</v>
      </c>
      <c r="D868" s="417" t="s">
        <v>3195</v>
      </c>
      <c r="E868" s="247">
        <v>1300</v>
      </c>
      <c r="F868" s="379" t="s">
        <v>3196</v>
      </c>
      <c r="G868" s="417" t="s">
        <v>3197</v>
      </c>
      <c r="H868" s="417" t="s">
        <v>3198</v>
      </c>
      <c r="I868" s="417" t="s">
        <v>817</v>
      </c>
      <c r="J868" s="417" t="s">
        <v>817</v>
      </c>
      <c r="K868" s="524">
        <v>1</v>
      </c>
      <c r="L868" s="524">
        <v>12</v>
      </c>
      <c r="M868" s="247">
        <f t="shared" si="41"/>
        <v>15600</v>
      </c>
      <c r="N868" s="524">
        <v>1</v>
      </c>
      <c r="O868" s="577">
        <v>12</v>
      </c>
      <c r="P868" s="247">
        <v>15600</v>
      </c>
    </row>
    <row r="869" spans="1:16" s="54" customFormat="1" ht="11.25" x14ac:dyDescent="0.2">
      <c r="A869" s="554" t="s">
        <v>515</v>
      </c>
      <c r="B869" s="381" t="s">
        <v>2836</v>
      </c>
      <c r="C869" s="381" t="s">
        <v>3142</v>
      </c>
      <c r="D869" s="417" t="s">
        <v>3195</v>
      </c>
      <c r="E869" s="247">
        <v>1300</v>
      </c>
      <c r="F869" s="379">
        <v>43977792</v>
      </c>
      <c r="G869" s="417" t="s">
        <v>3199</v>
      </c>
      <c r="H869" s="417" t="s">
        <v>3200</v>
      </c>
      <c r="I869" s="417" t="s">
        <v>817</v>
      </c>
      <c r="J869" s="417" t="s">
        <v>817</v>
      </c>
      <c r="K869" s="524">
        <v>1</v>
      </c>
      <c r="L869" s="524">
        <v>12</v>
      </c>
      <c r="M869" s="247">
        <f t="shared" si="41"/>
        <v>15600</v>
      </c>
      <c r="N869" s="524">
        <v>1</v>
      </c>
      <c r="O869" s="577">
        <v>12</v>
      </c>
      <c r="P869" s="247">
        <v>15600</v>
      </c>
    </row>
    <row r="870" spans="1:16" s="54" customFormat="1" ht="11.25" x14ac:dyDescent="0.2">
      <c r="A870" s="554" t="s">
        <v>515</v>
      </c>
      <c r="B870" s="381" t="s">
        <v>2836</v>
      </c>
      <c r="C870" s="381" t="s">
        <v>3142</v>
      </c>
      <c r="D870" s="417" t="s">
        <v>3195</v>
      </c>
      <c r="E870" s="247">
        <v>1300</v>
      </c>
      <c r="F870" s="379">
        <v>20087367</v>
      </c>
      <c r="G870" s="417" t="s">
        <v>3201</v>
      </c>
      <c r="H870" s="417" t="s">
        <v>3202</v>
      </c>
      <c r="I870" s="417" t="s">
        <v>817</v>
      </c>
      <c r="J870" s="417" t="s">
        <v>817</v>
      </c>
      <c r="K870" s="524">
        <v>1</v>
      </c>
      <c r="L870" s="524">
        <v>12</v>
      </c>
      <c r="M870" s="247">
        <f t="shared" si="41"/>
        <v>15600</v>
      </c>
      <c r="N870" s="524">
        <v>1</v>
      </c>
      <c r="O870" s="577">
        <v>12</v>
      </c>
      <c r="P870" s="247">
        <v>15600</v>
      </c>
    </row>
    <row r="871" spans="1:16" s="54" customFormat="1" ht="11.25" x14ac:dyDescent="0.2">
      <c r="A871" s="554" t="s">
        <v>515</v>
      </c>
      <c r="B871" s="381" t="s">
        <v>2836</v>
      </c>
      <c r="C871" s="381" t="s">
        <v>3142</v>
      </c>
      <c r="D871" s="417" t="s">
        <v>3195</v>
      </c>
      <c r="E871" s="247">
        <v>1300</v>
      </c>
      <c r="F871" s="379">
        <v>41073621</v>
      </c>
      <c r="G871" s="417" t="s">
        <v>3203</v>
      </c>
      <c r="H871" s="417" t="s">
        <v>3198</v>
      </c>
      <c r="I871" s="417" t="s">
        <v>817</v>
      </c>
      <c r="J871" s="417" t="s">
        <v>817</v>
      </c>
      <c r="K871" s="524">
        <v>1</v>
      </c>
      <c r="L871" s="524">
        <v>12</v>
      </c>
      <c r="M871" s="247">
        <f t="shared" si="41"/>
        <v>15600</v>
      </c>
      <c r="N871" s="524">
        <v>1</v>
      </c>
      <c r="O871" s="577">
        <v>12</v>
      </c>
      <c r="P871" s="247">
        <v>15600</v>
      </c>
    </row>
    <row r="872" spans="1:16" s="54" customFormat="1" ht="11.25" x14ac:dyDescent="0.2">
      <c r="A872" s="554" t="s">
        <v>515</v>
      </c>
      <c r="B872" s="381" t="s">
        <v>2836</v>
      </c>
      <c r="C872" s="381" t="s">
        <v>3142</v>
      </c>
      <c r="D872" s="417" t="s">
        <v>3195</v>
      </c>
      <c r="E872" s="247">
        <v>1300</v>
      </c>
      <c r="F872" s="379">
        <v>42141353</v>
      </c>
      <c r="G872" s="417" t="s">
        <v>3204</v>
      </c>
      <c r="H872" s="417" t="s">
        <v>3198</v>
      </c>
      <c r="I872" s="417" t="s">
        <v>817</v>
      </c>
      <c r="J872" s="417" t="s">
        <v>817</v>
      </c>
      <c r="K872" s="524">
        <v>1</v>
      </c>
      <c r="L872" s="524">
        <v>12</v>
      </c>
      <c r="M872" s="247">
        <f t="shared" si="41"/>
        <v>15600</v>
      </c>
      <c r="N872" s="524">
        <v>1</v>
      </c>
      <c r="O872" s="577">
        <v>12</v>
      </c>
      <c r="P872" s="247">
        <v>15600</v>
      </c>
    </row>
    <row r="873" spans="1:16" s="54" customFormat="1" ht="11.25" x14ac:dyDescent="0.2">
      <c r="A873" s="554" t="s">
        <v>515</v>
      </c>
      <c r="B873" s="381" t="s">
        <v>2836</v>
      </c>
      <c r="C873" s="381" t="s">
        <v>3142</v>
      </c>
      <c r="D873" s="417" t="s">
        <v>3195</v>
      </c>
      <c r="E873" s="247">
        <v>1300</v>
      </c>
      <c r="F873" s="379">
        <v>72000154</v>
      </c>
      <c r="G873" s="417" t="s">
        <v>3205</v>
      </c>
      <c r="H873" s="417" t="s">
        <v>3206</v>
      </c>
      <c r="I873" s="417" t="s">
        <v>817</v>
      </c>
      <c r="J873" s="417" t="s">
        <v>817</v>
      </c>
      <c r="K873" s="524">
        <v>1</v>
      </c>
      <c r="L873" s="524">
        <v>12</v>
      </c>
      <c r="M873" s="247">
        <f t="shared" si="41"/>
        <v>15600</v>
      </c>
      <c r="N873" s="524">
        <v>1</v>
      </c>
      <c r="O873" s="577">
        <v>12</v>
      </c>
      <c r="P873" s="247">
        <v>15600</v>
      </c>
    </row>
    <row r="874" spans="1:16" s="54" customFormat="1" ht="11.25" x14ac:dyDescent="0.2">
      <c r="A874" s="554" t="s">
        <v>515</v>
      </c>
      <c r="B874" s="381" t="s">
        <v>2836</v>
      </c>
      <c r="C874" s="381" t="s">
        <v>3142</v>
      </c>
      <c r="D874" s="417" t="s">
        <v>3195</v>
      </c>
      <c r="E874" s="247">
        <v>1300</v>
      </c>
      <c r="F874" s="379">
        <v>42361506</v>
      </c>
      <c r="G874" s="417" t="s">
        <v>3207</v>
      </c>
      <c r="H874" s="417" t="s">
        <v>3198</v>
      </c>
      <c r="I874" s="417" t="s">
        <v>817</v>
      </c>
      <c r="J874" s="417" t="s">
        <v>817</v>
      </c>
      <c r="K874" s="524">
        <v>1</v>
      </c>
      <c r="L874" s="524">
        <v>12</v>
      </c>
      <c r="M874" s="247">
        <f t="shared" si="41"/>
        <v>15600</v>
      </c>
      <c r="N874" s="524">
        <v>1</v>
      </c>
      <c r="O874" s="577">
        <v>12</v>
      </c>
      <c r="P874" s="247">
        <v>15600</v>
      </c>
    </row>
    <row r="875" spans="1:16" s="54" customFormat="1" ht="11.25" x14ac:dyDescent="0.2">
      <c r="A875" s="554" t="s">
        <v>515</v>
      </c>
      <c r="B875" s="381" t="s">
        <v>2836</v>
      </c>
      <c r="C875" s="381" t="s">
        <v>3142</v>
      </c>
      <c r="D875" s="417" t="s">
        <v>3001</v>
      </c>
      <c r="E875" s="247">
        <v>1700</v>
      </c>
      <c r="F875" s="379">
        <v>43000237</v>
      </c>
      <c r="G875" s="417" t="s">
        <v>3208</v>
      </c>
      <c r="H875" s="417" t="s">
        <v>3209</v>
      </c>
      <c r="I875" s="417" t="s">
        <v>817</v>
      </c>
      <c r="J875" s="417" t="s">
        <v>817</v>
      </c>
      <c r="K875" s="524">
        <v>1</v>
      </c>
      <c r="L875" s="524">
        <v>12</v>
      </c>
      <c r="M875" s="247">
        <f t="shared" si="41"/>
        <v>20400</v>
      </c>
      <c r="N875" s="524">
        <v>1</v>
      </c>
      <c r="O875" s="577">
        <v>12</v>
      </c>
      <c r="P875" s="247">
        <v>20400</v>
      </c>
    </row>
    <row r="876" spans="1:16" s="54" customFormat="1" ht="11.25" x14ac:dyDescent="0.2">
      <c r="A876" s="554" t="s">
        <v>515</v>
      </c>
      <c r="B876" s="381" t="s">
        <v>2836</v>
      </c>
      <c r="C876" s="381" t="s">
        <v>3142</v>
      </c>
      <c r="D876" s="417" t="s">
        <v>3001</v>
      </c>
      <c r="E876" s="247">
        <v>1700</v>
      </c>
      <c r="F876" s="379">
        <v>42893950</v>
      </c>
      <c r="G876" s="417" t="s">
        <v>3210</v>
      </c>
      <c r="H876" s="417" t="s">
        <v>3209</v>
      </c>
      <c r="I876" s="417" t="s">
        <v>817</v>
      </c>
      <c r="J876" s="417" t="s">
        <v>817</v>
      </c>
      <c r="K876" s="524">
        <v>1</v>
      </c>
      <c r="L876" s="524">
        <v>12</v>
      </c>
      <c r="M876" s="247">
        <f t="shared" si="41"/>
        <v>20400</v>
      </c>
      <c r="N876" s="524">
        <v>1</v>
      </c>
      <c r="O876" s="577">
        <v>12</v>
      </c>
      <c r="P876" s="247">
        <v>20400</v>
      </c>
    </row>
    <row r="877" spans="1:16" s="54" customFormat="1" ht="11.25" x14ac:dyDescent="0.2">
      <c r="A877" s="554" t="s">
        <v>515</v>
      </c>
      <c r="B877" s="381" t="s">
        <v>2836</v>
      </c>
      <c r="C877" s="381" t="s">
        <v>3142</v>
      </c>
      <c r="D877" s="417" t="s">
        <v>2949</v>
      </c>
      <c r="E877" s="247">
        <v>2500</v>
      </c>
      <c r="F877" s="379">
        <v>45584882</v>
      </c>
      <c r="G877" s="417" t="s">
        <v>3211</v>
      </c>
      <c r="H877" s="417" t="s">
        <v>2866</v>
      </c>
      <c r="I877" s="417" t="s">
        <v>2135</v>
      </c>
      <c r="J877" s="417" t="s">
        <v>2866</v>
      </c>
      <c r="K877" s="524">
        <v>1</v>
      </c>
      <c r="L877" s="524">
        <v>12</v>
      </c>
      <c r="M877" s="247">
        <f t="shared" si="41"/>
        <v>30000</v>
      </c>
      <c r="N877" s="524">
        <v>1</v>
      </c>
      <c r="O877" s="577">
        <v>12</v>
      </c>
      <c r="P877" s="247">
        <v>30000</v>
      </c>
    </row>
    <row r="878" spans="1:16" s="54" customFormat="1" ht="11.25" x14ac:dyDescent="0.2">
      <c r="A878" s="554" t="s">
        <v>515</v>
      </c>
      <c r="B878" s="381" t="s">
        <v>2836</v>
      </c>
      <c r="C878" s="381" t="s">
        <v>3142</v>
      </c>
      <c r="D878" s="417" t="s">
        <v>2949</v>
      </c>
      <c r="E878" s="247">
        <v>2500</v>
      </c>
      <c r="F878" s="379">
        <v>45453837</v>
      </c>
      <c r="G878" s="417" t="s">
        <v>3212</v>
      </c>
      <c r="H878" s="417" t="s">
        <v>3213</v>
      </c>
      <c r="I878" s="417" t="s">
        <v>2135</v>
      </c>
      <c r="J878" s="417" t="s">
        <v>2866</v>
      </c>
      <c r="K878" s="524">
        <v>1</v>
      </c>
      <c r="L878" s="524">
        <v>12</v>
      </c>
      <c r="M878" s="247">
        <f t="shared" si="41"/>
        <v>30000</v>
      </c>
      <c r="N878" s="524">
        <v>1</v>
      </c>
      <c r="O878" s="577">
        <v>12</v>
      </c>
      <c r="P878" s="247">
        <v>30000</v>
      </c>
    </row>
    <row r="879" spans="1:16" s="54" customFormat="1" ht="11.25" x14ac:dyDescent="0.2">
      <c r="A879" s="554" t="s">
        <v>515</v>
      </c>
      <c r="B879" s="381" t="s">
        <v>2836</v>
      </c>
      <c r="C879" s="381" t="s">
        <v>3142</v>
      </c>
      <c r="D879" s="417" t="s">
        <v>2949</v>
      </c>
      <c r="E879" s="247">
        <v>2500</v>
      </c>
      <c r="F879" s="379">
        <v>41386251</v>
      </c>
      <c r="G879" s="417" t="s">
        <v>3214</v>
      </c>
      <c r="H879" s="417" t="s">
        <v>3215</v>
      </c>
      <c r="I879" s="417" t="s">
        <v>2135</v>
      </c>
      <c r="J879" s="417" t="s">
        <v>2866</v>
      </c>
      <c r="K879" s="524">
        <v>1</v>
      </c>
      <c r="L879" s="524">
        <v>12</v>
      </c>
      <c r="M879" s="247">
        <f t="shared" si="41"/>
        <v>30000</v>
      </c>
      <c r="N879" s="524">
        <v>1</v>
      </c>
      <c r="O879" s="577">
        <v>12</v>
      </c>
      <c r="P879" s="247">
        <v>30000</v>
      </c>
    </row>
    <row r="880" spans="1:16" s="54" customFormat="1" ht="11.25" x14ac:dyDescent="0.2">
      <c r="A880" s="554" t="s">
        <v>515</v>
      </c>
      <c r="B880" s="381" t="s">
        <v>2836</v>
      </c>
      <c r="C880" s="381" t="s">
        <v>3142</v>
      </c>
      <c r="D880" s="417" t="s">
        <v>2949</v>
      </c>
      <c r="E880" s="247">
        <v>1700</v>
      </c>
      <c r="F880" s="379">
        <v>42332791</v>
      </c>
      <c r="G880" s="417" t="s">
        <v>3216</v>
      </c>
      <c r="H880" s="417" t="s">
        <v>3217</v>
      </c>
      <c r="I880" s="417" t="s">
        <v>817</v>
      </c>
      <c r="J880" s="417" t="s">
        <v>817</v>
      </c>
      <c r="K880" s="524">
        <v>1</v>
      </c>
      <c r="L880" s="524">
        <v>12</v>
      </c>
      <c r="M880" s="247">
        <f t="shared" si="41"/>
        <v>20400</v>
      </c>
      <c r="N880" s="524">
        <v>1</v>
      </c>
      <c r="O880" s="577">
        <v>12</v>
      </c>
      <c r="P880" s="247">
        <v>20400</v>
      </c>
    </row>
    <row r="881" spans="1:16" s="54" customFormat="1" ht="11.25" x14ac:dyDescent="0.2">
      <c r="A881" s="554" t="s">
        <v>515</v>
      </c>
      <c r="B881" s="381" t="s">
        <v>2836</v>
      </c>
      <c r="C881" s="381" t="s">
        <v>3142</v>
      </c>
      <c r="D881" s="417" t="s">
        <v>2949</v>
      </c>
      <c r="E881" s="247">
        <v>1700</v>
      </c>
      <c r="F881" s="379">
        <v>42557686</v>
      </c>
      <c r="G881" s="417" t="s">
        <v>3218</v>
      </c>
      <c r="H881" s="417" t="s">
        <v>3217</v>
      </c>
      <c r="I881" s="417" t="s">
        <v>817</v>
      </c>
      <c r="J881" s="417" t="s">
        <v>817</v>
      </c>
      <c r="K881" s="524">
        <v>1</v>
      </c>
      <c r="L881" s="524">
        <v>12</v>
      </c>
      <c r="M881" s="247">
        <f t="shared" si="41"/>
        <v>20400</v>
      </c>
      <c r="N881" s="524">
        <v>1</v>
      </c>
      <c r="O881" s="577">
        <v>12</v>
      </c>
      <c r="P881" s="247">
        <v>20400</v>
      </c>
    </row>
    <row r="882" spans="1:16" s="54" customFormat="1" ht="11.25" x14ac:dyDescent="0.2">
      <c r="A882" s="554" t="s">
        <v>515</v>
      </c>
      <c r="B882" s="381" t="s">
        <v>2836</v>
      </c>
      <c r="C882" s="381" t="s">
        <v>3142</v>
      </c>
      <c r="D882" s="417" t="s">
        <v>2863</v>
      </c>
      <c r="E882" s="247">
        <v>1700</v>
      </c>
      <c r="F882" s="379">
        <v>46413249</v>
      </c>
      <c r="G882" s="417" t="s">
        <v>3219</v>
      </c>
      <c r="H882" s="417" t="s">
        <v>3217</v>
      </c>
      <c r="I882" s="417" t="s">
        <v>817</v>
      </c>
      <c r="J882" s="417" t="s">
        <v>817</v>
      </c>
      <c r="K882" s="524">
        <v>1</v>
      </c>
      <c r="L882" s="524">
        <v>12</v>
      </c>
      <c r="M882" s="247">
        <f t="shared" si="41"/>
        <v>20400</v>
      </c>
      <c r="N882" s="524">
        <v>1</v>
      </c>
      <c r="O882" s="577">
        <v>12</v>
      </c>
      <c r="P882" s="247">
        <v>20400</v>
      </c>
    </row>
    <row r="883" spans="1:16" s="54" customFormat="1" ht="11.25" x14ac:dyDescent="0.2">
      <c r="A883" s="554" t="s">
        <v>515</v>
      </c>
      <c r="B883" s="381" t="s">
        <v>2836</v>
      </c>
      <c r="C883" s="381" t="s">
        <v>3142</v>
      </c>
      <c r="D883" s="417" t="s">
        <v>2949</v>
      </c>
      <c r="E883" s="247">
        <v>1700</v>
      </c>
      <c r="F883" s="379">
        <v>75845259</v>
      </c>
      <c r="G883" s="417" t="s">
        <v>3220</v>
      </c>
      <c r="H883" s="417" t="s">
        <v>3217</v>
      </c>
      <c r="I883" s="417" t="s">
        <v>817</v>
      </c>
      <c r="J883" s="417" t="s">
        <v>817</v>
      </c>
      <c r="K883" s="524">
        <v>1</v>
      </c>
      <c r="L883" s="524">
        <v>12</v>
      </c>
      <c r="M883" s="247">
        <f t="shared" si="41"/>
        <v>20400</v>
      </c>
      <c r="N883" s="524">
        <v>1</v>
      </c>
      <c r="O883" s="577">
        <v>12</v>
      </c>
      <c r="P883" s="247">
        <v>20400</v>
      </c>
    </row>
    <row r="884" spans="1:16" s="54" customFormat="1" ht="11.25" x14ac:dyDescent="0.2">
      <c r="A884" s="554" t="s">
        <v>515</v>
      </c>
      <c r="B884" s="381" t="s">
        <v>2836</v>
      </c>
      <c r="C884" s="381" t="s">
        <v>3142</v>
      </c>
      <c r="D884" s="417" t="s">
        <v>2949</v>
      </c>
      <c r="E884" s="247">
        <v>1700</v>
      </c>
      <c r="F884" s="379">
        <v>72742744</v>
      </c>
      <c r="G884" s="417" t="s">
        <v>3221</v>
      </c>
      <c r="H884" s="417" t="s">
        <v>3217</v>
      </c>
      <c r="I884" s="417" t="s">
        <v>817</v>
      </c>
      <c r="J884" s="417" t="s">
        <v>817</v>
      </c>
      <c r="K884" s="524">
        <v>1</v>
      </c>
      <c r="L884" s="524">
        <v>12</v>
      </c>
      <c r="M884" s="247">
        <f t="shared" si="41"/>
        <v>20400</v>
      </c>
      <c r="N884" s="524">
        <v>1</v>
      </c>
      <c r="O884" s="577">
        <v>12</v>
      </c>
      <c r="P884" s="247">
        <v>20400</v>
      </c>
    </row>
    <row r="885" spans="1:16" s="54" customFormat="1" ht="11.25" x14ac:dyDescent="0.2">
      <c r="A885" s="554" t="s">
        <v>515</v>
      </c>
      <c r="B885" s="381" t="s">
        <v>2836</v>
      </c>
      <c r="C885" s="381" t="s">
        <v>3142</v>
      </c>
      <c r="D885" s="417" t="s">
        <v>2949</v>
      </c>
      <c r="E885" s="247">
        <v>1700</v>
      </c>
      <c r="F885" s="379">
        <v>40324483</v>
      </c>
      <c r="G885" s="417" t="s">
        <v>3222</v>
      </c>
      <c r="H885" s="417" t="s">
        <v>3217</v>
      </c>
      <c r="I885" s="417" t="s">
        <v>817</v>
      </c>
      <c r="J885" s="417" t="s">
        <v>817</v>
      </c>
      <c r="K885" s="524">
        <v>1</v>
      </c>
      <c r="L885" s="524">
        <v>12</v>
      </c>
      <c r="M885" s="247">
        <f t="shared" si="41"/>
        <v>20400</v>
      </c>
      <c r="N885" s="524">
        <v>1</v>
      </c>
      <c r="O885" s="577">
        <v>12</v>
      </c>
      <c r="P885" s="247">
        <v>20400</v>
      </c>
    </row>
    <row r="886" spans="1:16" s="54" customFormat="1" ht="11.25" x14ac:dyDescent="0.2">
      <c r="A886" s="554" t="s">
        <v>515</v>
      </c>
      <c r="B886" s="381" t="s">
        <v>2836</v>
      </c>
      <c r="C886" s="381" t="s">
        <v>3142</v>
      </c>
      <c r="D886" s="417" t="s">
        <v>2949</v>
      </c>
      <c r="E886" s="247">
        <v>1700</v>
      </c>
      <c r="F886" s="379">
        <v>45038101</v>
      </c>
      <c r="G886" s="417" t="s">
        <v>3223</v>
      </c>
      <c r="H886" s="417" t="s">
        <v>3217</v>
      </c>
      <c r="I886" s="417" t="s">
        <v>817</v>
      </c>
      <c r="J886" s="417" t="s">
        <v>817</v>
      </c>
      <c r="K886" s="524">
        <v>1</v>
      </c>
      <c r="L886" s="524">
        <v>12</v>
      </c>
      <c r="M886" s="247">
        <f t="shared" si="41"/>
        <v>20400</v>
      </c>
      <c r="N886" s="524">
        <v>1</v>
      </c>
      <c r="O886" s="577">
        <v>12</v>
      </c>
      <c r="P886" s="247">
        <v>20400</v>
      </c>
    </row>
    <row r="887" spans="1:16" s="54" customFormat="1" ht="11.25" x14ac:dyDescent="0.2">
      <c r="A887" s="554" t="s">
        <v>515</v>
      </c>
      <c r="B887" s="381" t="s">
        <v>2836</v>
      </c>
      <c r="C887" s="381" t="s">
        <v>3142</v>
      </c>
      <c r="D887" s="417" t="s">
        <v>2849</v>
      </c>
      <c r="E887" s="247">
        <v>2500</v>
      </c>
      <c r="F887" s="379">
        <v>20727971</v>
      </c>
      <c r="G887" s="417" t="s">
        <v>3224</v>
      </c>
      <c r="H887" s="417" t="s">
        <v>2852</v>
      </c>
      <c r="I887" s="417" t="s">
        <v>2135</v>
      </c>
      <c r="J887" s="417" t="s">
        <v>2852</v>
      </c>
      <c r="K887" s="524">
        <v>1</v>
      </c>
      <c r="L887" s="524">
        <v>12</v>
      </c>
      <c r="M887" s="247">
        <f t="shared" si="41"/>
        <v>30000</v>
      </c>
      <c r="N887" s="524">
        <v>1</v>
      </c>
      <c r="O887" s="577">
        <v>12</v>
      </c>
      <c r="P887" s="247">
        <v>30000</v>
      </c>
    </row>
    <row r="888" spans="1:16" s="54" customFormat="1" ht="11.25" x14ac:dyDescent="0.2">
      <c r="A888" s="554" t="s">
        <v>515</v>
      </c>
      <c r="B888" s="381" t="s">
        <v>2836</v>
      </c>
      <c r="C888" s="381" t="s">
        <v>3142</v>
      </c>
      <c r="D888" s="417" t="s">
        <v>2849</v>
      </c>
      <c r="E888" s="247">
        <v>2500</v>
      </c>
      <c r="F888" s="379">
        <v>41461773</v>
      </c>
      <c r="G888" s="417" t="s">
        <v>3225</v>
      </c>
      <c r="H888" s="417" t="s">
        <v>3226</v>
      </c>
      <c r="I888" s="417" t="s">
        <v>2135</v>
      </c>
      <c r="J888" s="417" t="s">
        <v>2852</v>
      </c>
      <c r="K888" s="524">
        <v>1</v>
      </c>
      <c r="L888" s="524">
        <v>12</v>
      </c>
      <c r="M888" s="247">
        <f t="shared" si="41"/>
        <v>30000</v>
      </c>
      <c r="N888" s="524">
        <v>1</v>
      </c>
      <c r="O888" s="577">
        <v>12</v>
      </c>
      <c r="P888" s="247">
        <v>30000</v>
      </c>
    </row>
    <row r="889" spans="1:16" s="54" customFormat="1" ht="11.25" x14ac:dyDescent="0.2">
      <c r="A889" s="554" t="s">
        <v>515</v>
      </c>
      <c r="B889" s="381" t="s">
        <v>2836</v>
      </c>
      <c r="C889" s="381" t="s">
        <v>3142</v>
      </c>
      <c r="D889" s="417" t="s">
        <v>2849</v>
      </c>
      <c r="E889" s="247">
        <v>2500</v>
      </c>
      <c r="F889" s="379">
        <v>42272455</v>
      </c>
      <c r="G889" s="417" t="s">
        <v>3227</v>
      </c>
      <c r="H889" s="417" t="s">
        <v>3226</v>
      </c>
      <c r="I889" s="417" t="s">
        <v>2135</v>
      </c>
      <c r="J889" s="417" t="s">
        <v>2852</v>
      </c>
      <c r="K889" s="524">
        <v>1</v>
      </c>
      <c r="L889" s="524">
        <v>12</v>
      </c>
      <c r="M889" s="247">
        <f t="shared" si="41"/>
        <v>30000</v>
      </c>
      <c r="N889" s="524">
        <v>1</v>
      </c>
      <c r="O889" s="577">
        <v>12</v>
      </c>
      <c r="P889" s="247">
        <v>30000</v>
      </c>
    </row>
    <row r="890" spans="1:16" s="54" customFormat="1" ht="11.25" x14ac:dyDescent="0.2">
      <c r="A890" s="554" t="s">
        <v>515</v>
      </c>
      <c r="B890" s="381" t="s">
        <v>2836</v>
      </c>
      <c r="C890" s="381" t="s">
        <v>3142</v>
      </c>
      <c r="D890" s="417" t="s">
        <v>2849</v>
      </c>
      <c r="E890" s="247">
        <v>2500</v>
      </c>
      <c r="F890" s="379">
        <v>43028732</v>
      </c>
      <c r="G890" s="417" t="s">
        <v>3228</v>
      </c>
      <c r="H890" s="417" t="s">
        <v>3226</v>
      </c>
      <c r="I890" s="417" t="s">
        <v>2135</v>
      </c>
      <c r="J890" s="417" t="s">
        <v>2852</v>
      </c>
      <c r="K890" s="524">
        <v>1</v>
      </c>
      <c r="L890" s="524">
        <v>12</v>
      </c>
      <c r="M890" s="247">
        <f t="shared" si="41"/>
        <v>30000</v>
      </c>
      <c r="N890" s="524">
        <v>1</v>
      </c>
      <c r="O890" s="577">
        <v>12</v>
      </c>
      <c r="P890" s="247">
        <v>30000</v>
      </c>
    </row>
    <row r="891" spans="1:16" s="54" customFormat="1" ht="11.25" x14ac:dyDescent="0.2">
      <c r="A891" s="554" t="s">
        <v>515</v>
      </c>
      <c r="B891" s="381" t="s">
        <v>2836</v>
      </c>
      <c r="C891" s="381" t="s">
        <v>3142</v>
      </c>
      <c r="D891" s="417" t="s">
        <v>2849</v>
      </c>
      <c r="E891" s="247">
        <v>2500</v>
      </c>
      <c r="F891" s="379">
        <v>44327484</v>
      </c>
      <c r="G891" s="417" t="s">
        <v>3229</v>
      </c>
      <c r="H891" s="417" t="s">
        <v>2852</v>
      </c>
      <c r="I891" s="417" t="s">
        <v>2135</v>
      </c>
      <c r="J891" s="417" t="s">
        <v>2852</v>
      </c>
      <c r="K891" s="524">
        <v>1</v>
      </c>
      <c r="L891" s="524">
        <v>12</v>
      </c>
      <c r="M891" s="247">
        <f t="shared" si="41"/>
        <v>30000</v>
      </c>
      <c r="N891" s="524">
        <v>1</v>
      </c>
      <c r="O891" s="577">
        <v>12</v>
      </c>
      <c r="P891" s="247">
        <v>30000</v>
      </c>
    </row>
    <row r="892" spans="1:16" s="54" customFormat="1" ht="11.25" x14ac:dyDescent="0.2">
      <c r="A892" s="554" t="s">
        <v>515</v>
      </c>
      <c r="B892" s="381" t="s">
        <v>2836</v>
      </c>
      <c r="C892" s="381" t="s">
        <v>3142</v>
      </c>
      <c r="D892" s="417" t="s">
        <v>3192</v>
      </c>
      <c r="E892" s="247">
        <v>5000</v>
      </c>
      <c r="F892" s="379">
        <v>42172977</v>
      </c>
      <c r="G892" s="417" t="s">
        <v>3230</v>
      </c>
      <c r="H892" s="417" t="s">
        <v>3231</v>
      </c>
      <c r="I892" s="417" t="s">
        <v>2135</v>
      </c>
      <c r="J892" s="417" t="s">
        <v>2841</v>
      </c>
      <c r="K892" s="524">
        <v>1</v>
      </c>
      <c r="L892" s="524">
        <v>12</v>
      </c>
      <c r="M892" s="247">
        <f t="shared" si="41"/>
        <v>60000</v>
      </c>
      <c r="N892" s="524">
        <v>1</v>
      </c>
      <c r="O892" s="577">
        <v>12</v>
      </c>
      <c r="P892" s="247">
        <v>60000</v>
      </c>
    </row>
    <row r="893" spans="1:16" s="54" customFormat="1" ht="11.25" x14ac:dyDescent="0.2">
      <c r="A893" s="554" t="s">
        <v>515</v>
      </c>
      <c r="B893" s="381" t="s">
        <v>2836</v>
      </c>
      <c r="C893" s="381" t="s">
        <v>3142</v>
      </c>
      <c r="D893" s="417" t="s">
        <v>2844</v>
      </c>
      <c r="E893" s="247">
        <v>6000</v>
      </c>
      <c r="F893" s="379">
        <v>40701275</v>
      </c>
      <c r="G893" s="417" t="s">
        <v>3232</v>
      </c>
      <c r="H893" s="417" t="s">
        <v>3233</v>
      </c>
      <c r="I893" s="417" t="s">
        <v>2135</v>
      </c>
      <c r="J893" s="417" t="s">
        <v>2841</v>
      </c>
      <c r="K893" s="524">
        <v>1</v>
      </c>
      <c r="L893" s="524">
        <v>12</v>
      </c>
      <c r="M893" s="247">
        <f t="shared" si="41"/>
        <v>72000</v>
      </c>
      <c r="N893" s="524">
        <v>1</v>
      </c>
      <c r="O893" s="577">
        <v>12</v>
      </c>
      <c r="P893" s="247">
        <v>72000</v>
      </c>
    </row>
    <row r="894" spans="1:16" s="54" customFormat="1" ht="11.25" x14ac:dyDescent="0.2">
      <c r="A894" s="554" t="s">
        <v>515</v>
      </c>
      <c r="B894" s="381" t="s">
        <v>2836</v>
      </c>
      <c r="C894" s="381" t="s">
        <v>3142</v>
      </c>
      <c r="D894" s="417" t="s">
        <v>2844</v>
      </c>
      <c r="E894" s="247">
        <v>6000</v>
      </c>
      <c r="F894" s="379">
        <v>44075095</v>
      </c>
      <c r="G894" s="417" t="s">
        <v>3234</v>
      </c>
      <c r="H894" s="417" t="s">
        <v>3235</v>
      </c>
      <c r="I894" s="417" t="s">
        <v>2135</v>
      </c>
      <c r="J894" s="417" t="s">
        <v>2841</v>
      </c>
      <c r="K894" s="524">
        <v>1</v>
      </c>
      <c r="L894" s="524">
        <v>12</v>
      </c>
      <c r="M894" s="247">
        <f t="shared" si="41"/>
        <v>72000</v>
      </c>
      <c r="N894" s="524">
        <v>1</v>
      </c>
      <c r="O894" s="577">
        <v>12</v>
      </c>
      <c r="P894" s="247">
        <v>72000</v>
      </c>
    </row>
    <row r="895" spans="1:16" s="54" customFormat="1" ht="11.25" x14ac:dyDescent="0.2">
      <c r="A895" s="554" t="s">
        <v>515</v>
      </c>
      <c r="B895" s="381" t="s">
        <v>2836</v>
      </c>
      <c r="C895" s="381" t="s">
        <v>3142</v>
      </c>
      <c r="D895" s="417" t="s">
        <v>2844</v>
      </c>
      <c r="E895" s="247">
        <v>6000</v>
      </c>
      <c r="F895" s="379">
        <v>42220052</v>
      </c>
      <c r="G895" s="417" t="s">
        <v>3236</v>
      </c>
      <c r="H895" s="417" t="s">
        <v>3235</v>
      </c>
      <c r="I895" s="417" t="s">
        <v>2135</v>
      </c>
      <c r="J895" s="417" t="s">
        <v>2841</v>
      </c>
      <c r="K895" s="524">
        <v>1</v>
      </c>
      <c r="L895" s="524">
        <v>12</v>
      </c>
      <c r="M895" s="247">
        <f t="shared" si="41"/>
        <v>72000</v>
      </c>
      <c r="N895" s="524">
        <v>1</v>
      </c>
      <c r="O895" s="577">
        <v>12</v>
      </c>
      <c r="P895" s="247">
        <v>72000</v>
      </c>
    </row>
    <row r="896" spans="1:16" s="54" customFormat="1" ht="11.25" x14ac:dyDescent="0.2">
      <c r="A896" s="554" t="s">
        <v>515</v>
      </c>
      <c r="B896" s="381" t="s">
        <v>2836</v>
      </c>
      <c r="C896" s="381" t="s">
        <v>3142</v>
      </c>
      <c r="D896" s="417" t="s">
        <v>2844</v>
      </c>
      <c r="E896" s="247">
        <v>6000</v>
      </c>
      <c r="F896" s="379">
        <v>43017661</v>
      </c>
      <c r="G896" s="417" t="s">
        <v>3237</v>
      </c>
      <c r="H896" s="417" t="s">
        <v>3233</v>
      </c>
      <c r="I896" s="417" t="s">
        <v>2135</v>
      </c>
      <c r="J896" s="417" t="s">
        <v>2841</v>
      </c>
      <c r="K896" s="524">
        <v>1</v>
      </c>
      <c r="L896" s="524">
        <v>12</v>
      </c>
      <c r="M896" s="247">
        <f t="shared" si="41"/>
        <v>72000</v>
      </c>
      <c r="N896" s="524">
        <v>1</v>
      </c>
      <c r="O896" s="577">
        <v>12</v>
      </c>
      <c r="P896" s="247">
        <v>72000</v>
      </c>
    </row>
    <row r="897" spans="1:16" s="54" customFormat="1" ht="11.25" x14ac:dyDescent="0.2">
      <c r="A897" s="554" t="s">
        <v>515</v>
      </c>
      <c r="B897" s="381" t="s">
        <v>2836</v>
      </c>
      <c r="C897" s="381" t="s">
        <v>3142</v>
      </c>
      <c r="D897" s="417" t="s">
        <v>3238</v>
      </c>
      <c r="E897" s="247">
        <v>1700</v>
      </c>
      <c r="F897" s="379">
        <v>43523044</v>
      </c>
      <c r="G897" s="417" t="s">
        <v>3239</v>
      </c>
      <c r="H897" s="417" t="s">
        <v>3240</v>
      </c>
      <c r="I897" s="417" t="s">
        <v>817</v>
      </c>
      <c r="J897" s="417" t="s">
        <v>817</v>
      </c>
      <c r="K897" s="524">
        <v>1</v>
      </c>
      <c r="L897" s="524">
        <v>12</v>
      </c>
      <c r="M897" s="247">
        <f t="shared" si="41"/>
        <v>20400</v>
      </c>
      <c r="N897" s="524">
        <v>1</v>
      </c>
      <c r="O897" s="577">
        <v>12</v>
      </c>
      <c r="P897" s="247">
        <v>20400</v>
      </c>
    </row>
    <row r="898" spans="1:16" s="54" customFormat="1" ht="11.25" x14ac:dyDescent="0.2">
      <c r="A898" s="554" t="s">
        <v>515</v>
      </c>
      <c r="B898" s="381" t="s">
        <v>2836</v>
      </c>
      <c r="C898" s="381" t="s">
        <v>3142</v>
      </c>
      <c r="D898" s="417" t="s">
        <v>3024</v>
      </c>
      <c r="E898" s="247">
        <v>1700</v>
      </c>
      <c r="F898" s="379">
        <v>47496075</v>
      </c>
      <c r="G898" s="417" t="s">
        <v>3241</v>
      </c>
      <c r="H898" s="417" t="s">
        <v>3242</v>
      </c>
      <c r="I898" s="417" t="s">
        <v>817</v>
      </c>
      <c r="J898" s="417" t="s">
        <v>817</v>
      </c>
      <c r="K898" s="524">
        <v>1</v>
      </c>
      <c r="L898" s="524">
        <v>12</v>
      </c>
      <c r="M898" s="247">
        <f t="shared" si="41"/>
        <v>20400</v>
      </c>
      <c r="N898" s="524">
        <v>1</v>
      </c>
      <c r="O898" s="577">
        <v>12</v>
      </c>
      <c r="P898" s="247">
        <v>20400</v>
      </c>
    </row>
    <row r="899" spans="1:16" s="54" customFormat="1" ht="11.25" x14ac:dyDescent="0.2">
      <c r="A899" s="554" t="s">
        <v>515</v>
      </c>
      <c r="B899" s="381" t="s">
        <v>2836</v>
      </c>
      <c r="C899" s="381" t="s">
        <v>3142</v>
      </c>
      <c r="D899" s="417" t="s">
        <v>3024</v>
      </c>
      <c r="E899" s="247">
        <v>1700</v>
      </c>
      <c r="F899" s="379">
        <v>41842305</v>
      </c>
      <c r="G899" s="417" t="s">
        <v>3243</v>
      </c>
      <c r="H899" s="417" t="s">
        <v>3242</v>
      </c>
      <c r="I899" s="417" t="s">
        <v>817</v>
      </c>
      <c r="J899" s="417" t="s">
        <v>817</v>
      </c>
      <c r="K899" s="524">
        <v>1</v>
      </c>
      <c r="L899" s="524">
        <v>12</v>
      </c>
      <c r="M899" s="247">
        <f t="shared" si="41"/>
        <v>20400</v>
      </c>
      <c r="N899" s="524">
        <v>1</v>
      </c>
      <c r="O899" s="577">
        <v>12</v>
      </c>
      <c r="P899" s="247">
        <v>20400</v>
      </c>
    </row>
    <row r="900" spans="1:16" s="54" customFormat="1" ht="11.25" x14ac:dyDescent="0.2">
      <c r="A900" s="554" t="s">
        <v>515</v>
      </c>
      <c r="B900" s="381" t="s">
        <v>2836</v>
      </c>
      <c r="C900" s="381" t="s">
        <v>3142</v>
      </c>
      <c r="D900" s="417" t="s">
        <v>3024</v>
      </c>
      <c r="E900" s="247">
        <v>2500</v>
      </c>
      <c r="F900" s="379">
        <v>70825285</v>
      </c>
      <c r="G900" s="417" t="s">
        <v>3244</v>
      </c>
      <c r="H900" s="417" t="s">
        <v>3245</v>
      </c>
      <c r="I900" s="417" t="s">
        <v>2135</v>
      </c>
      <c r="J900" s="417" t="s">
        <v>3245</v>
      </c>
      <c r="K900" s="524">
        <v>1</v>
      </c>
      <c r="L900" s="524">
        <v>12</v>
      </c>
      <c r="M900" s="247">
        <f t="shared" si="41"/>
        <v>30000</v>
      </c>
      <c r="N900" s="524">
        <v>1</v>
      </c>
      <c r="O900" s="577">
        <v>12</v>
      </c>
      <c r="P900" s="247">
        <v>30000</v>
      </c>
    </row>
    <row r="901" spans="1:16" s="54" customFormat="1" ht="11.25" x14ac:dyDescent="0.2">
      <c r="A901" s="554" t="s">
        <v>515</v>
      </c>
      <c r="B901" s="381" t="s">
        <v>2836</v>
      </c>
      <c r="C901" s="381" t="s">
        <v>3142</v>
      </c>
      <c r="D901" s="417" t="s">
        <v>3246</v>
      </c>
      <c r="E901" s="247">
        <v>2500</v>
      </c>
      <c r="F901" s="379">
        <v>19964017</v>
      </c>
      <c r="G901" s="417" t="s">
        <v>3247</v>
      </c>
      <c r="H901" s="417" t="s">
        <v>3248</v>
      </c>
      <c r="I901" s="417" t="s">
        <v>2135</v>
      </c>
      <c r="J901" s="417" t="s">
        <v>3248</v>
      </c>
      <c r="K901" s="524">
        <v>1</v>
      </c>
      <c r="L901" s="524">
        <v>12</v>
      </c>
      <c r="M901" s="247">
        <f t="shared" si="41"/>
        <v>30000</v>
      </c>
      <c r="N901" s="524">
        <v>1</v>
      </c>
      <c r="O901" s="577">
        <v>12</v>
      </c>
      <c r="P901" s="247">
        <v>30000</v>
      </c>
    </row>
    <row r="902" spans="1:16" s="54" customFormat="1" ht="11.25" x14ac:dyDescent="0.2">
      <c r="A902" s="554" t="s">
        <v>515</v>
      </c>
      <c r="B902" s="381" t="s">
        <v>2836</v>
      </c>
      <c r="C902" s="381" t="s">
        <v>3142</v>
      </c>
      <c r="D902" s="417" t="s">
        <v>3249</v>
      </c>
      <c r="E902" s="247">
        <v>2100</v>
      </c>
      <c r="F902" s="379">
        <v>47220346</v>
      </c>
      <c r="G902" s="417" t="s">
        <v>3250</v>
      </c>
      <c r="H902" s="417" t="s">
        <v>3251</v>
      </c>
      <c r="I902" s="417" t="s">
        <v>2135</v>
      </c>
      <c r="J902" s="417" t="s">
        <v>2233</v>
      </c>
      <c r="K902" s="524">
        <v>1</v>
      </c>
      <c r="L902" s="524">
        <v>12</v>
      </c>
      <c r="M902" s="247">
        <f t="shared" si="41"/>
        <v>25200</v>
      </c>
      <c r="N902" s="524">
        <v>1</v>
      </c>
      <c r="O902" s="577">
        <v>12</v>
      </c>
      <c r="P902" s="247">
        <v>25200</v>
      </c>
    </row>
    <row r="903" spans="1:16" s="54" customFormat="1" ht="11.25" x14ac:dyDescent="0.2">
      <c r="A903" s="554" t="s">
        <v>515</v>
      </c>
      <c r="B903" s="381" t="s">
        <v>2836</v>
      </c>
      <c r="C903" s="381" t="s">
        <v>3142</v>
      </c>
      <c r="D903" s="417" t="s">
        <v>3024</v>
      </c>
      <c r="E903" s="247">
        <v>1700</v>
      </c>
      <c r="F903" s="379">
        <v>71537414</v>
      </c>
      <c r="G903" s="417" t="s">
        <v>3252</v>
      </c>
      <c r="H903" s="417" t="s">
        <v>3253</v>
      </c>
      <c r="I903" s="417" t="s">
        <v>817</v>
      </c>
      <c r="J903" s="417" t="s">
        <v>817</v>
      </c>
      <c r="K903" s="524">
        <v>1</v>
      </c>
      <c r="L903" s="524">
        <v>12</v>
      </c>
      <c r="M903" s="247">
        <f t="shared" si="41"/>
        <v>20400</v>
      </c>
      <c r="N903" s="524">
        <v>1</v>
      </c>
      <c r="O903" s="577">
        <v>12</v>
      </c>
      <c r="P903" s="247">
        <v>20400</v>
      </c>
    </row>
    <row r="904" spans="1:16" s="54" customFormat="1" ht="11.25" x14ac:dyDescent="0.2">
      <c r="A904" s="554" t="s">
        <v>515</v>
      </c>
      <c r="B904" s="381" t="s">
        <v>2836</v>
      </c>
      <c r="C904" s="381" t="s">
        <v>3142</v>
      </c>
      <c r="D904" s="417" t="s">
        <v>3024</v>
      </c>
      <c r="E904" s="247">
        <v>1700</v>
      </c>
      <c r="F904" s="379">
        <v>73859312</v>
      </c>
      <c r="G904" s="417" t="s">
        <v>3254</v>
      </c>
      <c r="H904" s="417" t="s">
        <v>3253</v>
      </c>
      <c r="I904" s="417" t="s">
        <v>817</v>
      </c>
      <c r="J904" s="417" t="s">
        <v>817</v>
      </c>
      <c r="K904" s="524">
        <v>1</v>
      </c>
      <c r="L904" s="524">
        <v>12</v>
      </c>
      <c r="M904" s="247">
        <f t="shared" si="41"/>
        <v>20400</v>
      </c>
      <c r="N904" s="524">
        <v>1</v>
      </c>
      <c r="O904" s="577">
        <v>12</v>
      </c>
      <c r="P904" s="247">
        <v>20400</v>
      </c>
    </row>
    <row r="905" spans="1:16" s="54" customFormat="1" ht="11.25" x14ac:dyDescent="0.2">
      <c r="A905" s="554" t="s">
        <v>515</v>
      </c>
      <c r="B905" s="381" t="s">
        <v>2836</v>
      </c>
      <c r="C905" s="381" t="s">
        <v>3142</v>
      </c>
      <c r="D905" s="417" t="s">
        <v>3024</v>
      </c>
      <c r="E905" s="247">
        <v>1700</v>
      </c>
      <c r="F905" s="379">
        <v>40007492</v>
      </c>
      <c r="G905" s="417" t="s">
        <v>3255</v>
      </c>
      <c r="H905" s="417" t="s">
        <v>3253</v>
      </c>
      <c r="I905" s="417" t="s">
        <v>817</v>
      </c>
      <c r="J905" s="417" t="s">
        <v>817</v>
      </c>
      <c r="K905" s="524">
        <v>1</v>
      </c>
      <c r="L905" s="524">
        <v>12</v>
      </c>
      <c r="M905" s="247">
        <f t="shared" si="41"/>
        <v>20400</v>
      </c>
      <c r="N905" s="524">
        <v>1</v>
      </c>
      <c r="O905" s="577">
        <v>12</v>
      </c>
      <c r="P905" s="247">
        <v>20400</v>
      </c>
    </row>
    <row r="906" spans="1:16" s="54" customFormat="1" ht="11.25" x14ac:dyDescent="0.2">
      <c r="A906" s="554" t="s">
        <v>515</v>
      </c>
      <c r="B906" s="381" t="s">
        <v>2836</v>
      </c>
      <c r="C906" s="381" t="s">
        <v>3142</v>
      </c>
      <c r="D906" s="417" t="s">
        <v>3024</v>
      </c>
      <c r="E906" s="247">
        <v>1700</v>
      </c>
      <c r="F906" s="379">
        <v>45641093</v>
      </c>
      <c r="G906" s="417" t="s">
        <v>3256</v>
      </c>
      <c r="H906" s="417" t="s">
        <v>3253</v>
      </c>
      <c r="I906" s="417" t="s">
        <v>817</v>
      </c>
      <c r="J906" s="417" t="s">
        <v>817</v>
      </c>
      <c r="K906" s="524">
        <v>1</v>
      </c>
      <c r="L906" s="524">
        <v>12</v>
      </c>
      <c r="M906" s="247">
        <f t="shared" si="41"/>
        <v>20400</v>
      </c>
      <c r="N906" s="524">
        <v>1</v>
      </c>
      <c r="O906" s="577">
        <v>12</v>
      </c>
      <c r="P906" s="247">
        <v>20400</v>
      </c>
    </row>
    <row r="907" spans="1:16" s="54" customFormat="1" ht="11.25" x14ac:dyDescent="0.2">
      <c r="A907" s="554" t="s">
        <v>515</v>
      </c>
      <c r="B907" s="381" t="s">
        <v>2836</v>
      </c>
      <c r="C907" s="381" t="s">
        <v>3142</v>
      </c>
      <c r="D907" s="417" t="s">
        <v>3238</v>
      </c>
      <c r="E907" s="247">
        <v>2500</v>
      </c>
      <c r="F907" s="379">
        <v>43468973</v>
      </c>
      <c r="G907" s="417" t="s">
        <v>3257</v>
      </c>
      <c r="H907" s="417" t="s">
        <v>3258</v>
      </c>
      <c r="I907" s="417" t="s">
        <v>817</v>
      </c>
      <c r="J907" s="417" t="s">
        <v>817</v>
      </c>
      <c r="K907" s="524">
        <v>1</v>
      </c>
      <c r="L907" s="524">
        <v>12</v>
      </c>
      <c r="M907" s="247">
        <f t="shared" si="41"/>
        <v>30000</v>
      </c>
      <c r="N907" s="524">
        <v>1</v>
      </c>
      <c r="O907" s="577">
        <v>12</v>
      </c>
      <c r="P907" s="247">
        <v>30000</v>
      </c>
    </row>
    <row r="908" spans="1:16" s="54" customFormat="1" ht="11.25" x14ac:dyDescent="0.2">
      <c r="A908" s="554" t="s">
        <v>515</v>
      </c>
      <c r="B908" s="381" t="s">
        <v>2836</v>
      </c>
      <c r="C908" s="381" t="s">
        <v>3142</v>
      </c>
      <c r="D908" s="417" t="s">
        <v>3019</v>
      </c>
      <c r="E908" s="247">
        <v>2500</v>
      </c>
      <c r="F908" s="379">
        <v>47450951</v>
      </c>
      <c r="G908" s="417" t="s">
        <v>3259</v>
      </c>
      <c r="H908" s="417" t="s">
        <v>3260</v>
      </c>
      <c r="I908" s="417" t="s">
        <v>2135</v>
      </c>
      <c r="J908" s="417" t="s">
        <v>2852</v>
      </c>
      <c r="K908" s="524">
        <v>1</v>
      </c>
      <c r="L908" s="524">
        <v>12</v>
      </c>
      <c r="M908" s="247">
        <f t="shared" si="41"/>
        <v>30000</v>
      </c>
      <c r="N908" s="524">
        <v>1</v>
      </c>
      <c r="O908" s="577">
        <v>12</v>
      </c>
      <c r="P908" s="247">
        <v>30000</v>
      </c>
    </row>
    <row r="909" spans="1:16" s="54" customFormat="1" ht="11.25" x14ac:dyDescent="0.2">
      <c r="A909" s="554" t="s">
        <v>515</v>
      </c>
      <c r="B909" s="381" t="s">
        <v>2836</v>
      </c>
      <c r="C909" s="381" t="s">
        <v>3142</v>
      </c>
      <c r="D909" s="417" t="s">
        <v>3019</v>
      </c>
      <c r="E909" s="247">
        <v>2500</v>
      </c>
      <c r="F909" s="379">
        <v>46130528</v>
      </c>
      <c r="G909" s="417" t="s">
        <v>3261</v>
      </c>
      <c r="H909" s="417" t="s">
        <v>3260</v>
      </c>
      <c r="I909" s="417" t="s">
        <v>2135</v>
      </c>
      <c r="J909" s="417" t="s">
        <v>2852</v>
      </c>
      <c r="K909" s="524">
        <v>1</v>
      </c>
      <c r="L909" s="524">
        <v>12</v>
      </c>
      <c r="M909" s="247">
        <f t="shared" si="41"/>
        <v>30000</v>
      </c>
      <c r="N909" s="524">
        <v>1</v>
      </c>
      <c r="O909" s="577">
        <v>12</v>
      </c>
      <c r="P909" s="247">
        <v>30000</v>
      </c>
    </row>
    <row r="910" spans="1:16" s="54" customFormat="1" ht="11.25" x14ac:dyDescent="0.2">
      <c r="A910" s="554" t="s">
        <v>515</v>
      </c>
      <c r="B910" s="381" t="s">
        <v>2836</v>
      </c>
      <c r="C910" s="381" t="s">
        <v>3142</v>
      </c>
      <c r="D910" s="417" t="s">
        <v>3019</v>
      </c>
      <c r="E910" s="247">
        <v>2500</v>
      </c>
      <c r="F910" s="379">
        <v>40819955</v>
      </c>
      <c r="G910" s="417" t="s">
        <v>3262</v>
      </c>
      <c r="H910" s="417" t="s">
        <v>3260</v>
      </c>
      <c r="I910" s="417" t="s">
        <v>2135</v>
      </c>
      <c r="J910" s="417" t="s">
        <v>2852</v>
      </c>
      <c r="K910" s="524">
        <v>1</v>
      </c>
      <c r="L910" s="524">
        <v>12</v>
      </c>
      <c r="M910" s="247">
        <f t="shared" si="41"/>
        <v>30000</v>
      </c>
      <c r="N910" s="524">
        <v>1</v>
      </c>
      <c r="O910" s="577">
        <v>12</v>
      </c>
      <c r="P910" s="247">
        <v>30000</v>
      </c>
    </row>
    <row r="911" spans="1:16" s="54" customFormat="1" ht="11.25" x14ac:dyDescent="0.2">
      <c r="A911" s="554" t="s">
        <v>515</v>
      </c>
      <c r="B911" s="381" t="s">
        <v>2836</v>
      </c>
      <c r="C911" s="381" t="s">
        <v>3142</v>
      </c>
      <c r="D911" s="417" t="s">
        <v>3263</v>
      </c>
      <c r="E911" s="247">
        <v>1700</v>
      </c>
      <c r="F911" s="379">
        <v>44702393</v>
      </c>
      <c r="G911" s="417" t="s">
        <v>3264</v>
      </c>
      <c r="H911" s="417" t="s">
        <v>3265</v>
      </c>
      <c r="I911" s="417" t="s">
        <v>817</v>
      </c>
      <c r="J911" s="417" t="s">
        <v>817</v>
      </c>
      <c r="K911" s="524">
        <v>1</v>
      </c>
      <c r="L911" s="524">
        <v>12</v>
      </c>
      <c r="M911" s="247">
        <f t="shared" si="41"/>
        <v>20400</v>
      </c>
      <c r="N911" s="524">
        <v>1</v>
      </c>
      <c r="O911" s="577">
        <v>12</v>
      </c>
      <c r="P911" s="247">
        <v>20400</v>
      </c>
    </row>
    <row r="912" spans="1:16" s="54" customFormat="1" ht="11.25" x14ac:dyDescent="0.2">
      <c r="A912" s="554" t="s">
        <v>515</v>
      </c>
      <c r="B912" s="381" t="s">
        <v>2836</v>
      </c>
      <c r="C912" s="381" t="s">
        <v>3142</v>
      </c>
      <c r="D912" s="417" t="s">
        <v>3263</v>
      </c>
      <c r="E912" s="247">
        <v>1300</v>
      </c>
      <c r="F912" s="379">
        <v>73960269</v>
      </c>
      <c r="G912" s="417" t="s">
        <v>3266</v>
      </c>
      <c r="H912" s="417" t="s">
        <v>2502</v>
      </c>
      <c r="I912" s="417" t="s">
        <v>817</v>
      </c>
      <c r="J912" s="417" t="s">
        <v>817</v>
      </c>
      <c r="K912" s="524">
        <v>1</v>
      </c>
      <c r="L912" s="524">
        <v>12</v>
      </c>
      <c r="M912" s="247">
        <f t="shared" si="41"/>
        <v>15600</v>
      </c>
      <c r="N912" s="524">
        <v>1</v>
      </c>
      <c r="O912" s="577">
        <v>12</v>
      </c>
      <c r="P912" s="247">
        <v>15600</v>
      </c>
    </row>
    <row r="913" spans="1:16" s="54" customFormat="1" ht="11.25" x14ac:dyDescent="0.2">
      <c r="A913" s="554" t="s">
        <v>515</v>
      </c>
      <c r="B913" s="381" t="s">
        <v>2836</v>
      </c>
      <c r="C913" s="381" t="s">
        <v>3142</v>
      </c>
      <c r="D913" s="417" t="s">
        <v>3263</v>
      </c>
      <c r="E913" s="247">
        <v>1300</v>
      </c>
      <c r="F913" s="379">
        <v>75313519</v>
      </c>
      <c r="G913" s="417" t="s">
        <v>3267</v>
      </c>
      <c r="H913" s="417" t="s">
        <v>2502</v>
      </c>
      <c r="I913" s="417" t="s">
        <v>817</v>
      </c>
      <c r="J913" s="417" t="s">
        <v>817</v>
      </c>
      <c r="K913" s="524">
        <v>1</v>
      </c>
      <c r="L913" s="524">
        <v>12</v>
      </c>
      <c r="M913" s="247">
        <f t="shared" si="41"/>
        <v>15600</v>
      </c>
      <c r="N913" s="524">
        <v>1</v>
      </c>
      <c r="O913" s="577">
        <v>12</v>
      </c>
      <c r="P913" s="247">
        <v>15600</v>
      </c>
    </row>
    <row r="914" spans="1:16" s="54" customFormat="1" ht="11.25" x14ac:dyDescent="0.2">
      <c r="A914" s="554" t="s">
        <v>515</v>
      </c>
      <c r="B914" s="381" t="s">
        <v>2836</v>
      </c>
      <c r="C914" s="381" t="s">
        <v>3142</v>
      </c>
      <c r="D914" s="417" t="s">
        <v>2863</v>
      </c>
      <c r="E914" s="247">
        <v>1700</v>
      </c>
      <c r="F914" s="379">
        <v>44855254</v>
      </c>
      <c r="G914" s="417" t="s">
        <v>3268</v>
      </c>
      <c r="H914" s="417" t="s">
        <v>3217</v>
      </c>
      <c r="I914" s="417" t="s">
        <v>817</v>
      </c>
      <c r="J914" s="417" t="s">
        <v>817</v>
      </c>
      <c r="K914" s="524">
        <v>1</v>
      </c>
      <c r="L914" s="524">
        <v>12</v>
      </c>
      <c r="M914" s="247">
        <f t="shared" si="41"/>
        <v>20400</v>
      </c>
      <c r="N914" s="524">
        <v>1</v>
      </c>
      <c r="O914" s="577">
        <v>12</v>
      </c>
      <c r="P914" s="247">
        <v>20400</v>
      </c>
    </row>
    <row r="915" spans="1:16" s="54" customFormat="1" ht="11.25" x14ac:dyDescent="0.2">
      <c r="A915" s="554" t="s">
        <v>515</v>
      </c>
      <c r="B915" s="381" t="s">
        <v>2836</v>
      </c>
      <c r="C915" s="381" t="s">
        <v>3142</v>
      </c>
      <c r="D915" s="417" t="s">
        <v>2863</v>
      </c>
      <c r="E915" s="247">
        <v>1700</v>
      </c>
      <c r="F915" s="379" t="s">
        <v>3269</v>
      </c>
      <c r="G915" s="417" t="s">
        <v>3270</v>
      </c>
      <c r="H915" s="417" t="s">
        <v>3217</v>
      </c>
      <c r="I915" s="417" t="s">
        <v>817</v>
      </c>
      <c r="J915" s="417" t="s">
        <v>817</v>
      </c>
      <c r="K915" s="524">
        <v>1</v>
      </c>
      <c r="L915" s="524">
        <v>12</v>
      </c>
      <c r="M915" s="247">
        <f t="shared" si="41"/>
        <v>20400</v>
      </c>
      <c r="N915" s="524">
        <v>1</v>
      </c>
      <c r="O915" s="577">
        <v>12</v>
      </c>
      <c r="P915" s="247">
        <v>20400</v>
      </c>
    </row>
    <row r="916" spans="1:16" s="54" customFormat="1" ht="11.25" x14ac:dyDescent="0.2">
      <c r="A916" s="554" t="s">
        <v>515</v>
      </c>
      <c r="B916" s="381" t="s">
        <v>2836</v>
      </c>
      <c r="C916" s="381" t="s">
        <v>3142</v>
      </c>
      <c r="D916" s="417" t="s">
        <v>2949</v>
      </c>
      <c r="E916" s="247">
        <v>1700</v>
      </c>
      <c r="F916" s="379" t="s">
        <v>3271</v>
      </c>
      <c r="G916" s="417" t="s">
        <v>3272</v>
      </c>
      <c r="H916" s="417" t="s">
        <v>3217</v>
      </c>
      <c r="I916" s="417" t="s">
        <v>817</v>
      </c>
      <c r="J916" s="417" t="s">
        <v>817</v>
      </c>
      <c r="K916" s="524">
        <v>1</v>
      </c>
      <c r="L916" s="524">
        <v>12</v>
      </c>
      <c r="M916" s="247">
        <f t="shared" si="41"/>
        <v>20400</v>
      </c>
      <c r="N916" s="524">
        <v>1</v>
      </c>
      <c r="O916" s="577">
        <v>12</v>
      </c>
      <c r="P916" s="247">
        <v>20400</v>
      </c>
    </row>
    <row r="917" spans="1:16" s="54" customFormat="1" ht="11.25" x14ac:dyDescent="0.2">
      <c r="A917" s="554" t="s">
        <v>515</v>
      </c>
      <c r="B917" s="381" t="s">
        <v>2836</v>
      </c>
      <c r="C917" s="381" t="s">
        <v>3142</v>
      </c>
      <c r="D917" s="417" t="s">
        <v>2949</v>
      </c>
      <c r="E917" s="247">
        <v>1700</v>
      </c>
      <c r="F917" s="379">
        <v>41171082</v>
      </c>
      <c r="G917" s="417" t="s">
        <v>3273</v>
      </c>
      <c r="H917" s="417" t="s">
        <v>3217</v>
      </c>
      <c r="I917" s="417" t="s">
        <v>817</v>
      </c>
      <c r="J917" s="417" t="s">
        <v>817</v>
      </c>
      <c r="K917" s="524">
        <v>1</v>
      </c>
      <c r="L917" s="524">
        <v>12</v>
      </c>
      <c r="M917" s="247">
        <f t="shared" si="41"/>
        <v>20400</v>
      </c>
      <c r="N917" s="524">
        <v>1</v>
      </c>
      <c r="O917" s="577">
        <v>12</v>
      </c>
      <c r="P917" s="247">
        <v>20400</v>
      </c>
    </row>
    <row r="918" spans="1:16" s="54" customFormat="1" ht="11.25" x14ac:dyDescent="0.2">
      <c r="A918" s="554" t="s">
        <v>515</v>
      </c>
      <c r="B918" s="381" t="s">
        <v>2836</v>
      </c>
      <c r="C918" s="381" t="s">
        <v>3142</v>
      </c>
      <c r="D918" s="417" t="s">
        <v>2949</v>
      </c>
      <c r="E918" s="247">
        <v>1700</v>
      </c>
      <c r="F918" s="379">
        <v>42569780</v>
      </c>
      <c r="G918" s="417" t="s">
        <v>3274</v>
      </c>
      <c r="H918" s="417" t="s">
        <v>3217</v>
      </c>
      <c r="I918" s="417" t="s">
        <v>817</v>
      </c>
      <c r="J918" s="417" t="s">
        <v>817</v>
      </c>
      <c r="K918" s="524">
        <v>1</v>
      </c>
      <c r="L918" s="524">
        <v>12</v>
      </c>
      <c r="M918" s="247">
        <f t="shared" si="41"/>
        <v>20400</v>
      </c>
      <c r="N918" s="524">
        <v>1</v>
      </c>
      <c r="O918" s="577">
        <v>12</v>
      </c>
      <c r="P918" s="247">
        <v>20400</v>
      </c>
    </row>
    <row r="919" spans="1:16" s="54" customFormat="1" ht="11.25" x14ac:dyDescent="0.2">
      <c r="A919" s="554" t="s">
        <v>515</v>
      </c>
      <c r="B919" s="381" t="s">
        <v>2836</v>
      </c>
      <c r="C919" s="381" t="s">
        <v>3142</v>
      </c>
      <c r="D919" s="417" t="s">
        <v>2949</v>
      </c>
      <c r="E919" s="247">
        <v>1700</v>
      </c>
      <c r="F919" s="379">
        <v>75971327</v>
      </c>
      <c r="G919" s="417" t="s">
        <v>3275</v>
      </c>
      <c r="H919" s="417" t="s">
        <v>3217</v>
      </c>
      <c r="I919" s="417" t="s">
        <v>817</v>
      </c>
      <c r="J919" s="417" t="s">
        <v>817</v>
      </c>
      <c r="K919" s="524">
        <v>1</v>
      </c>
      <c r="L919" s="524">
        <v>12</v>
      </c>
      <c r="M919" s="247">
        <f t="shared" si="41"/>
        <v>20400</v>
      </c>
      <c r="N919" s="524">
        <v>1</v>
      </c>
      <c r="O919" s="577">
        <v>12</v>
      </c>
      <c r="P919" s="247">
        <v>20400</v>
      </c>
    </row>
    <row r="920" spans="1:16" s="54" customFormat="1" ht="11.25" x14ac:dyDescent="0.2">
      <c r="A920" s="554" t="s">
        <v>515</v>
      </c>
      <c r="B920" s="381" t="s">
        <v>2836</v>
      </c>
      <c r="C920" s="381" t="s">
        <v>3142</v>
      </c>
      <c r="D920" s="417" t="s">
        <v>2949</v>
      </c>
      <c r="E920" s="247">
        <v>1700</v>
      </c>
      <c r="F920" s="379">
        <v>60310254</v>
      </c>
      <c r="G920" s="417" t="s">
        <v>3276</v>
      </c>
      <c r="H920" s="417" t="s">
        <v>3217</v>
      </c>
      <c r="I920" s="417" t="s">
        <v>817</v>
      </c>
      <c r="J920" s="417" t="s">
        <v>817</v>
      </c>
      <c r="K920" s="524">
        <v>1</v>
      </c>
      <c r="L920" s="524">
        <v>12</v>
      </c>
      <c r="M920" s="247">
        <f t="shared" si="41"/>
        <v>20400</v>
      </c>
      <c r="N920" s="524">
        <v>1</v>
      </c>
      <c r="O920" s="577">
        <v>12</v>
      </c>
      <c r="P920" s="247">
        <v>20400</v>
      </c>
    </row>
    <row r="921" spans="1:16" s="54" customFormat="1" ht="11.25" x14ac:dyDescent="0.2">
      <c r="A921" s="554" t="s">
        <v>515</v>
      </c>
      <c r="B921" s="381" t="s">
        <v>2836</v>
      </c>
      <c r="C921" s="381" t="s">
        <v>3142</v>
      </c>
      <c r="D921" s="417" t="s">
        <v>2949</v>
      </c>
      <c r="E921" s="247">
        <v>1700</v>
      </c>
      <c r="F921" s="379">
        <v>43677084</v>
      </c>
      <c r="G921" s="417" t="s">
        <v>3277</v>
      </c>
      <c r="H921" s="417" t="s">
        <v>3217</v>
      </c>
      <c r="I921" s="417" t="s">
        <v>817</v>
      </c>
      <c r="J921" s="417" t="s">
        <v>817</v>
      </c>
      <c r="K921" s="524">
        <v>1</v>
      </c>
      <c r="L921" s="524">
        <v>12</v>
      </c>
      <c r="M921" s="247">
        <f t="shared" ref="M921:M967" si="42">+E921*12</f>
        <v>20400</v>
      </c>
      <c r="N921" s="524">
        <v>1</v>
      </c>
      <c r="O921" s="577">
        <v>12</v>
      </c>
      <c r="P921" s="247">
        <v>20400</v>
      </c>
    </row>
    <row r="922" spans="1:16" s="54" customFormat="1" ht="11.25" x14ac:dyDescent="0.2">
      <c r="A922" s="554" t="s">
        <v>515</v>
      </c>
      <c r="B922" s="381" t="s">
        <v>2836</v>
      </c>
      <c r="C922" s="381" t="s">
        <v>3142</v>
      </c>
      <c r="D922" s="417" t="s">
        <v>2949</v>
      </c>
      <c r="E922" s="247">
        <v>1700</v>
      </c>
      <c r="F922" s="379">
        <v>41405906</v>
      </c>
      <c r="G922" s="417" t="s">
        <v>3278</v>
      </c>
      <c r="H922" s="417" t="s">
        <v>3217</v>
      </c>
      <c r="I922" s="417" t="s">
        <v>817</v>
      </c>
      <c r="J922" s="417" t="s">
        <v>817</v>
      </c>
      <c r="K922" s="524">
        <v>1</v>
      </c>
      <c r="L922" s="524">
        <v>12</v>
      </c>
      <c r="M922" s="247">
        <f t="shared" si="42"/>
        <v>20400</v>
      </c>
      <c r="N922" s="524">
        <v>1</v>
      </c>
      <c r="O922" s="577">
        <v>12</v>
      </c>
      <c r="P922" s="247">
        <v>20400</v>
      </c>
    </row>
    <row r="923" spans="1:16" s="54" customFormat="1" ht="11.25" x14ac:dyDescent="0.2">
      <c r="A923" s="554" t="s">
        <v>515</v>
      </c>
      <c r="B923" s="381" t="s">
        <v>2836</v>
      </c>
      <c r="C923" s="381" t="s">
        <v>3142</v>
      </c>
      <c r="D923" s="417" t="s">
        <v>2949</v>
      </c>
      <c r="E923" s="247">
        <v>1700</v>
      </c>
      <c r="F923" s="379">
        <v>47068442</v>
      </c>
      <c r="G923" s="417" t="s">
        <v>3279</v>
      </c>
      <c r="H923" s="417" t="s">
        <v>3217</v>
      </c>
      <c r="I923" s="417" t="s">
        <v>817</v>
      </c>
      <c r="J923" s="417" t="s">
        <v>817</v>
      </c>
      <c r="K923" s="524">
        <v>1</v>
      </c>
      <c r="L923" s="524">
        <v>12</v>
      </c>
      <c r="M923" s="247">
        <f t="shared" si="42"/>
        <v>20400</v>
      </c>
      <c r="N923" s="524">
        <v>1</v>
      </c>
      <c r="O923" s="577">
        <v>12</v>
      </c>
      <c r="P923" s="247">
        <v>20400</v>
      </c>
    </row>
    <row r="924" spans="1:16" s="54" customFormat="1" ht="11.25" x14ac:dyDescent="0.2">
      <c r="A924" s="554" t="s">
        <v>515</v>
      </c>
      <c r="B924" s="381" t="s">
        <v>2836</v>
      </c>
      <c r="C924" s="381" t="s">
        <v>3142</v>
      </c>
      <c r="D924" s="417" t="s">
        <v>2949</v>
      </c>
      <c r="E924" s="247">
        <v>1700</v>
      </c>
      <c r="F924" s="379">
        <v>20070690</v>
      </c>
      <c r="G924" s="417" t="s">
        <v>3280</v>
      </c>
      <c r="H924" s="417" t="s">
        <v>3217</v>
      </c>
      <c r="I924" s="417" t="s">
        <v>817</v>
      </c>
      <c r="J924" s="417" t="s">
        <v>817</v>
      </c>
      <c r="K924" s="524">
        <v>1</v>
      </c>
      <c r="L924" s="524">
        <v>12</v>
      </c>
      <c r="M924" s="247">
        <f t="shared" si="42"/>
        <v>20400</v>
      </c>
      <c r="N924" s="524">
        <v>1</v>
      </c>
      <c r="O924" s="577">
        <v>12</v>
      </c>
      <c r="P924" s="247">
        <v>20400</v>
      </c>
    </row>
    <row r="925" spans="1:16" s="54" customFormat="1" ht="11.25" x14ac:dyDescent="0.2">
      <c r="A925" s="554" t="s">
        <v>515</v>
      </c>
      <c r="B925" s="381" t="s">
        <v>2836</v>
      </c>
      <c r="C925" s="381" t="s">
        <v>3142</v>
      </c>
      <c r="D925" s="417" t="s">
        <v>2949</v>
      </c>
      <c r="E925" s="247">
        <v>1700</v>
      </c>
      <c r="F925" s="379">
        <v>40387575</v>
      </c>
      <c r="G925" s="417" t="s">
        <v>3281</v>
      </c>
      <c r="H925" s="417" t="s">
        <v>3217</v>
      </c>
      <c r="I925" s="417" t="s">
        <v>817</v>
      </c>
      <c r="J925" s="417" t="s">
        <v>817</v>
      </c>
      <c r="K925" s="524">
        <v>1</v>
      </c>
      <c r="L925" s="524">
        <v>12</v>
      </c>
      <c r="M925" s="247">
        <f t="shared" si="42"/>
        <v>20400</v>
      </c>
      <c r="N925" s="524">
        <v>1</v>
      </c>
      <c r="O925" s="577">
        <v>12</v>
      </c>
      <c r="P925" s="247">
        <v>20400</v>
      </c>
    </row>
    <row r="926" spans="1:16" s="54" customFormat="1" ht="11.25" x14ac:dyDescent="0.2">
      <c r="A926" s="554" t="s">
        <v>515</v>
      </c>
      <c r="B926" s="381" t="s">
        <v>2836</v>
      </c>
      <c r="C926" s="381" t="s">
        <v>3142</v>
      </c>
      <c r="D926" s="417" t="s">
        <v>2949</v>
      </c>
      <c r="E926" s="247">
        <v>1700</v>
      </c>
      <c r="F926" s="379">
        <v>40440052</v>
      </c>
      <c r="G926" s="417" t="s">
        <v>3282</v>
      </c>
      <c r="H926" s="417" t="s">
        <v>3217</v>
      </c>
      <c r="I926" s="417" t="s">
        <v>817</v>
      </c>
      <c r="J926" s="417" t="s">
        <v>817</v>
      </c>
      <c r="K926" s="524">
        <v>1</v>
      </c>
      <c r="L926" s="524">
        <v>12</v>
      </c>
      <c r="M926" s="247">
        <f t="shared" si="42"/>
        <v>20400</v>
      </c>
      <c r="N926" s="524">
        <v>1</v>
      </c>
      <c r="O926" s="577">
        <v>12</v>
      </c>
      <c r="P926" s="247">
        <v>20400</v>
      </c>
    </row>
    <row r="927" spans="1:16" s="54" customFormat="1" ht="11.25" x14ac:dyDescent="0.2">
      <c r="A927" s="554" t="s">
        <v>515</v>
      </c>
      <c r="B927" s="381" t="s">
        <v>2836</v>
      </c>
      <c r="C927" s="381" t="s">
        <v>3142</v>
      </c>
      <c r="D927" s="417" t="s">
        <v>2949</v>
      </c>
      <c r="E927" s="247">
        <v>1700</v>
      </c>
      <c r="F927" s="379">
        <v>71097692</v>
      </c>
      <c r="G927" s="417" t="s">
        <v>3283</v>
      </c>
      <c r="H927" s="417" t="s">
        <v>3217</v>
      </c>
      <c r="I927" s="417" t="s">
        <v>817</v>
      </c>
      <c r="J927" s="417" t="s">
        <v>817</v>
      </c>
      <c r="K927" s="524">
        <v>1</v>
      </c>
      <c r="L927" s="524">
        <v>12</v>
      </c>
      <c r="M927" s="247">
        <f t="shared" si="42"/>
        <v>20400</v>
      </c>
      <c r="N927" s="524">
        <v>1</v>
      </c>
      <c r="O927" s="577">
        <v>12</v>
      </c>
      <c r="P927" s="247">
        <v>20400</v>
      </c>
    </row>
    <row r="928" spans="1:16" s="54" customFormat="1" ht="11.25" x14ac:dyDescent="0.2">
      <c r="A928" s="554" t="s">
        <v>515</v>
      </c>
      <c r="B928" s="381" t="s">
        <v>2836</v>
      </c>
      <c r="C928" s="381" t="s">
        <v>3142</v>
      </c>
      <c r="D928" s="417" t="s">
        <v>2949</v>
      </c>
      <c r="E928" s="247">
        <v>1700</v>
      </c>
      <c r="F928" s="379">
        <v>42772581</v>
      </c>
      <c r="G928" s="417" t="s">
        <v>3284</v>
      </c>
      <c r="H928" s="417" t="s">
        <v>3217</v>
      </c>
      <c r="I928" s="417" t="s">
        <v>817</v>
      </c>
      <c r="J928" s="417" t="s">
        <v>817</v>
      </c>
      <c r="K928" s="524">
        <v>1</v>
      </c>
      <c r="L928" s="524">
        <v>12</v>
      </c>
      <c r="M928" s="247">
        <f t="shared" si="42"/>
        <v>20400</v>
      </c>
      <c r="N928" s="524">
        <v>1</v>
      </c>
      <c r="O928" s="577">
        <v>12</v>
      </c>
      <c r="P928" s="247">
        <v>20400</v>
      </c>
    </row>
    <row r="929" spans="1:16" s="54" customFormat="1" ht="11.25" x14ac:dyDescent="0.2">
      <c r="A929" s="554" t="s">
        <v>515</v>
      </c>
      <c r="B929" s="381" t="s">
        <v>2836</v>
      </c>
      <c r="C929" s="381" t="s">
        <v>3142</v>
      </c>
      <c r="D929" s="417" t="s">
        <v>2949</v>
      </c>
      <c r="E929" s="247">
        <v>1700</v>
      </c>
      <c r="F929" s="379">
        <v>41525709</v>
      </c>
      <c r="G929" s="417" t="s">
        <v>3285</v>
      </c>
      <c r="H929" s="417" t="s">
        <v>3217</v>
      </c>
      <c r="I929" s="417" t="s">
        <v>817</v>
      </c>
      <c r="J929" s="417" t="s">
        <v>817</v>
      </c>
      <c r="K929" s="524">
        <v>1</v>
      </c>
      <c r="L929" s="524">
        <v>12</v>
      </c>
      <c r="M929" s="247">
        <f t="shared" si="42"/>
        <v>20400</v>
      </c>
      <c r="N929" s="524">
        <v>1</v>
      </c>
      <c r="O929" s="577">
        <v>12</v>
      </c>
      <c r="P929" s="247">
        <v>20400</v>
      </c>
    </row>
    <row r="930" spans="1:16" s="54" customFormat="1" ht="11.25" x14ac:dyDescent="0.2">
      <c r="A930" s="554" t="s">
        <v>515</v>
      </c>
      <c r="B930" s="381" t="s">
        <v>2836</v>
      </c>
      <c r="C930" s="381" t="s">
        <v>3142</v>
      </c>
      <c r="D930" s="417" t="s">
        <v>3195</v>
      </c>
      <c r="E930" s="247">
        <v>1300</v>
      </c>
      <c r="F930" s="379">
        <v>45929082</v>
      </c>
      <c r="G930" s="417" t="s">
        <v>3286</v>
      </c>
      <c r="H930" s="417" t="s">
        <v>3287</v>
      </c>
      <c r="I930" s="417" t="s">
        <v>817</v>
      </c>
      <c r="J930" s="417" t="s">
        <v>817</v>
      </c>
      <c r="K930" s="524">
        <v>1</v>
      </c>
      <c r="L930" s="524">
        <v>12</v>
      </c>
      <c r="M930" s="247">
        <f t="shared" si="42"/>
        <v>15600</v>
      </c>
      <c r="N930" s="524">
        <v>1</v>
      </c>
      <c r="O930" s="577">
        <v>12</v>
      </c>
      <c r="P930" s="247">
        <v>15600</v>
      </c>
    </row>
    <row r="931" spans="1:16" s="54" customFormat="1" ht="11.25" x14ac:dyDescent="0.2">
      <c r="A931" s="554" t="s">
        <v>515</v>
      </c>
      <c r="B931" s="381" t="s">
        <v>2836</v>
      </c>
      <c r="C931" s="381" t="s">
        <v>3142</v>
      </c>
      <c r="D931" s="417" t="s">
        <v>3195</v>
      </c>
      <c r="E931" s="247">
        <v>1300</v>
      </c>
      <c r="F931" s="379">
        <v>71249336</v>
      </c>
      <c r="G931" s="417" t="s">
        <v>3288</v>
      </c>
      <c r="H931" s="417" t="s">
        <v>3289</v>
      </c>
      <c r="I931" s="417" t="s">
        <v>817</v>
      </c>
      <c r="J931" s="417" t="s">
        <v>817</v>
      </c>
      <c r="K931" s="524">
        <v>1</v>
      </c>
      <c r="L931" s="524">
        <v>12</v>
      </c>
      <c r="M931" s="247">
        <f t="shared" si="42"/>
        <v>15600</v>
      </c>
      <c r="N931" s="524">
        <v>1</v>
      </c>
      <c r="O931" s="577">
        <v>12</v>
      </c>
      <c r="P931" s="247">
        <v>15600</v>
      </c>
    </row>
    <row r="932" spans="1:16" s="54" customFormat="1" ht="11.25" x14ac:dyDescent="0.2">
      <c r="A932" s="554" t="s">
        <v>515</v>
      </c>
      <c r="B932" s="381" t="s">
        <v>2836</v>
      </c>
      <c r="C932" s="381" t="s">
        <v>3142</v>
      </c>
      <c r="D932" s="417" t="s">
        <v>3195</v>
      </c>
      <c r="E932" s="247">
        <v>1300</v>
      </c>
      <c r="F932" s="379">
        <v>20042627</v>
      </c>
      <c r="G932" s="417" t="s">
        <v>3290</v>
      </c>
      <c r="H932" s="417" t="s">
        <v>3289</v>
      </c>
      <c r="I932" s="417" t="s">
        <v>817</v>
      </c>
      <c r="J932" s="417" t="s">
        <v>817</v>
      </c>
      <c r="K932" s="524">
        <v>1</v>
      </c>
      <c r="L932" s="524">
        <v>12</v>
      </c>
      <c r="M932" s="247">
        <f t="shared" si="42"/>
        <v>15600</v>
      </c>
      <c r="N932" s="524">
        <v>1</v>
      </c>
      <c r="O932" s="577">
        <v>12</v>
      </c>
      <c r="P932" s="247">
        <v>15600</v>
      </c>
    </row>
    <row r="933" spans="1:16" s="54" customFormat="1" ht="11.25" x14ac:dyDescent="0.2">
      <c r="A933" s="554" t="s">
        <v>515</v>
      </c>
      <c r="B933" s="381" t="s">
        <v>2836</v>
      </c>
      <c r="C933" s="381" t="s">
        <v>3142</v>
      </c>
      <c r="D933" s="417" t="s">
        <v>3195</v>
      </c>
      <c r="E933" s="247">
        <v>1300</v>
      </c>
      <c r="F933" s="379">
        <v>19868839</v>
      </c>
      <c r="G933" s="417" t="s">
        <v>3291</v>
      </c>
      <c r="H933" s="417" t="s">
        <v>3287</v>
      </c>
      <c r="I933" s="417" t="s">
        <v>817</v>
      </c>
      <c r="J933" s="417" t="s">
        <v>817</v>
      </c>
      <c r="K933" s="524">
        <v>1</v>
      </c>
      <c r="L933" s="524">
        <v>12</v>
      </c>
      <c r="M933" s="247">
        <f t="shared" si="42"/>
        <v>15600</v>
      </c>
      <c r="N933" s="524">
        <v>1</v>
      </c>
      <c r="O933" s="577">
        <v>12</v>
      </c>
      <c r="P933" s="247">
        <v>15600</v>
      </c>
    </row>
    <row r="934" spans="1:16" s="54" customFormat="1" ht="11.25" x14ac:dyDescent="0.2">
      <c r="A934" s="554" t="s">
        <v>515</v>
      </c>
      <c r="B934" s="381" t="s">
        <v>2836</v>
      </c>
      <c r="C934" s="381" t="s">
        <v>3142</v>
      </c>
      <c r="D934" s="417" t="s">
        <v>3195</v>
      </c>
      <c r="E934" s="247">
        <v>1300</v>
      </c>
      <c r="F934" s="379">
        <v>73519793</v>
      </c>
      <c r="G934" s="417" t="s">
        <v>3292</v>
      </c>
      <c r="H934" s="417" t="s">
        <v>3293</v>
      </c>
      <c r="I934" s="417" t="s">
        <v>817</v>
      </c>
      <c r="J934" s="417" t="s">
        <v>817</v>
      </c>
      <c r="K934" s="524">
        <v>1</v>
      </c>
      <c r="L934" s="524">
        <v>12</v>
      </c>
      <c r="M934" s="247">
        <f t="shared" si="42"/>
        <v>15600</v>
      </c>
      <c r="N934" s="524">
        <v>1</v>
      </c>
      <c r="O934" s="577">
        <v>12</v>
      </c>
      <c r="P934" s="247">
        <v>15600</v>
      </c>
    </row>
    <row r="935" spans="1:16" s="54" customFormat="1" ht="11.25" x14ac:dyDescent="0.2">
      <c r="A935" s="554" t="s">
        <v>515</v>
      </c>
      <c r="B935" s="381" t="s">
        <v>2836</v>
      </c>
      <c r="C935" s="381" t="s">
        <v>3142</v>
      </c>
      <c r="D935" s="417" t="s">
        <v>3195</v>
      </c>
      <c r="E935" s="247">
        <v>1300</v>
      </c>
      <c r="F935" s="379">
        <v>48217024</v>
      </c>
      <c r="G935" s="417" t="s">
        <v>3294</v>
      </c>
      <c r="H935" s="417" t="s">
        <v>3289</v>
      </c>
      <c r="I935" s="417" t="s">
        <v>817</v>
      </c>
      <c r="J935" s="417" t="s">
        <v>817</v>
      </c>
      <c r="K935" s="524">
        <v>1</v>
      </c>
      <c r="L935" s="524">
        <v>12</v>
      </c>
      <c r="M935" s="247">
        <f t="shared" si="42"/>
        <v>15600</v>
      </c>
      <c r="N935" s="524">
        <v>1</v>
      </c>
      <c r="O935" s="577">
        <v>12</v>
      </c>
      <c r="P935" s="247">
        <v>15600</v>
      </c>
    </row>
    <row r="936" spans="1:16" s="54" customFormat="1" ht="11.25" x14ac:dyDescent="0.2">
      <c r="A936" s="554" t="s">
        <v>515</v>
      </c>
      <c r="B936" s="381" t="s">
        <v>2836</v>
      </c>
      <c r="C936" s="381" t="s">
        <v>3142</v>
      </c>
      <c r="D936" s="417" t="s">
        <v>3195</v>
      </c>
      <c r="E936" s="247">
        <v>1300</v>
      </c>
      <c r="F936" s="379">
        <v>46171561</v>
      </c>
      <c r="G936" s="417" t="s">
        <v>3295</v>
      </c>
      <c r="H936" s="417" t="s">
        <v>3296</v>
      </c>
      <c r="I936" s="417" t="s">
        <v>817</v>
      </c>
      <c r="J936" s="417" t="s">
        <v>817</v>
      </c>
      <c r="K936" s="524">
        <v>1</v>
      </c>
      <c r="L936" s="524">
        <v>12</v>
      </c>
      <c r="M936" s="247">
        <f t="shared" si="42"/>
        <v>15600</v>
      </c>
      <c r="N936" s="524">
        <v>1</v>
      </c>
      <c r="O936" s="577">
        <v>12</v>
      </c>
      <c r="P936" s="247">
        <v>15600</v>
      </c>
    </row>
    <row r="937" spans="1:16" s="54" customFormat="1" ht="11.25" x14ac:dyDescent="0.2">
      <c r="A937" s="554" t="s">
        <v>515</v>
      </c>
      <c r="B937" s="381" t="s">
        <v>2836</v>
      </c>
      <c r="C937" s="381" t="s">
        <v>3142</v>
      </c>
      <c r="D937" s="417" t="s">
        <v>3195</v>
      </c>
      <c r="E937" s="247">
        <v>1300</v>
      </c>
      <c r="F937" s="379">
        <v>44463736</v>
      </c>
      <c r="G937" s="417" t="s">
        <v>3297</v>
      </c>
      <c r="H937" s="417" t="s">
        <v>3289</v>
      </c>
      <c r="I937" s="417" t="s">
        <v>817</v>
      </c>
      <c r="J937" s="417" t="s">
        <v>817</v>
      </c>
      <c r="K937" s="524">
        <v>1</v>
      </c>
      <c r="L937" s="524">
        <v>12</v>
      </c>
      <c r="M937" s="247">
        <f t="shared" si="42"/>
        <v>15600</v>
      </c>
      <c r="N937" s="524">
        <v>1</v>
      </c>
      <c r="O937" s="577">
        <v>12</v>
      </c>
      <c r="P937" s="247">
        <v>15600</v>
      </c>
    </row>
    <row r="938" spans="1:16" s="54" customFormat="1" ht="11.25" x14ac:dyDescent="0.2">
      <c r="A938" s="554" t="s">
        <v>515</v>
      </c>
      <c r="B938" s="381" t="s">
        <v>2836</v>
      </c>
      <c r="C938" s="381" t="s">
        <v>3142</v>
      </c>
      <c r="D938" s="417" t="s">
        <v>3195</v>
      </c>
      <c r="E938" s="247">
        <v>1300</v>
      </c>
      <c r="F938" s="379">
        <v>44440777</v>
      </c>
      <c r="G938" s="417" t="s">
        <v>3298</v>
      </c>
      <c r="H938" s="417" t="s">
        <v>3289</v>
      </c>
      <c r="I938" s="417" t="s">
        <v>817</v>
      </c>
      <c r="J938" s="417" t="s">
        <v>817</v>
      </c>
      <c r="K938" s="524">
        <v>1</v>
      </c>
      <c r="L938" s="524">
        <v>12</v>
      </c>
      <c r="M938" s="247">
        <f t="shared" si="42"/>
        <v>15600</v>
      </c>
      <c r="N938" s="524">
        <v>1</v>
      </c>
      <c r="O938" s="577">
        <v>12</v>
      </c>
      <c r="P938" s="247">
        <v>15600</v>
      </c>
    </row>
    <row r="939" spans="1:16" s="54" customFormat="1" ht="11.25" x14ac:dyDescent="0.2">
      <c r="A939" s="554" t="s">
        <v>515</v>
      </c>
      <c r="B939" s="381" t="s">
        <v>2836</v>
      </c>
      <c r="C939" s="381" t="s">
        <v>3142</v>
      </c>
      <c r="D939" s="417" t="s">
        <v>3195</v>
      </c>
      <c r="E939" s="247">
        <v>1300</v>
      </c>
      <c r="F939" s="379">
        <v>40734584</v>
      </c>
      <c r="G939" s="417" t="s">
        <v>3299</v>
      </c>
      <c r="H939" s="417" t="s">
        <v>3289</v>
      </c>
      <c r="I939" s="417" t="s">
        <v>817</v>
      </c>
      <c r="J939" s="417" t="s">
        <v>817</v>
      </c>
      <c r="K939" s="524">
        <v>1</v>
      </c>
      <c r="L939" s="524">
        <v>12</v>
      </c>
      <c r="M939" s="247">
        <f t="shared" si="42"/>
        <v>15600</v>
      </c>
      <c r="N939" s="524">
        <v>1</v>
      </c>
      <c r="O939" s="577">
        <v>12</v>
      </c>
      <c r="P939" s="247">
        <v>15600</v>
      </c>
    </row>
    <row r="940" spans="1:16" s="54" customFormat="1" ht="11.25" x14ac:dyDescent="0.2">
      <c r="A940" s="554" t="s">
        <v>515</v>
      </c>
      <c r="B940" s="381" t="s">
        <v>2836</v>
      </c>
      <c r="C940" s="381" t="s">
        <v>3142</v>
      </c>
      <c r="D940" s="417" t="s">
        <v>3195</v>
      </c>
      <c r="E940" s="247">
        <v>1300</v>
      </c>
      <c r="F940" s="379">
        <v>45453795</v>
      </c>
      <c r="G940" s="417" t="s">
        <v>3300</v>
      </c>
      <c r="H940" s="417" t="s">
        <v>3289</v>
      </c>
      <c r="I940" s="417" t="s">
        <v>817</v>
      </c>
      <c r="J940" s="417" t="s">
        <v>817</v>
      </c>
      <c r="K940" s="524">
        <v>1</v>
      </c>
      <c r="L940" s="524">
        <v>12</v>
      </c>
      <c r="M940" s="247">
        <f t="shared" si="42"/>
        <v>15600</v>
      </c>
      <c r="N940" s="524">
        <v>1</v>
      </c>
      <c r="O940" s="577">
        <v>12</v>
      </c>
      <c r="P940" s="247">
        <v>15600</v>
      </c>
    </row>
    <row r="941" spans="1:16" s="54" customFormat="1" ht="11.25" x14ac:dyDescent="0.2">
      <c r="A941" s="554" t="s">
        <v>515</v>
      </c>
      <c r="B941" s="381" t="s">
        <v>2836</v>
      </c>
      <c r="C941" s="381" t="s">
        <v>3142</v>
      </c>
      <c r="D941" s="417" t="s">
        <v>3195</v>
      </c>
      <c r="E941" s="247">
        <v>1300</v>
      </c>
      <c r="F941" s="379">
        <v>80074627</v>
      </c>
      <c r="G941" s="417" t="s">
        <v>3301</v>
      </c>
      <c r="H941" s="417" t="s">
        <v>3289</v>
      </c>
      <c r="I941" s="417" t="s">
        <v>817</v>
      </c>
      <c r="J941" s="417" t="s">
        <v>817</v>
      </c>
      <c r="K941" s="524">
        <v>1</v>
      </c>
      <c r="L941" s="524">
        <v>12</v>
      </c>
      <c r="M941" s="247">
        <f t="shared" si="42"/>
        <v>15600</v>
      </c>
      <c r="N941" s="524">
        <v>1</v>
      </c>
      <c r="O941" s="577">
        <v>12</v>
      </c>
      <c r="P941" s="247">
        <v>15600</v>
      </c>
    </row>
    <row r="942" spans="1:16" s="54" customFormat="1" ht="11.25" x14ac:dyDescent="0.2">
      <c r="A942" s="554" t="s">
        <v>515</v>
      </c>
      <c r="B942" s="381" t="s">
        <v>2836</v>
      </c>
      <c r="C942" s="381" t="s">
        <v>3142</v>
      </c>
      <c r="D942" s="417" t="s">
        <v>3195</v>
      </c>
      <c r="E942" s="247">
        <v>1300</v>
      </c>
      <c r="F942" s="379">
        <v>20663769</v>
      </c>
      <c r="G942" s="417" t="s">
        <v>3302</v>
      </c>
      <c r="H942" s="417" t="s">
        <v>3289</v>
      </c>
      <c r="I942" s="417" t="s">
        <v>817</v>
      </c>
      <c r="J942" s="417" t="s">
        <v>817</v>
      </c>
      <c r="K942" s="524">
        <v>1</v>
      </c>
      <c r="L942" s="524">
        <v>12</v>
      </c>
      <c r="M942" s="247">
        <f t="shared" si="42"/>
        <v>15600</v>
      </c>
      <c r="N942" s="524">
        <v>1</v>
      </c>
      <c r="O942" s="577">
        <v>12</v>
      </c>
      <c r="P942" s="247">
        <v>15600</v>
      </c>
    </row>
    <row r="943" spans="1:16" s="54" customFormat="1" ht="11.25" x14ac:dyDescent="0.2">
      <c r="A943" s="554" t="s">
        <v>515</v>
      </c>
      <c r="B943" s="381" t="s">
        <v>2836</v>
      </c>
      <c r="C943" s="381" t="s">
        <v>3142</v>
      </c>
      <c r="D943" s="417" t="s">
        <v>3195</v>
      </c>
      <c r="E943" s="247">
        <v>1300</v>
      </c>
      <c r="F943" s="379">
        <v>42735872</v>
      </c>
      <c r="G943" s="417" t="s">
        <v>3303</v>
      </c>
      <c r="H943" s="417" t="s">
        <v>3293</v>
      </c>
      <c r="I943" s="417" t="s">
        <v>817</v>
      </c>
      <c r="J943" s="417" t="s">
        <v>817</v>
      </c>
      <c r="K943" s="524">
        <v>1</v>
      </c>
      <c r="L943" s="524">
        <v>12</v>
      </c>
      <c r="M943" s="247">
        <f t="shared" si="42"/>
        <v>15600</v>
      </c>
      <c r="N943" s="524">
        <v>1</v>
      </c>
      <c r="O943" s="577">
        <v>12</v>
      </c>
      <c r="P943" s="247">
        <v>15600</v>
      </c>
    </row>
    <row r="944" spans="1:16" s="54" customFormat="1" ht="11.25" x14ac:dyDescent="0.2">
      <c r="A944" s="554" t="s">
        <v>515</v>
      </c>
      <c r="B944" s="381" t="s">
        <v>2836</v>
      </c>
      <c r="C944" s="381" t="s">
        <v>3142</v>
      </c>
      <c r="D944" s="417" t="s">
        <v>3195</v>
      </c>
      <c r="E944" s="247">
        <v>1300</v>
      </c>
      <c r="F944" s="379" t="s">
        <v>3304</v>
      </c>
      <c r="G944" s="417" t="s">
        <v>3305</v>
      </c>
      <c r="H944" s="417" t="s">
        <v>3293</v>
      </c>
      <c r="I944" s="417" t="s">
        <v>817</v>
      </c>
      <c r="J944" s="417" t="s">
        <v>817</v>
      </c>
      <c r="K944" s="524">
        <v>1</v>
      </c>
      <c r="L944" s="524">
        <v>12</v>
      </c>
      <c r="M944" s="247">
        <f t="shared" si="42"/>
        <v>15600</v>
      </c>
      <c r="N944" s="524">
        <v>1</v>
      </c>
      <c r="O944" s="577">
        <v>12</v>
      </c>
      <c r="P944" s="247">
        <v>15600</v>
      </c>
    </row>
    <row r="945" spans="1:16" s="54" customFormat="1" ht="11.25" x14ac:dyDescent="0.2">
      <c r="A945" s="554" t="s">
        <v>515</v>
      </c>
      <c r="B945" s="381" t="s">
        <v>2836</v>
      </c>
      <c r="C945" s="381" t="s">
        <v>3142</v>
      </c>
      <c r="D945" s="417" t="s">
        <v>3195</v>
      </c>
      <c r="E945" s="247">
        <v>1300</v>
      </c>
      <c r="F945" s="379">
        <v>76215986</v>
      </c>
      <c r="G945" s="417" t="s">
        <v>3306</v>
      </c>
      <c r="H945" s="417" t="s">
        <v>3289</v>
      </c>
      <c r="I945" s="417" t="s">
        <v>817</v>
      </c>
      <c r="J945" s="417" t="s">
        <v>817</v>
      </c>
      <c r="K945" s="524">
        <v>1</v>
      </c>
      <c r="L945" s="524">
        <v>12</v>
      </c>
      <c r="M945" s="247">
        <f t="shared" si="42"/>
        <v>15600</v>
      </c>
      <c r="N945" s="524">
        <v>1</v>
      </c>
      <c r="O945" s="577">
        <v>12</v>
      </c>
      <c r="P945" s="247">
        <v>15600</v>
      </c>
    </row>
    <row r="946" spans="1:16" s="54" customFormat="1" ht="11.25" x14ac:dyDescent="0.2">
      <c r="A946" s="554" t="s">
        <v>515</v>
      </c>
      <c r="B946" s="381" t="s">
        <v>2836</v>
      </c>
      <c r="C946" s="381" t="s">
        <v>3142</v>
      </c>
      <c r="D946" s="417" t="s">
        <v>3195</v>
      </c>
      <c r="E946" s="247">
        <v>1300</v>
      </c>
      <c r="F946" s="379">
        <v>44259481</v>
      </c>
      <c r="G946" s="417" t="s">
        <v>3307</v>
      </c>
      <c r="H946" s="417" t="s">
        <v>3293</v>
      </c>
      <c r="I946" s="417" t="s">
        <v>817</v>
      </c>
      <c r="J946" s="417" t="s">
        <v>817</v>
      </c>
      <c r="K946" s="524">
        <v>1</v>
      </c>
      <c r="L946" s="524">
        <v>12</v>
      </c>
      <c r="M946" s="247">
        <f t="shared" si="42"/>
        <v>15600</v>
      </c>
      <c r="N946" s="524">
        <v>1</v>
      </c>
      <c r="O946" s="577">
        <v>12</v>
      </c>
      <c r="P946" s="247">
        <v>15600</v>
      </c>
    </row>
    <row r="947" spans="1:16" s="54" customFormat="1" ht="11.25" x14ac:dyDescent="0.2">
      <c r="A947" s="554" t="s">
        <v>515</v>
      </c>
      <c r="B947" s="381" t="s">
        <v>2836</v>
      </c>
      <c r="C947" s="381" t="s">
        <v>3142</v>
      </c>
      <c r="D947" s="417" t="s">
        <v>3195</v>
      </c>
      <c r="E947" s="247">
        <v>1300</v>
      </c>
      <c r="F947" s="379">
        <v>20032708</v>
      </c>
      <c r="G947" s="417" t="s">
        <v>3308</v>
      </c>
      <c r="H947" s="417" t="s">
        <v>3293</v>
      </c>
      <c r="I947" s="417" t="s">
        <v>817</v>
      </c>
      <c r="J947" s="417" t="s">
        <v>817</v>
      </c>
      <c r="K947" s="524">
        <v>1</v>
      </c>
      <c r="L947" s="524">
        <v>12</v>
      </c>
      <c r="M947" s="247">
        <f t="shared" si="42"/>
        <v>15600</v>
      </c>
      <c r="N947" s="524">
        <v>1</v>
      </c>
      <c r="O947" s="577">
        <v>12</v>
      </c>
      <c r="P947" s="247">
        <v>15600</v>
      </c>
    </row>
    <row r="948" spans="1:16" s="54" customFormat="1" ht="11.25" x14ac:dyDescent="0.2">
      <c r="A948" s="554" t="s">
        <v>515</v>
      </c>
      <c r="B948" s="381" t="s">
        <v>2836</v>
      </c>
      <c r="C948" s="381" t="s">
        <v>3142</v>
      </c>
      <c r="D948" s="417" t="s">
        <v>3195</v>
      </c>
      <c r="E948" s="247">
        <v>1300</v>
      </c>
      <c r="F948" s="379">
        <v>71979107</v>
      </c>
      <c r="G948" s="417" t="s">
        <v>3309</v>
      </c>
      <c r="H948" s="417" t="s">
        <v>3289</v>
      </c>
      <c r="I948" s="417" t="s">
        <v>817</v>
      </c>
      <c r="J948" s="417" t="s">
        <v>817</v>
      </c>
      <c r="K948" s="524">
        <v>1</v>
      </c>
      <c r="L948" s="524">
        <v>12</v>
      </c>
      <c r="M948" s="247">
        <f t="shared" si="42"/>
        <v>15600</v>
      </c>
      <c r="N948" s="524">
        <v>1</v>
      </c>
      <c r="O948" s="577">
        <v>12</v>
      </c>
      <c r="P948" s="247">
        <v>15600</v>
      </c>
    </row>
    <row r="949" spans="1:16" s="54" customFormat="1" ht="11.25" x14ac:dyDescent="0.2">
      <c r="A949" s="554" t="s">
        <v>515</v>
      </c>
      <c r="B949" s="381" t="s">
        <v>2836</v>
      </c>
      <c r="C949" s="381" t="s">
        <v>3142</v>
      </c>
      <c r="D949" s="417" t="s">
        <v>3195</v>
      </c>
      <c r="E949" s="247">
        <v>1300</v>
      </c>
      <c r="F949" s="379" t="s">
        <v>3310</v>
      </c>
      <c r="G949" s="417" t="s">
        <v>3311</v>
      </c>
      <c r="H949" s="417" t="s">
        <v>3287</v>
      </c>
      <c r="I949" s="417" t="s">
        <v>817</v>
      </c>
      <c r="J949" s="417" t="s">
        <v>817</v>
      </c>
      <c r="K949" s="524">
        <v>1</v>
      </c>
      <c r="L949" s="524">
        <v>12</v>
      </c>
      <c r="M949" s="247">
        <f t="shared" si="42"/>
        <v>15600</v>
      </c>
      <c r="N949" s="524">
        <v>1</v>
      </c>
      <c r="O949" s="577">
        <v>12</v>
      </c>
      <c r="P949" s="247">
        <v>15600</v>
      </c>
    </row>
    <row r="950" spans="1:16" s="54" customFormat="1" ht="11.25" x14ac:dyDescent="0.2">
      <c r="A950" s="554" t="s">
        <v>515</v>
      </c>
      <c r="B950" s="381" t="s">
        <v>2836</v>
      </c>
      <c r="C950" s="381" t="s">
        <v>3142</v>
      </c>
      <c r="D950" s="417" t="s">
        <v>3238</v>
      </c>
      <c r="E950" s="247">
        <v>1700</v>
      </c>
      <c r="F950" s="379">
        <v>44595108</v>
      </c>
      <c r="G950" s="417" t="s">
        <v>3312</v>
      </c>
      <c r="H950" s="417" t="s">
        <v>3240</v>
      </c>
      <c r="I950" s="417" t="s">
        <v>817</v>
      </c>
      <c r="J950" s="417" t="s">
        <v>817</v>
      </c>
      <c r="K950" s="524">
        <v>1</v>
      </c>
      <c r="L950" s="524">
        <v>12</v>
      </c>
      <c r="M950" s="247">
        <f t="shared" si="42"/>
        <v>20400</v>
      </c>
      <c r="N950" s="524">
        <v>1</v>
      </c>
      <c r="O950" s="577">
        <v>12</v>
      </c>
      <c r="P950" s="247">
        <v>20400</v>
      </c>
    </row>
    <row r="951" spans="1:16" s="54" customFormat="1" ht="11.25" x14ac:dyDescent="0.2">
      <c r="A951" s="554" t="s">
        <v>515</v>
      </c>
      <c r="B951" s="381" t="s">
        <v>2836</v>
      </c>
      <c r="C951" s="381" t="s">
        <v>3142</v>
      </c>
      <c r="D951" s="417" t="s">
        <v>3024</v>
      </c>
      <c r="E951" s="247">
        <v>1700</v>
      </c>
      <c r="F951" s="379">
        <v>43098019</v>
      </c>
      <c r="G951" s="417" t="s">
        <v>3313</v>
      </c>
      <c r="H951" s="417" t="s">
        <v>3253</v>
      </c>
      <c r="I951" s="417" t="s">
        <v>817</v>
      </c>
      <c r="J951" s="417" t="s">
        <v>817</v>
      </c>
      <c r="K951" s="524">
        <v>1</v>
      </c>
      <c r="L951" s="524">
        <v>12</v>
      </c>
      <c r="M951" s="247">
        <f t="shared" si="42"/>
        <v>20400</v>
      </c>
      <c r="N951" s="524">
        <v>1</v>
      </c>
      <c r="O951" s="577">
        <v>12</v>
      </c>
      <c r="P951" s="247">
        <v>20400</v>
      </c>
    </row>
    <row r="952" spans="1:16" s="54" customFormat="1" ht="11.25" x14ac:dyDescent="0.2">
      <c r="A952" s="554" t="s">
        <v>515</v>
      </c>
      <c r="B952" s="381" t="s">
        <v>2836</v>
      </c>
      <c r="C952" s="381" t="s">
        <v>3142</v>
      </c>
      <c r="D952" s="417" t="s">
        <v>3001</v>
      </c>
      <c r="E952" s="247">
        <v>2500</v>
      </c>
      <c r="F952" s="379">
        <v>20106842</v>
      </c>
      <c r="G952" s="417" t="s">
        <v>3314</v>
      </c>
      <c r="H952" s="417" t="s">
        <v>3315</v>
      </c>
      <c r="I952" s="417" t="s">
        <v>2135</v>
      </c>
      <c r="J952" s="417" t="s">
        <v>817</v>
      </c>
      <c r="K952" s="524">
        <v>1</v>
      </c>
      <c r="L952" s="524">
        <v>12</v>
      </c>
      <c r="M952" s="247">
        <f t="shared" si="42"/>
        <v>30000</v>
      </c>
      <c r="N952" s="524">
        <v>1</v>
      </c>
      <c r="O952" s="577">
        <v>12</v>
      </c>
      <c r="P952" s="247">
        <v>30000</v>
      </c>
    </row>
    <row r="953" spans="1:16" s="54" customFormat="1" ht="11.25" x14ac:dyDescent="0.2">
      <c r="A953" s="554" t="s">
        <v>515</v>
      </c>
      <c r="B953" s="381" t="s">
        <v>2836</v>
      </c>
      <c r="C953" s="381" t="s">
        <v>3142</v>
      </c>
      <c r="D953" s="417" t="s">
        <v>3238</v>
      </c>
      <c r="E953" s="247">
        <v>2500</v>
      </c>
      <c r="F953" s="379">
        <v>72223098</v>
      </c>
      <c r="G953" s="417" t="s">
        <v>3316</v>
      </c>
      <c r="H953" s="417" t="s">
        <v>3258</v>
      </c>
      <c r="I953" s="417" t="s">
        <v>2135</v>
      </c>
      <c r="J953" s="417" t="s">
        <v>817</v>
      </c>
      <c r="K953" s="524">
        <v>1</v>
      </c>
      <c r="L953" s="524">
        <v>12</v>
      </c>
      <c r="M953" s="247">
        <f t="shared" si="42"/>
        <v>30000</v>
      </c>
      <c r="N953" s="524">
        <v>1</v>
      </c>
      <c r="O953" s="577">
        <v>12</v>
      </c>
      <c r="P953" s="247">
        <v>30000</v>
      </c>
    </row>
    <row r="954" spans="1:16" s="54" customFormat="1" ht="11.25" x14ac:dyDescent="0.2">
      <c r="A954" s="554" t="s">
        <v>515</v>
      </c>
      <c r="B954" s="381" t="s">
        <v>2836</v>
      </c>
      <c r="C954" s="381" t="s">
        <v>3142</v>
      </c>
      <c r="D954" s="417" t="s">
        <v>3195</v>
      </c>
      <c r="E954" s="247">
        <v>1400</v>
      </c>
      <c r="F954" s="379">
        <v>44409757</v>
      </c>
      <c r="G954" s="417" t="s">
        <v>3317</v>
      </c>
      <c r="H954" s="417" t="s">
        <v>3289</v>
      </c>
      <c r="I954" s="417" t="s">
        <v>817</v>
      </c>
      <c r="J954" s="417" t="s">
        <v>817</v>
      </c>
      <c r="K954" s="524">
        <v>1</v>
      </c>
      <c r="L954" s="524">
        <v>12</v>
      </c>
      <c r="M954" s="247">
        <f>+L954*E954</f>
        <v>16800</v>
      </c>
      <c r="N954" s="524">
        <v>1</v>
      </c>
      <c r="O954" s="577">
        <v>12</v>
      </c>
      <c r="P954" s="247">
        <v>16800</v>
      </c>
    </row>
    <row r="955" spans="1:16" s="54" customFormat="1" ht="11.25" x14ac:dyDescent="0.2">
      <c r="A955" s="554" t="s">
        <v>515</v>
      </c>
      <c r="B955" s="381" t="s">
        <v>2836</v>
      </c>
      <c r="C955" s="381" t="s">
        <v>3142</v>
      </c>
      <c r="D955" s="417" t="s">
        <v>3318</v>
      </c>
      <c r="E955" s="247">
        <v>8000</v>
      </c>
      <c r="F955" s="379">
        <v>21135865</v>
      </c>
      <c r="G955" s="417" t="s">
        <v>3319</v>
      </c>
      <c r="H955" s="417" t="s">
        <v>3318</v>
      </c>
      <c r="I955" s="417" t="s">
        <v>2135</v>
      </c>
      <c r="J955" s="417" t="s">
        <v>2841</v>
      </c>
      <c r="K955" s="524">
        <v>1</v>
      </c>
      <c r="L955" s="524">
        <v>12</v>
      </c>
      <c r="M955" s="247">
        <f t="shared" si="42"/>
        <v>96000</v>
      </c>
      <c r="N955" s="524">
        <v>1</v>
      </c>
      <c r="O955" s="577">
        <v>12</v>
      </c>
      <c r="P955" s="247">
        <v>96000</v>
      </c>
    </row>
    <row r="956" spans="1:16" s="54" customFormat="1" ht="11.25" x14ac:dyDescent="0.2">
      <c r="A956" s="554" t="s">
        <v>515</v>
      </c>
      <c r="B956" s="381" t="s">
        <v>2836</v>
      </c>
      <c r="C956" s="381" t="s">
        <v>3142</v>
      </c>
      <c r="D956" s="417" t="s">
        <v>3320</v>
      </c>
      <c r="E956" s="247">
        <v>4000</v>
      </c>
      <c r="F956" s="379">
        <v>45118117</v>
      </c>
      <c r="G956" s="417" t="s">
        <v>3321</v>
      </c>
      <c r="H956" s="417" t="s">
        <v>3320</v>
      </c>
      <c r="I956" s="417" t="s">
        <v>2135</v>
      </c>
      <c r="J956" s="417" t="s">
        <v>775</v>
      </c>
      <c r="K956" s="524">
        <v>1</v>
      </c>
      <c r="L956" s="524">
        <v>12</v>
      </c>
      <c r="M956" s="247">
        <f t="shared" si="42"/>
        <v>48000</v>
      </c>
      <c r="N956" s="524">
        <v>1</v>
      </c>
      <c r="O956" s="577">
        <v>12</v>
      </c>
      <c r="P956" s="247">
        <v>48000</v>
      </c>
    </row>
    <row r="957" spans="1:16" s="54" customFormat="1" ht="11.25" x14ac:dyDescent="0.2">
      <c r="A957" s="554" t="s">
        <v>515</v>
      </c>
      <c r="B957" s="381" t="s">
        <v>2836</v>
      </c>
      <c r="C957" s="381" t="s">
        <v>3142</v>
      </c>
      <c r="D957" s="417" t="s">
        <v>3322</v>
      </c>
      <c r="E957" s="247">
        <v>4000</v>
      </c>
      <c r="F957" s="379">
        <v>20087674</v>
      </c>
      <c r="G957" s="417" t="s">
        <v>3323</v>
      </c>
      <c r="H957" s="417" t="s">
        <v>3322</v>
      </c>
      <c r="I957" s="417" t="s">
        <v>2135</v>
      </c>
      <c r="J957" s="417" t="s">
        <v>3324</v>
      </c>
      <c r="K957" s="524">
        <v>1</v>
      </c>
      <c r="L957" s="524">
        <v>12</v>
      </c>
      <c r="M957" s="247">
        <f t="shared" si="42"/>
        <v>48000</v>
      </c>
      <c r="N957" s="524">
        <v>1</v>
      </c>
      <c r="O957" s="577">
        <v>12</v>
      </c>
      <c r="P957" s="247">
        <v>48000</v>
      </c>
    </row>
    <row r="958" spans="1:16" s="54" customFormat="1" ht="11.25" x14ac:dyDescent="0.2">
      <c r="A958" s="554" t="s">
        <v>515</v>
      </c>
      <c r="B958" s="381" t="s">
        <v>2836</v>
      </c>
      <c r="C958" s="381" t="s">
        <v>3142</v>
      </c>
      <c r="D958" s="417" t="s">
        <v>3325</v>
      </c>
      <c r="E958" s="247">
        <v>4000</v>
      </c>
      <c r="F958" s="379">
        <v>43877711</v>
      </c>
      <c r="G958" s="417" t="s">
        <v>3326</v>
      </c>
      <c r="H958" s="417" t="s">
        <v>3325</v>
      </c>
      <c r="I958" s="417" t="s">
        <v>2135</v>
      </c>
      <c r="J958" s="417" t="s">
        <v>822</v>
      </c>
      <c r="K958" s="524">
        <v>1</v>
      </c>
      <c r="L958" s="524">
        <v>12</v>
      </c>
      <c r="M958" s="247">
        <f t="shared" si="42"/>
        <v>48000</v>
      </c>
      <c r="N958" s="524">
        <v>1</v>
      </c>
      <c r="O958" s="577">
        <v>12</v>
      </c>
      <c r="P958" s="247">
        <v>48000</v>
      </c>
    </row>
    <row r="959" spans="1:16" s="54" customFormat="1" ht="11.25" x14ac:dyDescent="0.2">
      <c r="A959" s="554" t="s">
        <v>515</v>
      </c>
      <c r="B959" s="381" t="s">
        <v>2836</v>
      </c>
      <c r="C959" s="381" t="s">
        <v>3142</v>
      </c>
      <c r="D959" s="417" t="s">
        <v>3327</v>
      </c>
      <c r="E959" s="247">
        <v>4000</v>
      </c>
      <c r="F959" s="379">
        <v>19910355</v>
      </c>
      <c r="G959" s="417" t="s">
        <v>3328</v>
      </c>
      <c r="H959" s="417" t="s">
        <v>3329</v>
      </c>
      <c r="I959" s="417" t="s">
        <v>2135</v>
      </c>
      <c r="J959" s="417" t="s">
        <v>822</v>
      </c>
      <c r="K959" s="524">
        <v>1</v>
      </c>
      <c r="L959" s="524">
        <v>12</v>
      </c>
      <c r="M959" s="247">
        <f t="shared" si="42"/>
        <v>48000</v>
      </c>
      <c r="N959" s="524">
        <v>1</v>
      </c>
      <c r="O959" s="577">
        <v>12</v>
      </c>
      <c r="P959" s="247">
        <v>48000</v>
      </c>
    </row>
    <row r="960" spans="1:16" s="54" customFormat="1" ht="11.25" x14ac:dyDescent="0.2">
      <c r="A960" s="554" t="s">
        <v>515</v>
      </c>
      <c r="B960" s="381" t="s">
        <v>2836</v>
      </c>
      <c r="C960" s="381" t="s">
        <v>3142</v>
      </c>
      <c r="D960" s="417" t="s">
        <v>3019</v>
      </c>
      <c r="E960" s="247">
        <v>1400</v>
      </c>
      <c r="F960" s="379">
        <v>47192627</v>
      </c>
      <c r="G960" s="417" t="s">
        <v>3330</v>
      </c>
      <c r="H960" s="417" t="s">
        <v>3155</v>
      </c>
      <c r="I960" s="417" t="s">
        <v>817</v>
      </c>
      <c r="J960" s="417" t="s">
        <v>817</v>
      </c>
      <c r="K960" s="524">
        <v>1</v>
      </c>
      <c r="L960" s="524">
        <v>12</v>
      </c>
      <c r="M960" s="247">
        <f t="shared" si="42"/>
        <v>16800</v>
      </c>
      <c r="N960" s="524">
        <v>1</v>
      </c>
      <c r="O960" s="577">
        <v>12</v>
      </c>
      <c r="P960" s="247">
        <v>16800</v>
      </c>
    </row>
    <row r="961" spans="1:16" s="54" customFormat="1" ht="11.25" x14ac:dyDescent="0.2">
      <c r="A961" s="554" t="s">
        <v>515</v>
      </c>
      <c r="B961" s="381" t="s">
        <v>2836</v>
      </c>
      <c r="C961" s="381" t="s">
        <v>3142</v>
      </c>
      <c r="D961" s="417" t="s">
        <v>3246</v>
      </c>
      <c r="E961" s="247">
        <v>2200</v>
      </c>
      <c r="F961" s="379">
        <v>45573802</v>
      </c>
      <c r="G961" s="417" t="s">
        <v>3331</v>
      </c>
      <c r="H961" s="417" t="s">
        <v>2664</v>
      </c>
      <c r="I961" s="417" t="s">
        <v>2135</v>
      </c>
      <c r="J961" s="417" t="s">
        <v>3248</v>
      </c>
      <c r="K961" s="524">
        <v>1</v>
      </c>
      <c r="L961" s="524">
        <v>12</v>
      </c>
      <c r="M961" s="247">
        <f t="shared" si="42"/>
        <v>26400</v>
      </c>
      <c r="N961" s="524">
        <v>1</v>
      </c>
      <c r="O961" s="577">
        <v>12</v>
      </c>
      <c r="P961" s="247">
        <v>26400</v>
      </c>
    </row>
    <row r="962" spans="1:16" s="54" customFormat="1" ht="11.25" x14ac:dyDescent="0.2">
      <c r="A962" s="554" t="s">
        <v>515</v>
      </c>
      <c r="B962" s="381" t="s">
        <v>2836</v>
      </c>
      <c r="C962" s="381" t="s">
        <v>3142</v>
      </c>
      <c r="D962" s="417" t="s">
        <v>3019</v>
      </c>
      <c r="E962" s="247">
        <v>1700</v>
      </c>
      <c r="F962" s="379">
        <v>47352134</v>
      </c>
      <c r="G962" s="417" t="s">
        <v>3332</v>
      </c>
      <c r="H962" s="417" t="s">
        <v>2502</v>
      </c>
      <c r="I962" s="417" t="s">
        <v>817</v>
      </c>
      <c r="J962" s="417" t="s">
        <v>817</v>
      </c>
      <c r="K962" s="524">
        <v>1</v>
      </c>
      <c r="L962" s="524">
        <v>12</v>
      </c>
      <c r="M962" s="247">
        <f t="shared" si="42"/>
        <v>20400</v>
      </c>
      <c r="N962" s="524">
        <v>1</v>
      </c>
      <c r="O962" s="577">
        <v>12</v>
      </c>
      <c r="P962" s="247">
        <v>20400</v>
      </c>
    </row>
    <row r="963" spans="1:16" s="54" customFormat="1" ht="11.25" x14ac:dyDescent="0.2">
      <c r="A963" s="554" t="s">
        <v>515</v>
      </c>
      <c r="B963" s="381" t="s">
        <v>2836</v>
      </c>
      <c r="C963" s="381" t="s">
        <v>3142</v>
      </c>
      <c r="D963" s="417" t="s">
        <v>3019</v>
      </c>
      <c r="E963" s="247">
        <v>1100</v>
      </c>
      <c r="F963" s="379">
        <v>72513858</v>
      </c>
      <c r="G963" s="417" t="s">
        <v>3333</v>
      </c>
      <c r="H963" s="417" t="s">
        <v>3155</v>
      </c>
      <c r="I963" s="417" t="s">
        <v>817</v>
      </c>
      <c r="J963" s="417" t="s">
        <v>817</v>
      </c>
      <c r="K963" s="524">
        <v>1</v>
      </c>
      <c r="L963" s="524">
        <v>12</v>
      </c>
      <c r="M963" s="247">
        <f t="shared" si="42"/>
        <v>13200</v>
      </c>
      <c r="N963" s="524">
        <v>1</v>
      </c>
      <c r="O963" s="577">
        <v>12</v>
      </c>
      <c r="P963" s="247">
        <v>13200</v>
      </c>
    </row>
    <row r="964" spans="1:16" s="54" customFormat="1" ht="11.25" x14ac:dyDescent="0.2">
      <c r="A964" s="554" t="s">
        <v>515</v>
      </c>
      <c r="B964" s="381" t="s">
        <v>2836</v>
      </c>
      <c r="C964" s="381" t="s">
        <v>3142</v>
      </c>
      <c r="D964" s="417" t="s">
        <v>3169</v>
      </c>
      <c r="E964" s="247">
        <v>1100</v>
      </c>
      <c r="F964" s="379">
        <v>20071371</v>
      </c>
      <c r="G964" s="417" t="s">
        <v>3334</v>
      </c>
      <c r="H964" s="417" t="s">
        <v>3335</v>
      </c>
      <c r="I964" s="417" t="s">
        <v>817</v>
      </c>
      <c r="J964" s="417" t="s">
        <v>817</v>
      </c>
      <c r="K964" s="524">
        <v>1</v>
      </c>
      <c r="L964" s="524">
        <v>12</v>
      </c>
      <c r="M964" s="247">
        <f t="shared" si="42"/>
        <v>13200</v>
      </c>
      <c r="N964" s="524">
        <v>1</v>
      </c>
      <c r="O964" s="577">
        <v>12</v>
      </c>
      <c r="P964" s="247">
        <v>13200</v>
      </c>
    </row>
    <row r="965" spans="1:16" s="54" customFormat="1" ht="11.25" x14ac:dyDescent="0.2">
      <c r="A965" s="554" t="s">
        <v>515</v>
      </c>
      <c r="B965" s="381" t="s">
        <v>2836</v>
      </c>
      <c r="C965" s="381" t="s">
        <v>3142</v>
      </c>
      <c r="D965" s="417" t="s">
        <v>3187</v>
      </c>
      <c r="E965" s="247">
        <v>5532</v>
      </c>
      <c r="F965" s="379">
        <v>44499083</v>
      </c>
      <c r="G965" s="417" t="s">
        <v>3336</v>
      </c>
      <c r="H965" s="417" t="s">
        <v>3337</v>
      </c>
      <c r="I965" s="417" t="s">
        <v>2135</v>
      </c>
      <c r="J965" s="417" t="s">
        <v>2841</v>
      </c>
      <c r="K965" s="524">
        <v>1</v>
      </c>
      <c r="L965" s="524">
        <v>12</v>
      </c>
      <c r="M965" s="247">
        <f t="shared" si="42"/>
        <v>66384</v>
      </c>
      <c r="N965" s="524">
        <v>1</v>
      </c>
      <c r="O965" s="577">
        <v>12</v>
      </c>
      <c r="P965" s="247">
        <v>66384</v>
      </c>
    </row>
    <row r="966" spans="1:16" s="54" customFormat="1" ht="11.25" x14ac:dyDescent="0.2">
      <c r="A966" s="554" t="s">
        <v>515</v>
      </c>
      <c r="B966" s="381" t="s">
        <v>2836</v>
      </c>
      <c r="C966" s="381" t="s">
        <v>3142</v>
      </c>
      <c r="D966" s="417" t="s">
        <v>3195</v>
      </c>
      <c r="E966" s="247">
        <v>2068</v>
      </c>
      <c r="F966" s="379">
        <v>4014269</v>
      </c>
      <c r="G966" s="417" t="s">
        <v>3338</v>
      </c>
      <c r="H966" s="417" t="s">
        <v>3339</v>
      </c>
      <c r="I966" s="417" t="s">
        <v>817</v>
      </c>
      <c r="J966" s="417" t="s">
        <v>817</v>
      </c>
      <c r="K966" s="524">
        <v>1</v>
      </c>
      <c r="L966" s="524">
        <v>12</v>
      </c>
      <c r="M966" s="247">
        <f t="shared" si="42"/>
        <v>24816</v>
      </c>
      <c r="N966" s="524">
        <v>1</v>
      </c>
      <c r="O966" s="577">
        <v>12</v>
      </c>
      <c r="P966" s="247">
        <v>24816</v>
      </c>
    </row>
    <row r="967" spans="1:16" s="54" customFormat="1" ht="11.25" x14ac:dyDescent="0.2">
      <c r="A967" s="554" t="s">
        <v>515</v>
      </c>
      <c r="B967" s="381" t="s">
        <v>2836</v>
      </c>
      <c r="C967" s="381" t="s">
        <v>3142</v>
      </c>
      <c r="D967" s="417" t="s">
        <v>3195</v>
      </c>
      <c r="E967" s="247">
        <v>2068</v>
      </c>
      <c r="F967" s="379">
        <v>7087880</v>
      </c>
      <c r="G967" s="417" t="s">
        <v>3340</v>
      </c>
      <c r="H967" s="417" t="s">
        <v>3339</v>
      </c>
      <c r="I967" s="417" t="s">
        <v>817</v>
      </c>
      <c r="J967" s="417" t="s">
        <v>817</v>
      </c>
      <c r="K967" s="524">
        <v>1</v>
      </c>
      <c r="L967" s="524">
        <v>12</v>
      </c>
      <c r="M967" s="247">
        <f t="shared" si="42"/>
        <v>24816</v>
      </c>
      <c r="N967" s="524">
        <v>1</v>
      </c>
      <c r="O967" s="577">
        <v>12</v>
      </c>
      <c r="P967" s="247">
        <v>24816</v>
      </c>
    </row>
    <row r="968" spans="1:16" s="54" customFormat="1" ht="11.25" x14ac:dyDescent="0.2">
      <c r="A968" s="554" t="s">
        <v>519</v>
      </c>
      <c r="B968" s="381" t="s">
        <v>767</v>
      </c>
      <c r="C968" s="381" t="s">
        <v>113</v>
      </c>
      <c r="D968" s="367"/>
      <c r="E968" s="247"/>
      <c r="F968" s="538" t="s">
        <v>3687</v>
      </c>
      <c r="G968" s="407" t="s">
        <v>3688</v>
      </c>
      <c r="H968" s="407" t="s">
        <v>3689</v>
      </c>
      <c r="I968" s="367"/>
      <c r="J968" s="367"/>
      <c r="K968" s="538">
        <v>12</v>
      </c>
      <c r="L968" s="531">
        <v>12</v>
      </c>
      <c r="M968" s="247">
        <v>1200</v>
      </c>
      <c r="N968" s="538">
        <v>12</v>
      </c>
      <c r="O968" s="538">
        <v>12</v>
      </c>
      <c r="P968" s="247">
        <v>1200</v>
      </c>
    </row>
    <row r="969" spans="1:16" s="54" customFormat="1" ht="11.25" x14ac:dyDescent="0.2">
      <c r="A969" s="554" t="s">
        <v>519</v>
      </c>
      <c r="B969" s="381" t="s">
        <v>767</v>
      </c>
      <c r="C969" s="381" t="s">
        <v>113</v>
      </c>
      <c r="D969" s="367"/>
      <c r="E969" s="247"/>
      <c r="F969" s="538" t="s">
        <v>3690</v>
      </c>
      <c r="G969" s="407" t="s">
        <v>3691</v>
      </c>
      <c r="H969" s="407" t="s">
        <v>3692</v>
      </c>
      <c r="I969" s="367"/>
      <c r="J969" s="367"/>
      <c r="K969" s="538">
        <v>12</v>
      </c>
      <c r="L969" s="531">
        <v>12</v>
      </c>
      <c r="M969" s="247">
        <v>1200</v>
      </c>
      <c r="N969" s="538">
        <v>12</v>
      </c>
      <c r="O969" s="538">
        <v>12</v>
      </c>
      <c r="P969" s="247">
        <v>1200</v>
      </c>
    </row>
    <row r="970" spans="1:16" s="54" customFormat="1" ht="11.25" x14ac:dyDescent="0.2">
      <c r="A970" s="554" t="s">
        <v>519</v>
      </c>
      <c r="B970" s="381" t="s">
        <v>767</v>
      </c>
      <c r="C970" s="381" t="s">
        <v>113</v>
      </c>
      <c r="D970" s="367"/>
      <c r="E970" s="247"/>
      <c r="F970" s="538" t="s">
        <v>3693</v>
      </c>
      <c r="G970" s="407" t="s">
        <v>3694</v>
      </c>
      <c r="H970" s="407" t="s">
        <v>2852</v>
      </c>
      <c r="I970" s="367"/>
      <c r="J970" s="367"/>
      <c r="K970" s="538">
        <v>12</v>
      </c>
      <c r="L970" s="531">
        <v>12</v>
      </c>
      <c r="M970" s="247">
        <v>2000</v>
      </c>
      <c r="N970" s="538">
        <v>12</v>
      </c>
      <c r="O970" s="538">
        <v>12</v>
      </c>
      <c r="P970" s="247">
        <v>2200</v>
      </c>
    </row>
    <row r="971" spans="1:16" s="54" customFormat="1" ht="11.25" x14ac:dyDescent="0.2">
      <c r="A971" s="554" t="s">
        <v>519</v>
      </c>
      <c r="B971" s="381" t="s">
        <v>767</v>
      </c>
      <c r="C971" s="381" t="s">
        <v>113</v>
      </c>
      <c r="D971" s="367"/>
      <c r="E971" s="247"/>
      <c r="F971" s="538" t="s">
        <v>3695</v>
      </c>
      <c r="G971" s="407" t="s">
        <v>3696</v>
      </c>
      <c r="H971" s="407" t="s">
        <v>2852</v>
      </c>
      <c r="I971" s="367"/>
      <c r="J971" s="367"/>
      <c r="K971" s="538">
        <v>12</v>
      </c>
      <c r="L971" s="531">
        <v>12</v>
      </c>
      <c r="M971" s="247">
        <v>2200</v>
      </c>
      <c r="N971" s="538">
        <v>12</v>
      </c>
      <c r="O971" s="538">
        <v>12</v>
      </c>
      <c r="P971" s="247">
        <v>1200</v>
      </c>
    </row>
    <row r="972" spans="1:16" s="54" customFormat="1" ht="11.25" x14ac:dyDescent="0.2">
      <c r="A972" s="554" t="s">
        <v>519</v>
      </c>
      <c r="B972" s="381" t="s">
        <v>767</v>
      </c>
      <c r="C972" s="381" t="s">
        <v>113</v>
      </c>
      <c r="D972" s="367"/>
      <c r="E972" s="247"/>
      <c r="F972" s="538" t="s">
        <v>3697</v>
      </c>
      <c r="G972" s="407" t="s">
        <v>3698</v>
      </c>
      <c r="H972" s="407" t="s">
        <v>3699</v>
      </c>
      <c r="I972" s="367"/>
      <c r="J972" s="367"/>
      <c r="K972" s="538">
        <v>12</v>
      </c>
      <c r="L972" s="531">
        <v>12</v>
      </c>
      <c r="M972" s="247">
        <v>1200</v>
      </c>
      <c r="N972" s="538">
        <v>12</v>
      </c>
      <c r="O972" s="538">
        <v>12</v>
      </c>
      <c r="P972" s="247">
        <v>1200</v>
      </c>
    </row>
    <row r="973" spans="1:16" s="54" customFormat="1" ht="11.25" x14ac:dyDescent="0.2">
      <c r="A973" s="554" t="s">
        <v>519</v>
      </c>
      <c r="B973" s="381" t="s">
        <v>767</v>
      </c>
      <c r="C973" s="381" t="s">
        <v>113</v>
      </c>
      <c r="D973" s="367"/>
      <c r="E973" s="247"/>
      <c r="F973" s="538" t="s">
        <v>3700</v>
      </c>
      <c r="G973" s="407" t="s">
        <v>3701</v>
      </c>
      <c r="H973" s="407" t="s">
        <v>2852</v>
      </c>
      <c r="I973" s="367"/>
      <c r="J973" s="367"/>
      <c r="K973" s="538">
        <v>12</v>
      </c>
      <c r="L973" s="531">
        <v>12</v>
      </c>
      <c r="M973" s="247">
        <v>2600</v>
      </c>
      <c r="N973" s="538">
        <v>12</v>
      </c>
      <c r="O973" s="538">
        <v>12</v>
      </c>
      <c r="P973" s="247">
        <v>2000</v>
      </c>
    </row>
    <row r="974" spans="1:16" s="54" customFormat="1" ht="11.25" x14ac:dyDescent="0.2">
      <c r="A974" s="554" t="s">
        <v>519</v>
      </c>
      <c r="B974" s="381" t="s">
        <v>767</v>
      </c>
      <c r="C974" s="381" t="s">
        <v>113</v>
      </c>
      <c r="D974" s="367"/>
      <c r="E974" s="247"/>
      <c r="F974" s="538" t="s">
        <v>3702</v>
      </c>
      <c r="G974" s="407" t="s">
        <v>3703</v>
      </c>
      <c r="H974" s="407" t="s">
        <v>2852</v>
      </c>
      <c r="I974" s="367"/>
      <c r="J974" s="367"/>
      <c r="K974" s="538">
        <v>12</v>
      </c>
      <c r="L974" s="531">
        <v>12</v>
      </c>
      <c r="M974" s="247">
        <v>2700</v>
      </c>
      <c r="N974" s="538">
        <v>12</v>
      </c>
      <c r="O974" s="538">
        <v>12</v>
      </c>
      <c r="P974" s="247">
        <v>2200</v>
      </c>
    </row>
    <row r="975" spans="1:16" s="54" customFormat="1" ht="11.25" x14ac:dyDescent="0.2">
      <c r="A975" s="554" t="s">
        <v>519</v>
      </c>
      <c r="B975" s="381" t="s">
        <v>767</v>
      </c>
      <c r="C975" s="381" t="s">
        <v>113</v>
      </c>
      <c r="D975" s="367"/>
      <c r="E975" s="247"/>
      <c r="F975" s="538" t="s">
        <v>3704</v>
      </c>
      <c r="G975" s="407" t="s">
        <v>3705</v>
      </c>
      <c r="H975" s="407" t="s">
        <v>2841</v>
      </c>
      <c r="I975" s="367"/>
      <c r="J975" s="367"/>
      <c r="K975" s="538">
        <v>12</v>
      </c>
      <c r="L975" s="531">
        <v>12</v>
      </c>
      <c r="M975" s="247">
        <v>6000</v>
      </c>
      <c r="N975" s="538">
        <v>12</v>
      </c>
      <c r="O975" s="538">
        <v>12</v>
      </c>
      <c r="P975" s="247">
        <v>1200</v>
      </c>
    </row>
    <row r="976" spans="1:16" s="54" customFormat="1" ht="11.25" x14ac:dyDescent="0.2">
      <c r="A976" s="554" t="s">
        <v>519</v>
      </c>
      <c r="B976" s="381" t="s">
        <v>767</v>
      </c>
      <c r="C976" s="381" t="s">
        <v>113</v>
      </c>
      <c r="D976" s="367"/>
      <c r="E976" s="247"/>
      <c r="F976" s="538" t="s">
        <v>3706</v>
      </c>
      <c r="G976" s="407" t="s">
        <v>3707</v>
      </c>
      <c r="H976" s="407" t="s">
        <v>3692</v>
      </c>
      <c r="I976" s="367"/>
      <c r="J976" s="367"/>
      <c r="K976" s="538">
        <v>12</v>
      </c>
      <c r="L976" s="531">
        <v>12</v>
      </c>
      <c r="M976" s="247">
        <v>930</v>
      </c>
      <c r="N976" s="538">
        <v>12</v>
      </c>
      <c r="O976" s="538">
        <v>12</v>
      </c>
      <c r="P976" s="247">
        <v>1200</v>
      </c>
    </row>
    <row r="977" spans="1:16" s="54" customFormat="1" ht="11.25" x14ac:dyDescent="0.2">
      <c r="A977" s="554" t="s">
        <v>519</v>
      </c>
      <c r="B977" s="381" t="s">
        <v>767</v>
      </c>
      <c r="C977" s="381" t="s">
        <v>113</v>
      </c>
      <c r="D977" s="367"/>
      <c r="E977" s="247"/>
      <c r="F977" s="538" t="s">
        <v>3708</v>
      </c>
      <c r="G977" s="407" t="s">
        <v>3709</v>
      </c>
      <c r="H977" s="407" t="s">
        <v>2841</v>
      </c>
      <c r="I977" s="367"/>
      <c r="J977" s="367"/>
      <c r="K977" s="538">
        <v>12</v>
      </c>
      <c r="L977" s="531">
        <v>12</v>
      </c>
      <c r="M977" s="247">
        <v>5000</v>
      </c>
      <c r="N977" s="538">
        <v>12</v>
      </c>
      <c r="O977" s="538">
        <v>12</v>
      </c>
      <c r="P977" s="247">
        <v>1200</v>
      </c>
    </row>
    <row r="978" spans="1:16" s="54" customFormat="1" ht="11.25" x14ac:dyDescent="0.2">
      <c r="A978" s="554" t="s">
        <v>519</v>
      </c>
      <c r="B978" s="381" t="s">
        <v>767</v>
      </c>
      <c r="C978" s="381" t="s">
        <v>113</v>
      </c>
      <c r="D978" s="367"/>
      <c r="E978" s="247"/>
      <c r="F978" s="538" t="s">
        <v>3710</v>
      </c>
      <c r="G978" s="407" t="s">
        <v>3711</v>
      </c>
      <c r="H978" s="407" t="s">
        <v>3712</v>
      </c>
      <c r="I978" s="367"/>
      <c r="J978" s="367"/>
      <c r="K978" s="538">
        <v>12</v>
      </c>
      <c r="L978" s="531">
        <v>12</v>
      </c>
      <c r="M978" s="247">
        <v>2000</v>
      </c>
      <c r="N978" s="538">
        <v>12</v>
      </c>
      <c r="O978" s="538">
        <v>12</v>
      </c>
      <c r="P978" s="247">
        <v>2000</v>
      </c>
    </row>
    <row r="979" spans="1:16" s="54" customFormat="1" ht="11.25" x14ac:dyDescent="0.2">
      <c r="A979" s="554" t="s">
        <v>519</v>
      </c>
      <c r="B979" s="381" t="s">
        <v>767</v>
      </c>
      <c r="C979" s="381" t="s">
        <v>113</v>
      </c>
      <c r="D979" s="367"/>
      <c r="E979" s="247"/>
      <c r="F979" s="538" t="s">
        <v>3713</v>
      </c>
      <c r="G979" s="407" t="s">
        <v>3714</v>
      </c>
      <c r="H979" s="407" t="s">
        <v>3692</v>
      </c>
      <c r="I979" s="367"/>
      <c r="J979" s="367"/>
      <c r="K979" s="538">
        <v>12</v>
      </c>
      <c r="L979" s="531">
        <v>12</v>
      </c>
      <c r="M979" s="247">
        <v>1500</v>
      </c>
      <c r="N979" s="538">
        <v>12</v>
      </c>
      <c r="O979" s="538">
        <v>12</v>
      </c>
      <c r="P979" s="247">
        <v>3200</v>
      </c>
    </row>
    <row r="980" spans="1:16" s="54" customFormat="1" ht="11.25" x14ac:dyDescent="0.2">
      <c r="A980" s="554" t="s">
        <v>519</v>
      </c>
      <c r="B980" s="381" t="s">
        <v>767</v>
      </c>
      <c r="C980" s="381" t="s">
        <v>113</v>
      </c>
      <c r="D980" s="367"/>
      <c r="E980" s="247"/>
      <c r="F980" s="538" t="s">
        <v>3715</v>
      </c>
      <c r="G980" s="407" t="s">
        <v>3716</v>
      </c>
      <c r="H980" s="407" t="s">
        <v>3717</v>
      </c>
      <c r="I980" s="367"/>
      <c r="J980" s="367"/>
      <c r="K980" s="538">
        <v>12</v>
      </c>
      <c r="L980" s="531">
        <v>12</v>
      </c>
      <c r="M980" s="247">
        <v>2200</v>
      </c>
      <c r="N980" s="538">
        <v>12</v>
      </c>
      <c r="O980" s="538">
        <v>12</v>
      </c>
      <c r="P980" s="247">
        <v>1600</v>
      </c>
    </row>
    <row r="981" spans="1:16" s="54" customFormat="1" ht="11.25" x14ac:dyDescent="0.2">
      <c r="A981" s="554" t="s">
        <v>519</v>
      </c>
      <c r="B981" s="381" t="s">
        <v>767</v>
      </c>
      <c r="C981" s="381" t="s">
        <v>113</v>
      </c>
      <c r="D981" s="367"/>
      <c r="E981" s="247"/>
      <c r="F981" s="538" t="s">
        <v>3718</v>
      </c>
      <c r="G981" s="407" t="s">
        <v>3719</v>
      </c>
      <c r="H981" s="407" t="s">
        <v>3720</v>
      </c>
      <c r="I981" s="367"/>
      <c r="J981" s="367"/>
      <c r="K981" s="538">
        <v>12</v>
      </c>
      <c r="L981" s="531">
        <v>12</v>
      </c>
      <c r="M981" s="247">
        <v>1200</v>
      </c>
      <c r="N981" s="538">
        <v>12</v>
      </c>
      <c r="O981" s="538">
        <v>12</v>
      </c>
      <c r="P981" s="247">
        <v>1500</v>
      </c>
    </row>
    <row r="982" spans="1:16" s="54" customFormat="1" ht="11.25" x14ac:dyDescent="0.2">
      <c r="A982" s="554" t="s">
        <v>519</v>
      </c>
      <c r="B982" s="381" t="s">
        <v>767</v>
      </c>
      <c r="C982" s="381" t="s">
        <v>113</v>
      </c>
      <c r="D982" s="367"/>
      <c r="E982" s="247"/>
      <c r="F982" s="538" t="s">
        <v>3721</v>
      </c>
      <c r="G982" s="407" t="s">
        <v>3722</v>
      </c>
      <c r="H982" s="407" t="s">
        <v>3692</v>
      </c>
      <c r="I982" s="367"/>
      <c r="J982" s="367"/>
      <c r="K982" s="538">
        <v>12</v>
      </c>
      <c r="L982" s="531">
        <v>12</v>
      </c>
      <c r="M982" s="247">
        <v>1500</v>
      </c>
      <c r="N982" s="538">
        <v>12</v>
      </c>
      <c r="O982" s="538">
        <v>12</v>
      </c>
      <c r="P982" s="247">
        <v>3200</v>
      </c>
    </row>
    <row r="983" spans="1:16" s="54" customFormat="1" ht="11.25" x14ac:dyDescent="0.2">
      <c r="A983" s="554" t="s">
        <v>519</v>
      </c>
      <c r="B983" s="381" t="s">
        <v>767</v>
      </c>
      <c r="C983" s="381" t="s">
        <v>113</v>
      </c>
      <c r="D983" s="367"/>
      <c r="E983" s="247"/>
      <c r="F983" s="538" t="s">
        <v>3723</v>
      </c>
      <c r="G983" s="407" t="s">
        <v>3724</v>
      </c>
      <c r="H983" s="407" t="s">
        <v>3720</v>
      </c>
      <c r="I983" s="367"/>
      <c r="J983" s="367"/>
      <c r="K983" s="538">
        <v>12</v>
      </c>
      <c r="L983" s="531">
        <v>12</v>
      </c>
      <c r="M983" s="247">
        <v>1200</v>
      </c>
      <c r="N983" s="538">
        <v>12</v>
      </c>
      <c r="O983" s="538">
        <v>12</v>
      </c>
      <c r="P983" s="247">
        <v>1200</v>
      </c>
    </row>
    <row r="984" spans="1:16" s="54" customFormat="1" ht="11.25" x14ac:dyDescent="0.2">
      <c r="A984" s="554" t="s">
        <v>519</v>
      </c>
      <c r="B984" s="381" t="s">
        <v>767</v>
      </c>
      <c r="C984" s="381" t="s">
        <v>113</v>
      </c>
      <c r="D984" s="367"/>
      <c r="E984" s="247"/>
      <c r="F984" s="538" t="s">
        <v>3725</v>
      </c>
      <c r="G984" s="407" t="s">
        <v>3726</v>
      </c>
      <c r="H984" s="407" t="s">
        <v>3727</v>
      </c>
      <c r="I984" s="367"/>
      <c r="J984" s="367"/>
      <c r="K984" s="538">
        <v>12</v>
      </c>
      <c r="L984" s="531">
        <v>12</v>
      </c>
      <c r="M984" s="247">
        <v>8000</v>
      </c>
      <c r="N984" s="538">
        <v>12</v>
      </c>
      <c r="O984" s="538">
        <v>12</v>
      </c>
      <c r="P984" s="247">
        <v>2933</v>
      </c>
    </row>
    <row r="985" spans="1:16" s="54" customFormat="1" ht="11.25" x14ac:dyDescent="0.2">
      <c r="A985" s="554" t="s">
        <v>519</v>
      </c>
      <c r="B985" s="381" t="s">
        <v>767</v>
      </c>
      <c r="C985" s="381" t="s">
        <v>113</v>
      </c>
      <c r="D985" s="367"/>
      <c r="E985" s="247"/>
      <c r="F985" s="538" t="s">
        <v>3728</v>
      </c>
      <c r="G985" s="407" t="s">
        <v>3729</v>
      </c>
      <c r="H985" s="407" t="s">
        <v>3730</v>
      </c>
      <c r="I985" s="367"/>
      <c r="J985" s="367"/>
      <c r="K985" s="538">
        <v>12</v>
      </c>
      <c r="L985" s="531">
        <v>12</v>
      </c>
      <c r="M985" s="247">
        <v>3000</v>
      </c>
      <c r="N985" s="538">
        <v>12</v>
      </c>
      <c r="O985" s="538">
        <v>12</v>
      </c>
      <c r="P985" s="247">
        <v>1200</v>
      </c>
    </row>
    <row r="986" spans="1:16" s="54" customFormat="1" ht="11.25" x14ac:dyDescent="0.2">
      <c r="A986" s="554" t="s">
        <v>519</v>
      </c>
      <c r="B986" s="381" t="s">
        <v>767</v>
      </c>
      <c r="C986" s="381" t="s">
        <v>113</v>
      </c>
      <c r="D986" s="367"/>
      <c r="E986" s="247"/>
      <c r="F986" s="538" t="s">
        <v>3731</v>
      </c>
      <c r="G986" s="407" t="s">
        <v>3732</v>
      </c>
      <c r="H986" s="407" t="s">
        <v>3733</v>
      </c>
      <c r="I986" s="367"/>
      <c r="J986" s="367"/>
      <c r="K986" s="538">
        <v>12</v>
      </c>
      <c r="L986" s="531">
        <v>12</v>
      </c>
      <c r="M986" s="247">
        <v>2200</v>
      </c>
      <c r="N986" s="538">
        <v>12</v>
      </c>
      <c r="O986" s="538">
        <v>12</v>
      </c>
      <c r="P986" s="247">
        <v>1200</v>
      </c>
    </row>
    <row r="987" spans="1:16" s="54" customFormat="1" ht="11.25" x14ac:dyDescent="0.2">
      <c r="A987" s="554" t="s">
        <v>519</v>
      </c>
      <c r="B987" s="381" t="s">
        <v>767</v>
      </c>
      <c r="C987" s="381" t="s">
        <v>113</v>
      </c>
      <c r="D987" s="367"/>
      <c r="E987" s="247"/>
      <c r="F987" s="538" t="s">
        <v>3734</v>
      </c>
      <c r="G987" s="407" t="s">
        <v>3735</v>
      </c>
      <c r="H987" s="407" t="s">
        <v>3689</v>
      </c>
      <c r="I987" s="367"/>
      <c r="J987" s="367"/>
      <c r="K987" s="538">
        <v>12</v>
      </c>
      <c r="L987" s="531">
        <v>12</v>
      </c>
      <c r="M987" s="247">
        <v>1200</v>
      </c>
      <c r="N987" s="538">
        <v>12</v>
      </c>
      <c r="O987" s="538">
        <v>12</v>
      </c>
      <c r="P987" s="247">
        <v>2000</v>
      </c>
    </row>
    <row r="988" spans="1:16" s="54" customFormat="1" ht="11.25" x14ac:dyDescent="0.2">
      <c r="A988" s="554" t="s">
        <v>519</v>
      </c>
      <c r="B988" s="381" t="s">
        <v>767</v>
      </c>
      <c r="C988" s="381" t="s">
        <v>113</v>
      </c>
      <c r="D988" s="367"/>
      <c r="E988" s="247"/>
      <c r="F988" s="538" t="s">
        <v>3736</v>
      </c>
      <c r="G988" s="407" t="s">
        <v>3737</v>
      </c>
      <c r="H988" s="407" t="s">
        <v>2841</v>
      </c>
      <c r="I988" s="367"/>
      <c r="J988" s="367"/>
      <c r="K988" s="538">
        <v>12</v>
      </c>
      <c r="L988" s="531">
        <v>12</v>
      </c>
      <c r="M988" s="247">
        <v>5000</v>
      </c>
      <c r="N988" s="538">
        <v>12</v>
      </c>
      <c r="O988" s="538">
        <v>12</v>
      </c>
      <c r="P988" s="247">
        <v>1200</v>
      </c>
    </row>
    <row r="989" spans="1:16" s="54" customFormat="1" ht="11.25" x14ac:dyDescent="0.2">
      <c r="A989" s="554" t="s">
        <v>519</v>
      </c>
      <c r="B989" s="381" t="s">
        <v>767</v>
      </c>
      <c r="C989" s="381" t="s">
        <v>113</v>
      </c>
      <c r="D989" s="367"/>
      <c r="E989" s="247"/>
      <c r="F989" s="538" t="s">
        <v>3738</v>
      </c>
      <c r="G989" s="407" t="s">
        <v>3739</v>
      </c>
      <c r="H989" s="407" t="s">
        <v>3720</v>
      </c>
      <c r="I989" s="367"/>
      <c r="J989" s="367"/>
      <c r="K989" s="538">
        <v>12</v>
      </c>
      <c r="L989" s="531">
        <v>12</v>
      </c>
      <c r="M989" s="247">
        <v>1200</v>
      </c>
      <c r="N989" s="538">
        <v>12</v>
      </c>
      <c r="O989" s="538">
        <v>12</v>
      </c>
      <c r="P989" s="247">
        <v>1200</v>
      </c>
    </row>
    <row r="990" spans="1:16" s="54" customFormat="1" ht="11.25" x14ac:dyDescent="0.2">
      <c r="A990" s="554" t="s">
        <v>519</v>
      </c>
      <c r="B990" s="381" t="s">
        <v>767</v>
      </c>
      <c r="C990" s="381" t="s">
        <v>113</v>
      </c>
      <c r="D990" s="367"/>
      <c r="E990" s="247"/>
      <c r="F990" s="538" t="s">
        <v>3740</v>
      </c>
      <c r="G990" s="407" t="s">
        <v>3741</v>
      </c>
      <c r="H990" s="407" t="s">
        <v>3689</v>
      </c>
      <c r="I990" s="367"/>
      <c r="J990" s="367"/>
      <c r="K990" s="538">
        <v>12</v>
      </c>
      <c r="L990" s="531">
        <v>12</v>
      </c>
      <c r="M990" s="247">
        <v>1200</v>
      </c>
      <c r="N990" s="538">
        <v>12</v>
      </c>
      <c r="O990" s="538">
        <v>12</v>
      </c>
      <c r="P990" s="247">
        <v>3000</v>
      </c>
    </row>
    <row r="991" spans="1:16" s="54" customFormat="1" ht="11.25" x14ac:dyDescent="0.2">
      <c r="A991" s="554" t="s">
        <v>519</v>
      </c>
      <c r="B991" s="381" t="s">
        <v>767</v>
      </c>
      <c r="C991" s="381" t="s">
        <v>113</v>
      </c>
      <c r="D991" s="367"/>
      <c r="E991" s="247"/>
      <c r="F991" s="538" t="s">
        <v>3742</v>
      </c>
      <c r="G991" s="407" t="s">
        <v>3743</v>
      </c>
      <c r="H991" s="407" t="s">
        <v>3712</v>
      </c>
      <c r="I991" s="367"/>
      <c r="J991" s="367"/>
      <c r="K991" s="538">
        <v>12</v>
      </c>
      <c r="L991" s="531">
        <v>12</v>
      </c>
      <c r="M991" s="247">
        <v>2000</v>
      </c>
      <c r="N991" s="538">
        <v>12</v>
      </c>
      <c r="O991" s="538">
        <v>12</v>
      </c>
      <c r="P991" s="247">
        <v>1500</v>
      </c>
    </row>
    <row r="992" spans="1:16" s="54" customFormat="1" ht="11.25" x14ac:dyDescent="0.2">
      <c r="A992" s="554" t="s">
        <v>519</v>
      </c>
      <c r="B992" s="381" t="s">
        <v>767</v>
      </c>
      <c r="C992" s="381" t="s">
        <v>113</v>
      </c>
      <c r="D992" s="367"/>
      <c r="E992" s="247"/>
      <c r="F992" s="538" t="s">
        <v>3744</v>
      </c>
      <c r="G992" s="407" t="s">
        <v>3745</v>
      </c>
      <c r="H992" s="407" t="s">
        <v>3692</v>
      </c>
      <c r="I992" s="367"/>
      <c r="J992" s="367"/>
      <c r="K992" s="538">
        <v>12</v>
      </c>
      <c r="L992" s="531">
        <v>12</v>
      </c>
      <c r="M992" s="247">
        <v>2500</v>
      </c>
      <c r="N992" s="538">
        <v>12</v>
      </c>
      <c r="O992" s="538">
        <v>12</v>
      </c>
      <c r="P992" s="247">
        <v>2500</v>
      </c>
    </row>
    <row r="993" spans="1:16" s="54" customFormat="1" ht="11.25" x14ac:dyDescent="0.2">
      <c r="A993" s="554" t="s">
        <v>519</v>
      </c>
      <c r="B993" s="381" t="s">
        <v>767</v>
      </c>
      <c r="C993" s="381" t="s">
        <v>113</v>
      </c>
      <c r="D993" s="367"/>
      <c r="E993" s="247"/>
      <c r="F993" s="538" t="s">
        <v>3746</v>
      </c>
      <c r="G993" s="407" t="s">
        <v>3747</v>
      </c>
      <c r="H993" s="407" t="s">
        <v>3699</v>
      </c>
      <c r="I993" s="367"/>
      <c r="J993" s="367"/>
      <c r="K993" s="538">
        <v>12</v>
      </c>
      <c r="L993" s="531">
        <v>12</v>
      </c>
      <c r="M993" s="247">
        <v>1200</v>
      </c>
      <c r="N993" s="538">
        <v>12</v>
      </c>
      <c r="O993" s="538">
        <v>12</v>
      </c>
      <c r="P993" s="247">
        <v>1700</v>
      </c>
    </row>
    <row r="994" spans="1:16" s="54" customFormat="1" ht="11.25" x14ac:dyDescent="0.2">
      <c r="A994" s="554" t="s">
        <v>519</v>
      </c>
      <c r="B994" s="381" t="s">
        <v>767</v>
      </c>
      <c r="C994" s="381" t="s">
        <v>113</v>
      </c>
      <c r="D994" s="367"/>
      <c r="E994" s="247"/>
      <c r="F994" s="538" t="s">
        <v>3748</v>
      </c>
      <c r="G994" s="407" t="s">
        <v>3749</v>
      </c>
      <c r="H994" s="407" t="s">
        <v>3689</v>
      </c>
      <c r="I994" s="367"/>
      <c r="J994" s="367"/>
      <c r="K994" s="538">
        <v>12</v>
      </c>
      <c r="L994" s="531">
        <v>12</v>
      </c>
      <c r="M994" s="247">
        <v>1200</v>
      </c>
      <c r="N994" s="538">
        <v>12</v>
      </c>
      <c r="O994" s="538">
        <v>12</v>
      </c>
      <c r="P994" s="247">
        <v>1200</v>
      </c>
    </row>
    <row r="995" spans="1:16" s="54" customFormat="1" ht="11.25" x14ac:dyDescent="0.2">
      <c r="A995" s="554" t="s">
        <v>519</v>
      </c>
      <c r="B995" s="381" t="s">
        <v>767</v>
      </c>
      <c r="C995" s="381" t="s">
        <v>113</v>
      </c>
      <c r="D995" s="367"/>
      <c r="E995" s="247"/>
      <c r="F995" s="538" t="s">
        <v>3750</v>
      </c>
      <c r="G995" s="407" t="s">
        <v>3751</v>
      </c>
      <c r="H995" s="407" t="s">
        <v>3752</v>
      </c>
      <c r="I995" s="367"/>
      <c r="J995" s="367"/>
      <c r="K995" s="538">
        <v>12</v>
      </c>
      <c r="L995" s="531">
        <v>12</v>
      </c>
      <c r="M995" s="247">
        <v>1200</v>
      </c>
      <c r="N995" s="538">
        <v>12</v>
      </c>
      <c r="O995" s="538">
        <v>12</v>
      </c>
      <c r="P995" s="247">
        <v>3500</v>
      </c>
    </row>
    <row r="996" spans="1:16" s="54" customFormat="1" ht="11.25" x14ac:dyDescent="0.2">
      <c r="A996" s="554" t="s">
        <v>519</v>
      </c>
      <c r="B996" s="381" t="s">
        <v>767</v>
      </c>
      <c r="C996" s="381" t="s">
        <v>113</v>
      </c>
      <c r="D996" s="367"/>
      <c r="E996" s="247"/>
      <c r="F996" s="538" t="s">
        <v>3753</v>
      </c>
      <c r="G996" s="407" t="s">
        <v>3754</v>
      </c>
      <c r="H996" s="407" t="s">
        <v>3755</v>
      </c>
      <c r="I996" s="367"/>
      <c r="J996" s="367"/>
      <c r="K996" s="538">
        <v>12</v>
      </c>
      <c r="L996" s="531">
        <v>12</v>
      </c>
      <c r="M996" s="247">
        <v>3000</v>
      </c>
      <c r="N996" s="538">
        <v>12</v>
      </c>
      <c r="O996" s="538">
        <v>12</v>
      </c>
      <c r="P996" s="247">
        <v>1500</v>
      </c>
    </row>
    <row r="997" spans="1:16" s="54" customFormat="1" ht="11.25" x14ac:dyDescent="0.2">
      <c r="A997" s="554" t="s">
        <v>519</v>
      </c>
      <c r="B997" s="381" t="s">
        <v>767</v>
      </c>
      <c r="C997" s="381" t="s">
        <v>113</v>
      </c>
      <c r="D997" s="367"/>
      <c r="E997" s="247"/>
      <c r="F997" s="538" t="s">
        <v>3756</v>
      </c>
      <c r="G997" s="407" t="s">
        <v>3757</v>
      </c>
      <c r="H997" s="407" t="s">
        <v>2841</v>
      </c>
      <c r="I997" s="367"/>
      <c r="J997" s="367"/>
      <c r="K997" s="538">
        <v>12</v>
      </c>
      <c r="L997" s="531">
        <v>12</v>
      </c>
      <c r="M997" s="247">
        <v>6000</v>
      </c>
      <c r="N997" s="538">
        <v>12</v>
      </c>
      <c r="O997" s="538">
        <v>12</v>
      </c>
      <c r="P997" s="247">
        <v>2000</v>
      </c>
    </row>
    <row r="998" spans="1:16" s="54" customFormat="1" ht="11.25" x14ac:dyDescent="0.2">
      <c r="A998" s="554" t="s">
        <v>519</v>
      </c>
      <c r="B998" s="381" t="s">
        <v>767</v>
      </c>
      <c r="C998" s="381" t="s">
        <v>113</v>
      </c>
      <c r="D998" s="367"/>
      <c r="E998" s="247"/>
      <c r="F998" s="538" t="s">
        <v>3758</v>
      </c>
      <c r="G998" s="407" t="s">
        <v>3759</v>
      </c>
      <c r="H998" s="407" t="s">
        <v>3699</v>
      </c>
      <c r="I998" s="367"/>
      <c r="J998" s="367"/>
      <c r="K998" s="538">
        <v>12</v>
      </c>
      <c r="L998" s="531">
        <v>12</v>
      </c>
      <c r="M998" s="247">
        <v>1800</v>
      </c>
      <c r="N998" s="538">
        <v>12</v>
      </c>
      <c r="O998" s="538">
        <v>12</v>
      </c>
      <c r="P998" s="247">
        <v>2500</v>
      </c>
    </row>
    <row r="999" spans="1:16" s="54" customFormat="1" ht="11.25" x14ac:dyDescent="0.2">
      <c r="A999" s="554" t="s">
        <v>519</v>
      </c>
      <c r="B999" s="381" t="s">
        <v>767</v>
      </c>
      <c r="C999" s="381" t="s">
        <v>113</v>
      </c>
      <c r="D999" s="367"/>
      <c r="E999" s="247"/>
      <c r="F999" s="538" t="s">
        <v>3760</v>
      </c>
      <c r="G999" s="407" t="s">
        <v>3761</v>
      </c>
      <c r="H999" s="407" t="s">
        <v>3692</v>
      </c>
      <c r="I999" s="367"/>
      <c r="J999" s="367"/>
      <c r="K999" s="538">
        <v>12</v>
      </c>
      <c r="L999" s="531">
        <v>12</v>
      </c>
      <c r="M999" s="247">
        <v>930</v>
      </c>
      <c r="N999" s="538">
        <v>12</v>
      </c>
      <c r="O999" s="538">
        <v>12</v>
      </c>
      <c r="P999" s="247">
        <v>1200</v>
      </c>
    </row>
    <row r="1000" spans="1:16" s="54" customFormat="1" ht="11.25" x14ac:dyDescent="0.2">
      <c r="A1000" s="554" t="s">
        <v>519</v>
      </c>
      <c r="B1000" s="381" t="s">
        <v>767</v>
      </c>
      <c r="C1000" s="381" t="s">
        <v>113</v>
      </c>
      <c r="D1000" s="367"/>
      <c r="E1000" s="247"/>
      <c r="F1000" s="538" t="s">
        <v>3762</v>
      </c>
      <c r="G1000" s="407" t="s">
        <v>3763</v>
      </c>
      <c r="H1000" s="407" t="s">
        <v>3699</v>
      </c>
      <c r="I1000" s="367"/>
      <c r="J1000" s="367"/>
      <c r="K1000" s="538">
        <v>12</v>
      </c>
      <c r="L1000" s="531">
        <v>12</v>
      </c>
      <c r="M1000" s="247">
        <v>1200</v>
      </c>
      <c r="N1000" s="538">
        <v>12</v>
      </c>
      <c r="O1000" s="538">
        <v>12</v>
      </c>
      <c r="P1000" s="247">
        <v>1200</v>
      </c>
    </row>
    <row r="1001" spans="1:16" s="54" customFormat="1" ht="11.25" x14ac:dyDescent="0.2">
      <c r="A1001" s="554" t="s">
        <v>519</v>
      </c>
      <c r="B1001" s="381" t="s">
        <v>767</v>
      </c>
      <c r="C1001" s="381" t="s">
        <v>113</v>
      </c>
      <c r="D1001" s="367"/>
      <c r="E1001" s="247"/>
      <c r="F1001" s="538" t="s">
        <v>3764</v>
      </c>
      <c r="G1001" s="407" t="s">
        <v>3115</v>
      </c>
      <c r="H1001" s="407" t="s">
        <v>3752</v>
      </c>
      <c r="I1001" s="367"/>
      <c r="J1001" s="367"/>
      <c r="K1001" s="538">
        <v>12</v>
      </c>
      <c r="L1001" s="531">
        <v>12</v>
      </c>
      <c r="M1001" s="247">
        <v>2500</v>
      </c>
      <c r="N1001" s="538">
        <v>12</v>
      </c>
      <c r="O1001" s="538">
        <v>12</v>
      </c>
      <c r="P1001" s="247">
        <v>2000</v>
      </c>
    </row>
    <row r="1002" spans="1:16" s="54" customFormat="1" ht="11.25" x14ac:dyDescent="0.2">
      <c r="A1002" s="554" t="s">
        <v>519</v>
      </c>
      <c r="B1002" s="381" t="s">
        <v>767</v>
      </c>
      <c r="C1002" s="381" t="s">
        <v>113</v>
      </c>
      <c r="D1002" s="367"/>
      <c r="E1002" s="247"/>
      <c r="F1002" s="538" t="s">
        <v>3765</v>
      </c>
      <c r="G1002" s="407" t="s">
        <v>3766</v>
      </c>
      <c r="H1002" s="407" t="s">
        <v>3755</v>
      </c>
      <c r="I1002" s="367"/>
      <c r="J1002" s="367"/>
      <c r="K1002" s="538">
        <v>12</v>
      </c>
      <c r="L1002" s="531">
        <v>12</v>
      </c>
      <c r="M1002" s="247">
        <v>2500</v>
      </c>
      <c r="N1002" s="538">
        <v>12</v>
      </c>
      <c r="O1002" s="538">
        <v>12</v>
      </c>
      <c r="P1002" s="247">
        <v>4950</v>
      </c>
    </row>
    <row r="1003" spans="1:16" s="54" customFormat="1" ht="11.25" x14ac:dyDescent="0.2">
      <c r="A1003" s="554" t="s">
        <v>519</v>
      </c>
      <c r="B1003" s="381" t="s">
        <v>767</v>
      </c>
      <c r="C1003" s="381" t="s">
        <v>113</v>
      </c>
      <c r="D1003" s="367"/>
      <c r="E1003" s="247"/>
      <c r="F1003" s="538" t="s">
        <v>3767</v>
      </c>
      <c r="G1003" s="407" t="s">
        <v>3768</v>
      </c>
      <c r="H1003" s="407" t="s">
        <v>3689</v>
      </c>
      <c r="I1003" s="367"/>
      <c r="J1003" s="367"/>
      <c r="K1003" s="538">
        <v>12</v>
      </c>
      <c r="L1003" s="531">
        <v>12</v>
      </c>
      <c r="M1003" s="247">
        <v>1600</v>
      </c>
      <c r="N1003" s="538">
        <v>12</v>
      </c>
      <c r="O1003" s="538">
        <v>12</v>
      </c>
      <c r="P1003" s="247">
        <v>1400</v>
      </c>
    </row>
    <row r="1004" spans="1:16" s="54" customFormat="1" ht="11.25" x14ac:dyDescent="0.2">
      <c r="A1004" s="554" t="s">
        <v>519</v>
      </c>
      <c r="B1004" s="381" t="s">
        <v>767</v>
      </c>
      <c r="C1004" s="381" t="s">
        <v>113</v>
      </c>
      <c r="D1004" s="367"/>
      <c r="E1004" s="247"/>
      <c r="F1004" s="538" t="s">
        <v>3769</v>
      </c>
      <c r="G1004" s="407" t="s">
        <v>3770</v>
      </c>
      <c r="H1004" s="407" t="s">
        <v>3733</v>
      </c>
      <c r="I1004" s="367"/>
      <c r="J1004" s="367"/>
      <c r="K1004" s="538">
        <v>12</v>
      </c>
      <c r="L1004" s="531">
        <v>12</v>
      </c>
      <c r="M1004" s="247">
        <v>1500</v>
      </c>
      <c r="N1004" s="538">
        <v>12</v>
      </c>
      <c r="O1004" s="538">
        <v>12</v>
      </c>
      <c r="P1004" s="247">
        <v>2000</v>
      </c>
    </row>
    <row r="1005" spans="1:16" s="54" customFormat="1" ht="11.25" x14ac:dyDescent="0.2">
      <c r="A1005" s="554" t="s">
        <v>519</v>
      </c>
      <c r="B1005" s="381" t="s">
        <v>767</v>
      </c>
      <c r="C1005" s="381" t="s">
        <v>113</v>
      </c>
      <c r="D1005" s="367"/>
      <c r="E1005" s="247"/>
      <c r="F1005" s="538" t="s">
        <v>3771</v>
      </c>
      <c r="G1005" s="407" t="s">
        <v>3772</v>
      </c>
      <c r="H1005" s="407" t="s">
        <v>3773</v>
      </c>
      <c r="I1005" s="367"/>
      <c r="J1005" s="367"/>
      <c r="K1005" s="538">
        <v>12</v>
      </c>
      <c r="L1005" s="531">
        <v>12</v>
      </c>
      <c r="M1005" s="247">
        <v>2500</v>
      </c>
      <c r="N1005" s="538">
        <v>12</v>
      </c>
      <c r="O1005" s="538">
        <v>12</v>
      </c>
      <c r="P1005" s="247">
        <v>1200</v>
      </c>
    </row>
    <row r="1006" spans="1:16" s="54" customFormat="1" ht="11.25" x14ac:dyDescent="0.2">
      <c r="A1006" s="554" t="s">
        <v>519</v>
      </c>
      <c r="B1006" s="381" t="s">
        <v>767</v>
      </c>
      <c r="C1006" s="381" t="s">
        <v>113</v>
      </c>
      <c r="D1006" s="367"/>
      <c r="E1006" s="247"/>
      <c r="F1006" s="538" t="s">
        <v>3774</v>
      </c>
      <c r="G1006" s="407" t="s">
        <v>3775</v>
      </c>
      <c r="H1006" s="407" t="s">
        <v>3712</v>
      </c>
      <c r="I1006" s="367"/>
      <c r="J1006" s="367"/>
      <c r="K1006" s="538">
        <v>12</v>
      </c>
      <c r="L1006" s="531">
        <v>12</v>
      </c>
      <c r="M1006" s="247">
        <v>2000</v>
      </c>
      <c r="N1006" s="538">
        <v>12</v>
      </c>
      <c r="O1006" s="538">
        <v>12</v>
      </c>
      <c r="P1006" s="247">
        <v>1200</v>
      </c>
    </row>
    <row r="1007" spans="1:16" s="54" customFormat="1" ht="11.25" x14ac:dyDescent="0.2">
      <c r="A1007" s="554" t="s">
        <v>519</v>
      </c>
      <c r="B1007" s="381" t="s">
        <v>767</v>
      </c>
      <c r="C1007" s="381" t="s">
        <v>113</v>
      </c>
      <c r="D1007" s="367"/>
      <c r="E1007" s="247"/>
      <c r="F1007" s="538" t="s">
        <v>3776</v>
      </c>
      <c r="G1007" s="407" t="s">
        <v>3777</v>
      </c>
      <c r="H1007" s="407" t="s">
        <v>3773</v>
      </c>
      <c r="I1007" s="367"/>
      <c r="J1007" s="367"/>
      <c r="K1007" s="538">
        <v>12</v>
      </c>
      <c r="L1007" s="531">
        <v>12</v>
      </c>
      <c r="M1007" s="247">
        <v>2000</v>
      </c>
      <c r="N1007" s="538">
        <v>12</v>
      </c>
      <c r="O1007" s="538">
        <v>12</v>
      </c>
      <c r="P1007" s="247">
        <v>2500</v>
      </c>
    </row>
    <row r="1008" spans="1:16" s="54" customFormat="1" ht="11.25" x14ac:dyDescent="0.2">
      <c r="A1008" s="554" t="s">
        <v>519</v>
      </c>
      <c r="B1008" s="381" t="s">
        <v>767</v>
      </c>
      <c r="C1008" s="381" t="s">
        <v>113</v>
      </c>
      <c r="D1008" s="367"/>
      <c r="E1008" s="247"/>
      <c r="F1008" s="538" t="s">
        <v>3778</v>
      </c>
      <c r="G1008" s="407" t="s">
        <v>3779</v>
      </c>
      <c r="H1008" s="407" t="s">
        <v>2841</v>
      </c>
      <c r="I1008" s="367"/>
      <c r="J1008" s="367"/>
      <c r="K1008" s="538">
        <v>12</v>
      </c>
      <c r="L1008" s="531">
        <v>12</v>
      </c>
      <c r="M1008" s="247">
        <v>6000</v>
      </c>
      <c r="N1008" s="538">
        <v>12</v>
      </c>
      <c r="O1008" s="538">
        <v>12</v>
      </c>
      <c r="P1008" s="247">
        <v>2000</v>
      </c>
    </row>
    <row r="1009" spans="1:16" s="54" customFormat="1" ht="11.25" x14ac:dyDescent="0.2">
      <c r="A1009" s="554" t="s">
        <v>519</v>
      </c>
      <c r="B1009" s="381" t="s">
        <v>767</v>
      </c>
      <c r="C1009" s="381" t="s">
        <v>113</v>
      </c>
      <c r="D1009" s="367"/>
      <c r="E1009" s="247"/>
      <c r="F1009" s="538" t="s">
        <v>3780</v>
      </c>
      <c r="G1009" s="407" t="s">
        <v>3781</v>
      </c>
      <c r="H1009" s="407" t="s">
        <v>2658</v>
      </c>
      <c r="I1009" s="367"/>
      <c r="J1009" s="367"/>
      <c r="K1009" s="538">
        <v>12</v>
      </c>
      <c r="L1009" s="531">
        <v>12</v>
      </c>
      <c r="M1009" s="247">
        <v>2100</v>
      </c>
      <c r="N1009" s="538">
        <v>12</v>
      </c>
      <c r="O1009" s="538">
        <v>12</v>
      </c>
      <c r="P1009" s="247">
        <v>1200</v>
      </c>
    </row>
    <row r="1010" spans="1:16" s="54" customFormat="1" ht="11.25" x14ac:dyDescent="0.2">
      <c r="A1010" s="554" t="s">
        <v>519</v>
      </c>
      <c r="B1010" s="381" t="s">
        <v>767</v>
      </c>
      <c r="C1010" s="381" t="s">
        <v>113</v>
      </c>
      <c r="D1010" s="367"/>
      <c r="E1010" s="247"/>
      <c r="F1010" s="538" t="s">
        <v>3782</v>
      </c>
      <c r="G1010" s="407" t="s">
        <v>3783</v>
      </c>
      <c r="H1010" s="407" t="s">
        <v>3689</v>
      </c>
      <c r="I1010" s="367"/>
      <c r="J1010" s="367"/>
      <c r="K1010" s="538">
        <v>12</v>
      </c>
      <c r="L1010" s="531">
        <v>12</v>
      </c>
      <c r="M1010" s="247">
        <v>2500</v>
      </c>
      <c r="N1010" s="538">
        <v>12</v>
      </c>
      <c r="O1010" s="538">
        <v>12</v>
      </c>
      <c r="P1010" s="247">
        <v>2200</v>
      </c>
    </row>
    <row r="1011" spans="1:16" s="54" customFormat="1" ht="11.25" x14ac:dyDescent="0.2">
      <c r="A1011" s="554" t="s">
        <v>519</v>
      </c>
      <c r="B1011" s="381" t="s">
        <v>767</v>
      </c>
      <c r="C1011" s="381" t="s">
        <v>113</v>
      </c>
      <c r="D1011" s="367"/>
      <c r="E1011" s="247"/>
      <c r="F1011" s="538" t="s">
        <v>3784</v>
      </c>
      <c r="G1011" s="407" t="s">
        <v>3785</v>
      </c>
      <c r="H1011" s="407" t="s">
        <v>2841</v>
      </c>
      <c r="I1011" s="367"/>
      <c r="J1011" s="367"/>
      <c r="K1011" s="538">
        <v>12</v>
      </c>
      <c r="L1011" s="531">
        <v>12</v>
      </c>
      <c r="M1011" s="247">
        <v>6000</v>
      </c>
      <c r="N1011" s="538">
        <v>12</v>
      </c>
      <c r="O1011" s="538">
        <v>12</v>
      </c>
      <c r="P1011" s="247">
        <v>1200</v>
      </c>
    </row>
    <row r="1012" spans="1:16" s="54" customFormat="1" ht="11.25" x14ac:dyDescent="0.2">
      <c r="A1012" s="554" t="s">
        <v>519</v>
      </c>
      <c r="B1012" s="381" t="s">
        <v>767</v>
      </c>
      <c r="C1012" s="381" t="s">
        <v>113</v>
      </c>
      <c r="D1012" s="367"/>
      <c r="E1012" s="247"/>
      <c r="F1012" s="538" t="s">
        <v>3786</v>
      </c>
      <c r="G1012" s="407" t="s">
        <v>3787</v>
      </c>
      <c r="H1012" s="407" t="s">
        <v>3689</v>
      </c>
      <c r="I1012" s="367"/>
      <c r="J1012" s="367"/>
      <c r="K1012" s="538">
        <v>12</v>
      </c>
      <c r="L1012" s="531">
        <v>12</v>
      </c>
      <c r="M1012" s="247">
        <v>1200</v>
      </c>
      <c r="N1012" s="538">
        <v>12</v>
      </c>
      <c r="O1012" s="538">
        <v>12</v>
      </c>
      <c r="P1012" s="247">
        <v>1200</v>
      </c>
    </row>
    <row r="1013" spans="1:16" s="54" customFormat="1" ht="11.25" x14ac:dyDescent="0.2">
      <c r="A1013" s="554" t="s">
        <v>519</v>
      </c>
      <c r="B1013" s="381" t="s">
        <v>767</v>
      </c>
      <c r="C1013" s="381" t="s">
        <v>113</v>
      </c>
      <c r="D1013" s="367"/>
      <c r="E1013" s="247"/>
      <c r="F1013" s="538" t="s">
        <v>3788</v>
      </c>
      <c r="G1013" s="407" t="s">
        <v>3789</v>
      </c>
      <c r="H1013" s="407" t="s">
        <v>2841</v>
      </c>
      <c r="I1013" s="367"/>
      <c r="J1013" s="367"/>
      <c r="K1013" s="538">
        <v>12</v>
      </c>
      <c r="L1013" s="531">
        <v>12</v>
      </c>
      <c r="M1013" s="247">
        <v>6000</v>
      </c>
      <c r="N1013" s="538">
        <v>12</v>
      </c>
      <c r="O1013" s="538">
        <v>12</v>
      </c>
      <c r="P1013" s="247">
        <v>1600</v>
      </c>
    </row>
    <row r="1014" spans="1:16" s="54" customFormat="1" ht="11.25" x14ac:dyDescent="0.2">
      <c r="A1014" s="554" t="s">
        <v>519</v>
      </c>
      <c r="B1014" s="381" t="s">
        <v>767</v>
      </c>
      <c r="C1014" s="381" t="s">
        <v>113</v>
      </c>
      <c r="D1014" s="367"/>
      <c r="E1014" s="247"/>
      <c r="F1014" s="538" t="s">
        <v>3790</v>
      </c>
      <c r="G1014" s="407" t="s">
        <v>3791</v>
      </c>
      <c r="H1014" s="407" t="s">
        <v>3689</v>
      </c>
      <c r="I1014" s="367"/>
      <c r="J1014" s="367"/>
      <c r="K1014" s="538">
        <v>12</v>
      </c>
      <c r="L1014" s="531">
        <v>12</v>
      </c>
      <c r="M1014" s="247">
        <v>1200</v>
      </c>
      <c r="N1014" s="538">
        <v>12</v>
      </c>
      <c r="O1014" s="538">
        <v>12</v>
      </c>
      <c r="P1014" s="247">
        <v>2000</v>
      </c>
    </row>
    <row r="1015" spans="1:16" s="54" customFormat="1" ht="11.25" x14ac:dyDescent="0.2">
      <c r="A1015" s="554" t="s">
        <v>519</v>
      </c>
      <c r="B1015" s="381" t="s">
        <v>767</v>
      </c>
      <c r="C1015" s="381" t="s">
        <v>113</v>
      </c>
      <c r="D1015" s="367"/>
      <c r="E1015" s="247"/>
      <c r="F1015" s="538" t="s">
        <v>3792</v>
      </c>
      <c r="G1015" s="407" t="s">
        <v>3793</v>
      </c>
      <c r="H1015" s="407" t="s">
        <v>3689</v>
      </c>
      <c r="I1015" s="367"/>
      <c r="J1015" s="367"/>
      <c r="K1015" s="538">
        <v>12</v>
      </c>
      <c r="L1015" s="531">
        <v>12</v>
      </c>
      <c r="M1015" s="247">
        <v>1200</v>
      </c>
      <c r="N1015" s="538">
        <v>12</v>
      </c>
      <c r="O1015" s="538">
        <v>12</v>
      </c>
      <c r="P1015" s="247">
        <v>4060</v>
      </c>
    </row>
    <row r="1016" spans="1:16" s="54" customFormat="1" ht="11.25" x14ac:dyDescent="0.2">
      <c r="A1016" s="554" t="s">
        <v>519</v>
      </c>
      <c r="B1016" s="381" t="s">
        <v>767</v>
      </c>
      <c r="C1016" s="381" t="s">
        <v>113</v>
      </c>
      <c r="D1016" s="367"/>
      <c r="E1016" s="247"/>
      <c r="F1016" s="538" t="s">
        <v>3794</v>
      </c>
      <c r="G1016" s="407" t="s">
        <v>3795</v>
      </c>
      <c r="H1016" s="407" t="s">
        <v>3712</v>
      </c>
      <c r="I1016" s="367"/>
      <c r="J1016" s="367"/>
      <c r="K1016" s="538">
        <v>12</v>
      </c>
      <c r="L1016" s="531">
        <v>12</v>
      </c>
      <c r="M1016" s="247">
        <v>2500</v>
      </c>
      <c r="N1016" s="538">
        <v>12</v>
      </c>
      <c r="O1016" s="538">
        <v>12</v>
      </c>
      <c r="P1016" s="247">
        <v>1200</v>
      </c>
    </row>
    <row r="1017" spans="1:16" s="54" customFormat="1" ht="11.25" x14ac:dyDescent="0.2">
      <c r="A1017" s="554" t="s">
        <v>519</v>
      </c>
      <c r="B1017" s="381" t="s">
        <v>767</v>
      </c>
      <c r="C1017" s="381" t="s">
        <v>113</v>
      </c>
      <c r="D1017" s="367"/>
      <c r="E1017" s="247"/>
      <c r="F1017" s="538" t="s">
        <v>3796</v>
      </c>
      <c r="G1017" s="407" t="s">
        <v>3797</v>
      </c>
      <c r="H1017" s="407" t="s">
        <v>3689</v>
      </c>
      <c r="I1017" s="367"/>
      <c r="J1017" s="367"/>
      <c r="K1017" s="538">
        <v>12</v>
      </c>
      <c r="L1017" s="531">
        <v>12</v>
      </c>
      <c r="M1017" s="247">
        <v>1200</v>
      </c>
      <c r="N1017" s="538">
        <v>12</v>
      </c>
      <c r="O1017" s="538">
        <v>12</v>
      </c>
      <c r="P1017" s="247">
        <v>1200</v>
      </c>
    </row>
    <row r="1018" spans="1:16" s="54" customFormat="1" ht="11.25" x14ac:dyDescent="0.2">
      <c r="A1018" s="554" t="s">
        <v>519</v>
      </c>
      <c r="B1018" s="381" t="s">
        <v>767</v>
      </c>
      <c r="C1018" s="381" t="s">
        <v>113</v>
      </c>
      <c r="D1018" s="367"/>
      <c r="E1018" s="247"/>
      <c r="F1018" s="538" t="s">
        <v>3798</v>
      </c>
      <c r="G1018" s="407" t="s">
        <v>3799</v>
      </c>
      <c r="H1018" s="407" t="s">
        <v>3730</v>
      </c>
      <c r="I1018" s="367"/>
      <c r="J1018" s="367"/>
      <c r="K1018" s="538">
        <v>12</v>
      </c>
      <c r="L1018" s="531">
        <v>12</v>
      </c>
      <c r="M1018" s="247">
        <v>2500</v>
      </c>
      <c r="N1018" s="538">
        <v>12</v>
      </c>
      <c r="O1018" s="538">
        <v>12</v>
      </c>
      <c r="P1018" s="247">
        <v>1200</v>
      </c>
    </row>
    <row r="1019" spans="1:16" s="54" customFormat="1" ht="11.25" x14ac:dyDescent="0.2">
      <c r="A1019" s="554" t="s">
        <v>519</v>
      </c>
      <c r="B1019" s="381" t="s">
        <v>767</v>
      </c>
      <c r="C1019" s="381" t="s">
        <v>113</v>
      </c>
      <c r="D1019" s="367"/>
      <c r="E1019" s="247"/>
      <c r="F1019" s="538" t="s">
        <v>3800</v>
      </c>
      <c r="G1019" s="407" t="s">
        <v>3801</v>
      </c>
      <c r="H1019" s="407" t="s">
        <v>2841</v>
      </c>
      <c r="I1019" s="367"/>
      <c r="J1019" s="367"/>
      <c r="K1019" s="538">
        <v>12</v>
      </c>
      <c r="L1019" s="531">
        <v>12</v>
      </c>
      <c r="M1019" s="247">
        <v>7500</v>
      </c>
      <c r="N1019" s="538">
        <v>12</v>
      </c>
      <c r="O1019" s="538">
        <v>12</v>
      </c>
      <c r="P1019" s="247">
        <v>1200</v>
      </c>
    </row>
    <row r="1020" spans="1:16" s="54" customFormat="1" ht="11.25" x14ac:dyDescent="0.2">
      <c r="A1020" s="554" t="s">
        <v>519</v>
      </c>
      <c r="B1020" s="381" t="s">
        <v>767</v>
      </c>
      <c r="C1020" s="381" t="s">
        <v>113</v>
      </c>
      <c r="D1020" s="367"/>
      <c r="E1020" s="247"/>
      <c r="F1020" s="538" t="s">
        <v>3802</v>
      </c>
      <c r="G1020" s="407" t="s">
        <v>3803</v>
      </c>
      <c r="H1020" s="407" t="s">
        <v>3804</v>
      </c>
      <c r="I1020" s="367"/>
      <c r="J1020" s="367"/>
      <c r="K1020" s="538">
        <v>12</v>
      </c>
      <c r="L1020" s="531">
        <v>12</v>
      </c>
      <c r="M1020" s="247">
        <v>1200</v>
      </c>
      <c r="N1020" s="538">
        <v>12</v>
      </c>
      <c r="O1020" s="538">
        <v>12</v>
      </c>
      <c r="P1020" s="247">
        <v>1200</v>
      </c>
    </row>
    <row r="1021" spans="1:16" s="54" customFormat="1" ht="11.25" x14ac:dyDescent="0.2">
      <c r="A1021" s="554" t="s">
        <v>519</v>
      </c>
      <c r="B1021" s="381" t="s">
        <v>767</v>
      </c>
      <c r="C1021" s="381" t="s">
        <v>113</v>
      </c>
      <c r="D1021" s="367"/>
      <c r="E1021" s="247"/>
      <c r="F1021" s="538" t="s">
        <v>3805</v>
      </c>
      <c r="G1021" s="407" t="s">
        <v>3806</v>
      </c>
      <c r="H1021" s="407" t="s">
        <v>2852</v>
      </c>
      <c r="I1021" s="367"/>
      <c r="J1021" s="367"/>
      <c r="K1021" s="538">
        <v>12</v>
      </c>
      <c r="L1021" s="531">
        <v>12</v>
      </c>
      <c r="M1021" s="247">
        <v>2000</v>
      </c>
      <c r="N1021" s="538">
        <v>12</v>
      </c>
      <c r="O1021" s="538">
        <v>12</v>
      </c>
      <c r="P1021" s="247">
        <v>1200</v>
      </c>
    </row>
    <row r="1022" spans="1:16" s="54" customFormat="1" ht="11.25" x14ac:dyDescent="0.2">
      <c r="A1022" s="554" t="s">
        <v>519</v>
      </c>
      <c r="B1022" s="381" t="s">
        <v>767</v>
      </c>
      <c r="C1022" s="381" t="s">
        <v>113</v>
      </c>
      <c r="D1022" s="367"/>
      <c r="E1022" s="247"/>
      <c r="F1022" s="538" t="s">
        <v>3807</v>
      </c>
      <c r="G1022" s="407" t="s">
        <v>3808</v>
      </c>
      <c r="H1022" s="407" t="s">
        <v>3689</v>
      </c>
      <c r="I1022" s="367"/>
      <c r="J1022" s="367"/>
      <c r="K1022" s="538">
        <v>12</v>
      </c>
      <c r="L1022" s="531">
        <v>12</v>
      </c>
      <c r="M1022" s="247">
        <v>1200</v>
      </c>
      <c r="N1022" s="538">
        <v>12</v>
      </c>
      <c r="O1022" s="538">
        <v>12</v>
      </c>
      <c r="P1022" s="247">
        <v>1300</v>
      </c>
    </row>
    <row r="1023" spans="1:16" s="54" customFormat="1" ht="11.25" x14ac:dyDescent="0.2">
      <c r="A1023" s="554" t="s">
        <v>519</v>
      </c>
      <c r="B1023" s="381" t="s">
        <v>767</v>
      </c>
      <c r="C1023" s="381" t="s">
        <v>113</v>
      </c>
      <c r="D1023" s="367"/>
      <c r="E1023" s="247"/>
      <c r="F1023" s="538" t="s">
        <v>3809</v>
      </c>
      <c r="G1023" s="407" t="s">
        <v>3810</v>
      </c>
      <c r="H1023" s="407" t="s">
        <v>3689</v>
      </c>
      <c r="I1023" s="367"/>
      <c r="J1023" s="367"/>
      <c r="K1023" s="538">
        <v>12</v>
      </c>
      <c r="L1023" s="531">
        <v>12</v>
      </c>
      <c r="M1023" s="247">
        <v>1400</v>
      </c>
      <c r="N1023" s="538">
        <v>12</v>
      </c>
      <c r="O1023" s="538">
        <v>12</v>
      </c>
      <c r="P1023" s="247">
        <v>1200</v>
      </c>
    </row>
    <row r="1024" spans="1:16" s="54" customFormat="1" ht="11.25" x14ac:dyDescent="0.2">
      <c r="A1024" s="554" t="s">
        <v>519</v>
      </c>
      <c r="B1024" s="381" t="s">
        <v>767</v>
      </c>
      <c r="C1024" s="381" t="s">
        <v>113</v>
      </c>
      <c r="D1024" s="367"/>
      <c r="E1024" s="247"/>
      <c r="F1024" s="538" t="s">
        <v>3811</v>
      </c>
      <c r="G1024" s="407" t="s">
        <v>3812</v>
      </c>
      <c r="H1024" s="407" t="s">
        <v>3692</v>
      </c>
      <c r="I1024" s="367"/>
      <c r="J1024" s="367"/>
      <c r="K1024" s="538">
        <v>12</v>
      </c>
      <c r="L1024" s="531">
        <v>12</v>
      </c>
      <c r="M1024" s="247">
        <v>1200</v>
      </c>
      <c r="N1024" s="538">
        <v>12</v>
      </c>
      <c r="O1024" s="538">
        <v>12</v>
      </c>
      <c r="P1024" s="247">
        <v>1200</v>
      </c>
    </row>
    <row r="1025" spans="1:16" s="54" customFormat="1" ht="11.25" x14ac:dyDescent="0.2">
      <c r="A1025" s="554" t="s">
        <v>519</v>
      </c>
      <c r="B1025" s="381" t="s">
        <v>767</v>
      </c>
      <c r="C1025" s="381" t="s">
        <v>113</v>
      </c>
      <c r="D1025" s="367"/>
      <c r="E1025" s="247"/>
      <c r="F1025" s="538" t="s">
        <v>3813</v>
      </c>
      <c r="G1025" s="407" t="s">
        <v>3814</v>
      </c>
      <c r="H1025" s="407" t="s">
        <v>3712</v>
      </c>
      <c r="I1025" s="367"/>
      <c r="J1025" s="367"/>
      <c r="K1025" s="538">
        <v>12</v>
      </c>
      <c r="L1025" s="531">
        <v>12</v>
      </c>
      <c r="M1025" s="247">
        <v>2500</v>
      </c>
      <c r="N1025" s="538">
        <v>12</v>
      </c>
      <c r="O1025" s="538">
        <v>12</v>
      </c>
      <c r="P1025" s="247">
        <v>1200</v>
      </c>
    </row>
    <row r="1026" spans="1:16" s="54" customFormat="1" ht="11.25" x14ac:dyDescent="0.2">
      <c r="A1026" s="554" t="s">
        <v>519</v>
      </c>
      <c r="B1026" s="381" t="s">
        <v>767</v>
      </c>
      <c r="C1026" s="381" t="s">
        <v>113</v>
      </c>
      <c r="D1026" s="367"/>
      <c r="E1026" s="247"/>
      <c r="F1026" s="538" t="s">
        <v>3815</v>
      </c>
      <c r="G1026" s="407" t="s">
        <v>3816</v>
      </c>
      <c r="H1026" s="407" t="s">
        <v>3720</v>
      </c>
      <c r="I1026" s="367"/>
      <c r="J1026" s="367"/>
      <c r="K1026" s="538">
        <v>12</v>
      </c>
      <c r="L1026" s="531">
        <v>12</v>
      </c>
      <c r="M1026" s="247">
        <v>1200</v>
      </c>
      <c r="N1026" s="538">
        <v>12</v>
      </c>
      <c r="O1026" s="538">
        <v>12</v>
      </c>
      <c r="P1026" s="247">
        <v>1200</v>
      </c>
    </row>
    <row r="1027" spans="1:16" s="54" customFormat="1" ht="11.25" x14ac:dyDescent="0.2">
      <c r="A1027" s="554" t="s">
        <v>519</v>
      </c>
      <c r="B1027" s="381" t="s">
        <v>767</v>
      </c>
      <c r="C1027" s="381" t="s">
        <v>113</v>
      </c>
      <c r="D1027" s="367"/>
      <c r="E1027" s="247"/>
      <c r="F1027" s="538" t="s">
        <v>3817</v>
      </c>
      <c r="G1027" s="407" t="s">
        <v>3818</v>
      </c>
      <c r="H1027" s="407" t="s">
        <v>3699</v>
      </c>
      <c r="I1027" s="367"/>
      <c r="J1027" s="367"/>
      <c r="K1027" s="538">
        <v>12</v>
      </c>
      <c r="L1027" s="531">
        <v>12</v>
      </c>
      <c r="M1027" s="247">
        <v>2500</v>
      </c>
      <c r="N1027" s="538">
        <v>12</v>
      </c>
      <c r="O1027" s="538">
        <v>12</v>
      </c>
      <c r="P1027" s="247">
        <v>2000</v>
      </c>
    </row>
    <row r="1028" spans="1:16" s="54" customFormat="1" ht="11.25" x14ac:dyDescent="0.2">
      <c r="A1028" s="554" t="s">
        <v>519</v>
      </c>
      <c r="B1028" s="381" t="s">
        <v>767</v>
      </c>
      <c r="C1028" s="381" t="s">
        <v>113</v>
      </c>
      <c r="D1028" s="367"/>
      <c r="E1028" s="247"/>
      <c r="F1028" s="538" t="s">
        <v>3819</v>
      </c>
      <c r="G1028" s="407" t="s">
        <v>3820</v>
      </c>
      <c r="H1028" s="407" t="s">
        <v>3720</v>
      </c>
      <c r="I1028" s="367"/>
      <c r="J1028" s="367"/>
      <c r="K1028" s="538">
        <v>12</v>
      </c>
      <c r="L1028" s="531">
        <v>12</v>
      </c>
      <c r="M1028" s="247">
        <v>1500</v>
      </c>
      <c r="N1028" s="538">
        <v>12</v>
      </c>
      <c r="O1028" s="538">
        <v>12</v>
      </c>
      <c r="P1028" s="247">
        <v>1200</v>
      </c>
    </row>
    <row r="1029" spans="1:16" s="54" customFormat="1" ht="11.25" x14ac:dyDescent="0.2">
      <c r="A1029" s="554" t="s">
        <v>519</v>
      </c>
      <c r="B1029" s="381" t="s">
        <v>767</v>
      </c>
      <c r="C1029" s="381" t="s">
        <v>113</v>
      </c>
      <c r="D1029" s="367"/>
      <c r="E1029" s="247"/>
      <c r="F1029" s="538" t="s">
        <v>3821</v>
      </c>
      <c r="G1029" s="407" t="s">
        <v>3822</v>
      </c>
      <c r="H1029" s="407" t="s">
        <v>3712</v>
      </c>
      <c r="I1029" s="367"/>
      <c r="J1029" s="367"/>
      <c r="K1029" s="538">
        <v>12</v>
      </c>
      <c r="L1029" s="531">
        <v>12</v>
      </c>
      <c r="M1029" s="247">
        <v>2200</v>
      </c>
      <c r="N1029" s="538">
        <v>12</v>
      </c>
      <c r="O1029" s="538">
        <v>12</v>
      </c>
      <c r="P1029" s="247">
        <v>2000</v>
      </c>
    </row>
    <row r="1030" spans="1:16" s="54" customFormat="1" ht="11.25" x14ac:dyDescent="0.2">
      <c r="A1030" s="554" t="s">
        <v>519</v>
      </c>
      <c r="B1030" s="381" t="s">
        <v>767</v>
      </c>
      <c r="C1030" s="381" t="s">
        <v>113</v>
      </c>
      <c r="D1030" s="367"/>
      <c r="E1030" s="247"/>
      <c r="F1030" s="538" t="s">
        <v>3823</v>
      </c>
      <c r="G1030" s="407" t="s">
        <v>3824</v>
      </c>
      <c r="H1030" s="407" t="s">
        <v>832</v>
      </c>
      <c r="I1030" s="367"/>
      <c r="J1030" s="367"/>
      <c r="K1030" s="538">
        <v>12</v>
      </c>
      <c r="L1030" s="531">
        <v>12</v>
      </c>
      <c r="M1030" s="247">
        <v>1500</v>
      </c>
      <c r="N1030" s="538">
        <v>12</v>
      </c>
      <c r="O1030" s="538">
        <v>12</v>
      </c>
      <c r="P1030" s="247">
        <v>1700</v>
      </c>
    </row>
    <row r="1031" spans="1:16" s="54" customFormat="1" ht="11.25" x14ac:dyDescent="0.2">
      <c r="A1031" s="554" t="s">
        <v>519</v>
      </c>
      <c r="B1031" s="381" t="s">
        <v>767</v>
      </c>
      <c r="C1031" s="381" t="s">
        <v>113</v>
      </c>
      <c r="D1031" s="367"/>
      <c r="E1031" s="247"/>
      <c r="F1031" s="538" t="s">
        <v>3825</v>
      </c>
      <c r="G1031" s="407" t="s">
        <v>3826</v>
      </c>
      <c r="H1031" s="407" t="s">
        <v>3730</v>
      </c>
      <c r="I1031" s="367"/>
      <c r="J1031" s="367"/>
      <c r="K1031" s="538">
        <v>12</v>
      </c>
      <c r="L1031" s="531">
        <v>12</v>
      </c>
      <c r="M1031" s="247">
        <v>2500</v>
      </c>
      <c r="N1031" s="538">
        <v>12</v>
      </c>
      <c r="O1031" s="538">
        <v>12</v>
      </c>
      <c r="P1031" s="247">
        <v>1300</v>
      </c>
    </row>
    <row r="1032" spans="1:16" s="54" customFormat="1" ht="11.25" x14ac:dyDescent="0.2">
      <c r="A1032" s="554" t="s">
        <v>519</v>
      </c>
      <c r="B1032" s="381" t="s">
        <v>767</v>
      </c>
      <c r="C1032" s="381" t="s">
        <v>113</v>
      </c>
      <c r="D1032" s="367"/>
      <c r="E1032" s="247"/>
      <c r="F1032" s="538" t="s">
        <v>3827</v>
      </c>
      <c r="G1032" s="407" t="s">
        <v>3828</v>
      </c>
      <c r="H1032" s="407" t="s">
        <v>2852</v>
      </c>
      <c r="I1032" s="367"/>
      <c r="J1032" s="367"/>
      <c r="K1032" s="538">
        <v>12</v>
      </c>
      <c r="L1032" s="531">
        <v>12</v>
      </c>
      <c r="M1032" s="247">
        <v>2000</v>
      </c>
      <c r="N1032" s="538">
        <v>12</v>
      </c>
      <c r="O1032" s="538">
        <v>12</v>
      </c>
      <c r="P1032" s="247">
        <v>1200</v>
      </c>
    </row>
    <row r="1033" spans="1:16" s="54" customFormat="1" ht="11.25" x14ac:dyDescent="0.2">
      <c r="A1033" s="554" t="s">
        <v>519</v>
      </c>
      <c r="B1033" s="381" t="s">
        <v>767</v>
      </c>
      <c r="C1033" s="381" t="s">
        <v>113</v>
      </c>
      <c r="D1033" s="367"/>
      <c r="E1033" s="247"/>
      <c r="F1033" s="538" t="s">
        <v>3829</v>
      </c>
      <c r="G1033" s="407" t="s">
        <v>3830</v>
      </c>
      <c r="H1033" s="407" t="s">
        <v>3712</v>
      </c>
      <c r="I1033" s="367"/>
      <c r="J1033" s="367"/>
      <c r="K1033" s="538">
        <v>12</v>
      </c>
      <c r="L1033" s="531">
        <v>12</v>
      </c>
      <c r="M1033" s="247">
        <v>2700</v>
      </c>
      <c r="N1033" s="538">
        <v>12</v>
      </c>
      <c r="O1033" s="538">
        <v>12</v>
      </c>
      <c r="P1033" s="247">
        <v>2500</v>
      </c>
    </row>
    <row r="1034" spans="1:16" s="54" customFormat="1" ht="11.25" x14ac:dyDescent="0.2">
      <c r="A1034" s="554" t="s">
        <v>519</v>
      </c>
      <c r="B1034" s="381" t="s">
        <v>767</v>
      </c>
      <c r="C1034" s="381" t="s">
        <v>113</v>
      </c>
      <c r="D1034" s="367"/>
      <c r="E1034" s="247"/>
      <c r="F1034" s="538" t="s">
        <v>3831</v>
      </c>
      <c r="G1034" s="407" t="s">
        <v>3832</v>
      </c>
      <c r="H1034" s="407" t="s">
        <v>2852</v>
      </c>
      <c r="I1034" s="367"/>
      <c r="J1034" s="367"/>
      <c r="K1034" s="538">
        <v>12</v>
      </c>
      <c r="L1034" s="531">
        <v>12</v>
      </c>
      <c r="M1034" s="247">
        <v>2300</v>
      </c>
      <c r="N1034" s="538">
        <v>12</v>
      </c>
      <c r="O1034" s="538">
        <v>12</v>
      </c>
      <c r="P1034" s="247">
        <v>2800</v>
      </c>
    </row>
    <row r="1035" spans="1:16" s="54" customFormat="1" ht="11.25" x14ac:dyDescent="0.2">
      <c r="A1035" s="554" t="s">
        <v>519</v>
      </c>
      <c r="B1035" s="381" t="s">
        <v>767</v>
      </c>
      <c r="C1035" s="381" t="s">
        <v>113</v>
      </c>
      <c r="D1035" s="367"/>
      <c r="E1035" s="247"/>
      <c r="F1035" s="538" t="s">
        <v>3833</v>
      </c>
      <c r="G1035" s="407" t="s">
        <v>3834</v>
      </c>
      <c r="H1035" s="407" t="s">
        <v>3712</v>
      </c>
      <c r="I1035" s="367"/>
      <c r="J1035" s="367"/>
      <c r="K1035" s="538">
        <v>12</v>
      </c>
      <c r="L1035" s="531">
        <v>12</v>
      </c>
      <c r="M1035" s="247">
        <v>4000</v>
      </c>
      <c r="N1035" s="538">
        <v>12</v>
      </c>
      <c r="O1035" s="538">
        <v>12</v>
      </c>
      <c r="P1035" s="247">
        <v>1200</v>
      </c>
    </row>
    <row r="1036" spans="1:16" s="54" customFormat="1" ht="11.25" x14ac:dyDescent="0.2">
      <c r="A1036" s="554" t="s">
        <v>519</v>
      </c>
      <c r="B1036" s="381" t="s">
        <v>767</v>
      </c>
      <c r="C1036" s="381" t="s">
        <v>113</v>
      </c>
      <c r="D1036" s="367"/>
      <c r="E1036" s="247"/>
      <c r="F1036" s="538" t="s">
        <v>3835</v>
      </c>
      <c r="G1036" s="407" t="s">
        <v>3836</v>
      </c>
      <c r="H1036" s="407" t="s">
        <v>3752</v>
      </c>
      <c r="I1036" s="367"/>
      <c r="J1036" s="367"/>
      <c r="K1036" s="538">
        <v>12</v>
      </c>
      <c r="L1036" s="531">
        <v>12</v>
      </c>
      <c r="M1036" s="247">
        <v>2500</v>
      </c>
      <c r="N1036" s="538">
        <v>12</v>
      </c>
      <c r="O1036" s="538">
        <v>12</v>
      </c>
      <c r="P1036" s="247">
        <v>1300</v>
      </c>
    </row>
    <row r="1037" spans="1:16" s="54" customFormat="1" ht="11.25" x14ac:dyDescent="0.2">
      <c r="A1037" s="554" t="s">
        <v>519</v>
      </c>
      <c r="B1037" s="381" t="s">
        <v>767</v>
      </c>
      <c r="C1037" s="381" t="s">
        <v>113</v>
      </c>
      <c r="D1037" s="367"/>
      <c r="E1037" s="247"/>
      <c r="F1037" s="538" t="s">
        <v>3837</v>
      </c>
      <c r="G1037" s="407" t="s">
        <v>3838</v>
      </c>
      <c r="H1037" s="407" t="s">
        <v>3839</v>
      </c>
      <c r="I1037" s="367"/>
      <c r="J1037" s="367"/>
      <c r="K1037" s="538">
        <v>12</v>
      </c>
      <c r="L1037" s="531">
        <v>12</v>
      </c>
      <c r="M1037" s="247">
        <v>2000</v>
      </c>
      <c r="N1037" s="538">
        <v>12</v>
      </c>
      <c r="O1037" s="538">
        <v>12</v>
      </c>
      <c r="P1037" s="247">
        <v>2933</v>
      </c>
    </row>
    <row r="1038" spans="1:16" s="54" customFormat="1" ht="11.25" x14ac:dyDescent="0.2">
      <c r="A1038" s="554" t="s">
        <v>519</v>
      </c>
      <c r="B1038" s="381" t="s">
        <v>767</v>
      </c>
      <c r="C1038" s="381" t="s">
        <v>113</v>
      </c>
      <c r="D1038" s="367"/>
      <c r="E1038" s="247"/>
      <c r="F1038" s="538" t="s">
        <v>3840</v>
      </c>
      <c r="G1038" s="407" t="s">
        <v>3841</v>
      </c>
      <c r="H1038" s="407" t="s">
        <v>3689</v>
      </c>
      <c r="I1038" s="367"/>
      <c r="J1038" s="367"/>
      <c r="K1038" s="538">
        <v>12</v>
      </c>
      <c r="L1038" s="531">
        <v>12</v>
      </c>
      <c r="M1038" s="247">
        <v>1700</v>
      </c>
      <c r="N1038" s="538">
        <v>12</v>
      </c>
      <c r="O1038" s="538">
        <v>12</v>
      </c>
      <c r="P1038" s="247">
        <v>1200</v>
      </c>
    </row>
    <row r="1039" spans="1:16" s="54" customFormat="1" ht="11.25" x14ac:dyDescent="0.2">
      <c r="A1039" s="554" t="s">
        <v>519</v>
      </c>
      <c r="B1039" s="381" t="s">
        <v>767</v>
      </c>
      <c r="C1039" s="381" t="s">
        <v>113</v>
      </c>
      <c r="D1039" s="367"/>
      <c r="E1039" s="247"/>
      <c r="F1039" s="538" t="s">
        <v>3842</v>
      </c>
      <c r="G1039" s="407" t="s">
        <v>3843</v>
      </c>
      <c r="H1039" s="407" t="s">
        <v>3689</v>
      </c>
      <c r="I1039" s="367"/>
      <c r="J1039" s="367"/>
      <c r="K1039" s="538">
        <v>12</v>
      </c>
      <c r="L1039" s="531">
        <v>12</v>
      </c>
      <c r="M1039" s="247">
        <v>1200</v>
      </c>
      <c r="N1039" s="538">
        <v>12</v>
      </c>
      <c r="O1039" s="538">
        <v>12</v>
      </c>
      <c r="P1039" s="247">
        <v>1200</v>
      </c>
    </row>
    <row r="1040" spans="1:16" s="54" customFormat="1" ht="11.25" x14ac:dyDescent="0.2">
      <c r="A1040" s="554" t="s">
        <v>519</v>
      </c>
      <c r="B1040" s="381" t="s">
        <v>767</v>
      </c>
      <c r="C1040" s="381" t="s">
        <v>113</v>
      </c>
      <c r="D1040" s="367"/>
      <c r="E1040" s="247"/>
      <c r="F1040" s="538" t="s">
        <v>3844</v>
      </c>
      <c r="G1040" s="407" t="s">
        <v>3845</v>
      </c>
      <c r="H1040" s="407" t="s">
        <v>2841</v>
      </c>
      <c r="I1040" s="367"/>
      <c r="J1040" s="367"/>
      <c r="K1040" s="538">
        <v>12</v>
      </c>
      <c r="L1040" s="531">
        <v>12</v>
      </c>
      <c r="M1040" s="247">
        <v>6000</v>
      </c>
      <c r="N1040" s="538">
        <v>12</v>
      </c>
      <c r="O1040" s="538">
        <v>12</v>
      </c>
      <c r="P1040" s="247">
        <v>2567</v>
      </c>
    </row>
    <row r="1041" spans="1:16" s="54" customFormat="1" ht="11.25" x14ac:dyDescent="0.2">
      <c r="A1041" s="554" t="s">
        <v>519</v>
      </c>
      <c r="B1041" s="381" t="s">
        <v>767</v>
      </c>
      <c r="C1041" s="381" t="s">
        <v>113</v>
      </c>
      <c r="D1041" s="367"/>
      <c r="E1041" s="247"/>
      <c r="F1041" s="538" t="s">
        <v>3846</v>
      </c>
      <c r="G1041" s="407" t="s">
        <v>3847</v>
      </c>
      <c r="H1041" s="407" t="s">
        <v>3689</v>
      </c>
      <c r="I1041" s="367"/>
      <c r="J1041" s="367"/>
      <c r="K1041" s="538">
        <v>12</v>
      </c>
      <c r="L1041" s="531">
        <v>12</v>
      </c>
      <c r="M1041" s="247">
        <v>1200</v>
      </c>
      <c r="N1041" s="538">
        <v>12</v>
      </c>
      <c r="O1041" s="538">
        <v>12</v>
      </c>
      <c r="P1041" s="247">
        <v>1500</v>
      </c>
    </row>
    <row r="1042" spans="1:16" s="54" customFormat="1" ht="11.25" x14ac:dyDescent="0.2">
      <c r="A1042" s="554" t="s">
        <v>519</v>
      </c>
      <c r="B1042" s="381" t="s">
        <v>767</v>
      </c>
      <c r="C1042" s="381" t="s">
        <v>113</v>
      </c>
      <c r="D1042" s="367"/>
      <c r="E1042" s="247"/>
      <c r="F1042" s="538" t="s">
        <v>3848</v>
      </c>
      <c r="G1042" s="407" t="s">
        <v>3849</v>
      </c>
      <c r="H1042" s="407" t="s">
        <v>3839</v>
      </c>
      <c r="I1042" s="367"/>
      <c r="J1042" s="367"/>
      <c r="K1042" s="538">
        <v>12</v>
      </c>
      <c r="L1042" s="531">
        <v>12</v>
      </c>
      <c r="M1042" s="247">
        <v>2000</v>
      </c>
      <c r="N1042" s="538">
        <v>12</v>
      </c>
      <c r="O1042" s="538">
        <v>12</v>
      </c>
      <c r="P1042" s="247">
        <v>1600</v>
      </c>
    </row>
    <row r="1043" spans="1:16" s="54" customFormat="1" ht="11.25" x14ac:dyDescent="0.2">
      <c r="A1043" s="554" t="s">
        <v>519</v>
      </c>
      <c r="B1043" s="381" t="s">
        <v>767</v>
      </c>
      <c r="C1043" s="381" t="s">
        <v>113</v>
      </c>
      <c r="D1043" s="367"/>
      <c r="E1043" s="247"/>
      <c r="F1043" s="538" t="s">
        <v>3850</v>
      </c>
      <c r="G1043" s="407" t="s">
        <v>3851</v>
      </c>
      <c r="H1043" s="407" t="s">
        <v>2841</v>
      </c>
      <c r="I1043" s="367"/>
      <c r="J1043" s="367"/>
      <c r="K1043" s="538">
        <v>12</v>
      </c>
      <c r="L1043" s="531">
        <v>12</v>
      </c>
      <c r="M1043" s="247">
        <v>6000</v>
      </c>
      <c r="N1043" s="538">
        <v>12</v>
      </c>
      <c r="O1043" s="538">
        <v>12</v>
      </c>
      <c r="P1043" s="247">
        <v>1700</v>
      </c>
    </row>
    <row r="1044" spans="1:16" s="54" customFormat="1" ht="11.25" x14ac:dyDescent="0.2">
      <c r="A1044" s="554" t="s">
        <v>519</v>
      </c>
      <c r="B1044" s="381" t="s">
        <v>767</v>
      </c>
      <c r="C1044" s="381" t="s">
        <v>113</v>
      </c>
      <c r="D1044" s="367"/>
      <c r="E1044" s="247"/>
      <c r="F1044" s="538" t="s">
        <v>3852</v>
      </c>
      <c r="G1044" s="407" t="s">
        <v>3853</v>
      </c>
      <c r="H1044" s="407" t="s">
        <v>3689</v>
      </c>
      <c r="I1044" s="367"/>
      <c r="J1044" s="367"/>
      <c r="K1044" s="538">
        <v>12</v>
      </c>
      <c r="L1044" s="531">
        <v>12</v>
      </c>
      <c r="M1044" s="247">
        <v>1300</v>
      </c>
      <c r="N1044" s="538">
        <v>12</v>
      </c>
      <c r="O1044" s="538">
        <v>12</v>
      </c>
      <c r="P1044" s="247">
        <v>1600</v>
      </c>
    </row>
    <row r="1045" spans="1:16" s="54" customFormat="1" ht="11.25" x14ac:dyDescent="0.2">
      <c r="A1045" s="554" t="s">
        <v>519</v>
      </c>
      <c r="B1045" s="381" t="s">
        <v>767</v>
      </c>
      <c r="C1045" s="381" t="s">
        <v>113</v>
      </c>
      <c r="D1045" s="367"/>
      <c r="E1045" s="247"/>
      <c r="F1045" s="538" t="s">
        <v>3854</v>
      </c>
      <c r="G1045" s="407" t="s">
        <v>3855</v>
      </c>
      <c r="H1045" s="407" t="s">
        <v>3689</v>
      </c>
      <c r="I1045" s="367"/>
      <c r="J1045" s="367"/>
      <c r="K1045" s="538">
        <v>12</v>
      </c>
      <c r="L1045" s="531">
        <v>12</v>
      </c>
      <c r="M1045" s="247">
        <v>1200</v>
      </c>
      <c r="N1045" s="538">
        <v>12</v>
      </c>
      <c r="O1045" s="538">
        <v>12</v>
      </c>
      <c r="P1045" s="247">
        <v>1400</v>
      </c>
    </row>
    <row r="1046" spans="1:16" s="54" customFormat="1" ht="11.25" x14ac:dyDescent="0.2">
      <c r="A1046" s="554" t="s">
        <v>519</v>
      </c>
      <c r="B1046" s="381" t="s">
        <v>767</v>
      </c>
      <c r="C1046" s="381" t="s">
        <v>113</v>
      </c>
      <c r="D1046" s="367"/>
      <c r="E1046" s="247"/>
      <c r="F1046" s="538" t="s">
        <v>3856</v>
      </c>
      <c r="G1046" s="407" t="s">
        <v>3857</v>
      </c>
      <c r="H1046" s="407" t="s">
        <v>2852</v>
      </c>
      <c r="I1046" s="367"/>
      <c r="J1046" s="367"/>
      <c r="K1046" s="538">
        <v>12</v>
      </c>
      <c r="L1046" s="531">
        <v>12</v>
      </c>
      <c r="M1046" s="247">
        <v>2500</v>
      </c>
      <c r="N1046" s="538">
        <v>12</v>
      </c>
      <c r="O1046" s="538">
        <v>12</v>
      </c>
      <c r="P1046" s="247">
        <v>1200</v>
      </c>
    </row>
    <row r="1047" spans="1:16" s="54" customFormat="1" ht="11.25" x14ac:dyDescent="0.2">
      <c r="A1047" s="554" t="s">
        <v>519</v>
      </c>
      <c r="B1047" s="381" t="s">
        <v>767</v>
      </c>
      <c r="C1047" s="381" t="s">
        <v>113</v>
      </c>
      <c r="D1047" s="367"/>
      <c r="E1047" s="247"/>
      <c r="F1047" s="538" t="s">
        <v>3858</v>
      </c>
      <c r="G1047" s="407" t="s">
        <v>3859</v>
      </c>
      <c r="H1047" s="407" t="s">
        <v>3689</v>
      </c>
      <c r="I1047" s="367"/>
      <c r="J1047" s="367"/>
      <c r="K1047" s="538">
        <v>12</v>
      </c>
      <c r="L1047" s="531">
        <v>12</v>
      </c>
      <c r="M1047" s="247">
        <v>1200</v>
      </c>
      <c r="N1047" s="538">
        <v>12</v>
      </c>
      <c r="O1047" s="538">
        <v>12</v>
      </c>
      <c r="P1047" s="247">
        <v>1200</v>
      </c>
    </row>
    <row r="1048" spans="1:16" s="54" customFormat="1" ht="11.25" x14ac:dyDescent="0.2">
      <c r="A1048" s="554" t="s">
        <v>519</v>
      </c>
      <c r="B1048" s="381" t="s">
        <v>767</v>
      </c>
      <c r="C1048" s="381" t="s">
        <v>113</v>
      </c>
      <c r="D1048" s="367"/>
      <c r="E1048" s="247"/>
      <c r="F1048" s="538" t="s">
        <v>3860</v>
      </c>
      <c r="G1048" s="407" t="s">
        <v>3861</v>
      </c>
      <c r="H1048" s="407" t="s">
        <v>3720</v>
      </c>
      <c r="I1048" s="367"/>
      <c r="J1048" s="367"/>
      <c r="K1048" s="538">
        <v>12</v>
      </c>
      <c r="L1048" s="531">
        <v>12</v>
      </c>
      <c r="M1048" s="247">
        <v>1200</v>
      </c>
      <c r="N1048" s="538">
        <v>12</v>
      </c>
      <c r="O1048" s="538">
        <v>12</v>
      </c>
      <c r="P1048" s="247">
        <v>1200</v>
      </c>
    </row>
    <row r="1049" spans="1:16" s="54" customFormat="1" ht="11.25" x14ac:dyDescent="0.2">
      <c r="A1049" s="554" t="s">
        <v>519</v>
      </c>
      <c r="B1049" s="381" t="s">
        <v>767</v>
      </c>
      <c r="C1049" s="381" t="s">
        <v>113</v>
      </c>
      <c r="D1049" s="367"/>
      <c r="E1049" s="247"/>
      <c r="F1049" s="538" t="s">
        <v>3862</v>
      </c>
      <c r="G1049" s="407" t="s">
        <v>3863</v>
      </c>
      <c r="H1049" s="407" t="s">
        <v>3712</v>
      </c>
      <c r="I1049" s="367"/>
      <c r="J1049" s="367"/>
      <c r="K1049" s="538">
        <v>12</v>
      </c>
      <c r="L1049" s="531">
        <v>12</v>
      </c>
      <c r="M1049" s="247">
        <v>4000</v>
      </c>
      <c r="N1049" s="538">
        <v>12</v>
      </c>
      <c r="O1049" s="538">
        <v>12</v>
      </c>
      <c r="P1049" s="247">
        <v>2000</v>
      </c>
    </row>
    <row r="1050" spans="1:16" s="54" customFormat="1" ht="11.25" x14ac:dyDescent="0.2">
      <c r="A1050" s="554" t="s">
        <v>519</v>
      </c>
      <c r="B1050" s="381" t="s">
        <v>767</v>
      </c>
      <c r="C1050" s="381" t="s">
        <v>113</v>
      </c>
      <c r="D1050" s="367"/>
      <c r="E1050" s="247"/>
      <c r="F1050" s="538" t="s">
        <v>3864</v>
      </c>
      <c r="G1050" s="407" t="s">
        <v>3865</v>
      </c>
      <c r="H1050" s="407" t="s">
        <v>3720</v>
      </c>
      <c r="I1050" s="367"/>
      <c r="J1050" s="367"/>
      <c r="K1050" s="538">
        <v>12</v>
      </c>
      <c r="L1050" s="531">
        <v>12</v>
      </c>
      <c r="M1050" s="247">
        <v>1200</v>
      </c>
      <c r="N1050" s="538">
        <v>12</v>
      </c>
      <c r="O1050" s="538">
        <v>12</v>
      </c>
      <c r="P1050" s="247">
        <v>1200</v>
      </c>
    </row>
    <row r="1051" spans="1:16" s="54" customFormat="1" ht="11.25" x14ac:dyDescent="0.2">
      <c r="A1051" s="554" t="s">
        <v>519</v>
      </c>
      <c r="B1051" s="381" t="s">
        <v>767</v>
      </c>
      <c r="C1051" s="381" t="s">
        <v>113</v>
      </c>
      <c r="D1051" s="367"/>
      <c r="E1051" s="247"/>
      <c r="F1051" s="538" t="s">
        <v>3866</v>
      </c>
      <c r="G1051" s="407" t="s">
        <v>3867</v>
      </c>
      <c r="H1051" s="407" t="s">
        <v>3712</v>
      </c>
      <c r="I1051" s="367"/>
      <c r="J1051" s="367"/>
      <c r="K1051" s="538">
        <v>12</v>
      </c>
      <c r="L1051" s="531">
        <v>12</v>
      </c>
      <c r="M1051" s="247">
        <v>2000</v>
      </c>
      <c r="N1051" s="538">
        <v>12</v>
      </c>
      <c r="O1051" s="538">
        <v>12</v>
      </c>
      <c r="P1051" s="247">
        <v>1500</v>
      </c>
    </row>
    <row r="1052" spans="1:16" s="54" customFormat="1" ht="11.25" x14ac:dyDescent="0.2">
      <c r="A1052" s="554" t="s">
        <v>519</v>
      </c>
      <c r="B1052" s="381" t="s">
        <v>767</v>
      </c>
      <c r="C1052" s="381" t="s">
        <v>113</v>
      </c>
      <c r="D1052" s="367"/>
      <c r="E1052" s="247"/>
      <c r="F1052" s="538" t="s">
        <v>3868</v>
      </c>
      <c r="G1052" s="407" t="s">
        <v>3869</v>
      </c>
      <c r="H1052" s="407" t="s">
        <v>3712</v>
      </c>
      <c r="I1052" s="367"/>
      <c r="J1052" s="367"/>
      <c r="K1052" s="538">
        <v>12</v>
      </c>
      <c r="L1052" s="531">
        <v>12</v>
      </c>
      <c r="M1052" s="247">
        <v>2000</v>
      </c>
      <c r="N1052" s="538">
        <v>12</v>
      </c>
      <c r="O1052" s="538">
        <v>12</v>
      </c>
      <c r="P1052" s="247">
        <v>1200</v>
      </c>
    </row>
    <row r="1053" spans="1:16" s="54" customFormat="1" ht="11.25" x14ac:dyDescent="0.2">
      <c r="A1053" s="554" t="s">
        <v>519</v>
      </c>
      <c r="B1053" s="381" t="s">
        <v>767</v>
      </c>
      <c r="C1053" s="381" t="s">
        <v>113</v>
      </c>
      <c r="D1053" s="367"/>
      <c r="E1053" s="247"/>
      <c r="F1053" s="538" t="s">
        <v>3870</v>
      </c>
      <c r="G1053" s="407" t="s">
        <v>3871</v>
      </c>
      <c r="H1053" s="407" t="s">
        <v>2852</v>
      </c>
      <c r="I1053" s="367"/>
      <c r="J1053" s="367"/>
      <c r="K1053" s="538">
        <v>12</v>
      </c>
      <c r="L1053" s="531">
        <v>12</v>
      </c>
      <c r="M1053" s="247">
        <v>4000</v>
      </c>
      <c r="N1053" s="538">
        <v>12</v>
      </c>
      <c r="O1053" s="538">
        <v>12</v>
      </c>
      <c r="P1053" s="247">
        <v>1300</v>
      </c>
    </row>
    <row r="1054" spans="1:16" s="54" customFormat="1" ht="11.25" x14ac:dyDescent="0.2">
      <c r="A1054" s="554" t="s">
        <v>519</v>
      </c>
      <c r="B1054" s="381" t="s">
        <v>767</v>
      </c>
      <c r="C1054" s="381" t="s">
        <v>113</v>
      </c>
      <c r="D1054" s="367"/>
      <c r="E1054" s="247"/>
      <c r="F1054" s="538" t="s">
        <v>3872</v>
      </c>
      <c r="G1054" s="407" t="s">
        <v>3873</v>
      </c>
      <c r="H1054" s="407" t="s">
        <v>3712</v>
      </c>
      <c r="I1054" s="367"/>
      <c r="J1054" s="367"/>
      <c r="K1054" s="538">
        <v>12</v>
      </c>
      <c r="L1054" s="531">
        <v>12</v>
      </c>
      <c r="M1054" s="247">
        <v>2200</v>
      </c>
      <c r="N1054" s="538">
        <v>12</v>
      </c>
      <c r="O1054" s="538">
        <v>12</v>
      </c>
      <c r="P1054" s="247">
        <v>2200</v>
      </c>
    </row>
    <row r="1055" spans="1:16" s="54" customFormat="1" ht="11.25" x14ac:dyDescent="0.2">
      <c r="A1055" s="554" t="s">
        <v>519</v>
      </c>
      <c r="B1055" s="381" t="s">
        <v>767</v>
      </c>
      <c r="C1055" s="381" t="s">
        <v>113</v>
      </c>
      <c r="D1055" s="367"/>
      <c r="E1055" s="247"/>
      <c r="F1055" s="538" t="s">
        <v>3874</v>
      </c>
      <c r="G1055" s="407" t="s">
        <v>3875</v>
      </c>
      <c r="H1055" s="407" t="s">
        <v>3689</v>
      </c>
      <c r="I1055" s="367"/>
      <c r="J1055" s="367"/>
      <c r="K1055" s="538">
        <v>12</v>
      </c>
      <c r="L1055" s="531">
        <v>12</v>
      </c>
      <c r="M1055" s="247">
        <v>1400</v>
      </c>
      <c r="N1055" s="538">
        <v>12</v>
      </c>
      <c r="O1055" s="538">
        <v>12</v>
      </c>
      <c r="P1055" s="247">
        <v>1200</v>
      </c>
    </row>
    <row r="1056" spans="1:16" s="54" customFormat="1" ht="11.25" x14ac:dyDescent="0.2">
      <c r="A1056" s="554" t="s">
        <v>519</v>
      </c>
      <c r="B1056" s="381" t="s">
        <v>767</v>
      </c>
      <c r="C1056" s="381" t="s">
        <v>113</v>
      </c>
      <c r="D1056" s="367"/>
      <c r="E1056" s="247"/>
      <c r="F1056" s="538" t="s">
        <v>3876</v>
      </c>
      <c r="G1056" s="407" t="s">
        <v>3877</v>
      </c>
      <c r="H1056" s="407" t="s">
        <v>3689</v>
      </c>
      <c r="I1056" s="367"/>
      <c r="J1056" s="367"/>
      <c r="K1056" s="538">
        <v>12</v>
      </c>
      <c r="L1056" s="531">
        <v>12</v>
      </c>
      <c r="M1056" s="247">
        <v>1300</v>
      </c>
      <c r="N1056" s="538">
        <v>12</v>
      </c>
      <c r="O1056" s="538">
        <v>12</v>
      </c>
      <c r="P1056" s="247">
        <v>1200</v>
      </c>
    </row>
    <row r="1057" spans="1:16" s="54" customFormat="1" ht="11.25" x14ac:dyDescent="0.2">
      <c r="A1057" s="554" t="s">
        <v>519</v>
      </c>
      <c r="B1057" s="381" t="s">
        <v>767</v>
      </c>
      <c r="C1057" s="381" t="s">
        <v>113</v>
      </c>
      <c r="D1057" s="367"/>
      <c r="E1057" s="247"/>
      <c r="F1057" s="538" t="s">
        <v>3878</v>
      </c>
      <c r="G1057" s="407" t="s">
        <v>3879</v>
      </c>
      <c r="H1057" s="407" t="s">
        <v>3720</v>
      </c>
      <c r="I1057" s="367"/>
      <c r="J1057" s="367"/>
      <c r="K1057" s="538">
        <v>12</v>
      </c>
      <c r="L1057" s="531">
        <v>12</v>
      </c>
      <c r="M1057" s="247">
        <v>1200</v>
      </c>
      <c r="N1057" s="538">
        <v>12</v>
      </c>
      <c r="O1057" s="538">
        <v>12</v>
      </c>
      <c r="P1057" s="247">
        <v>2000</v>
      </c>
    </row>
    <row r="1058" spans="1:16" s="54" customFormat="1" ht="11.25" x14ac:dyDescent="0.2">
      <c r="A1058" s="554" t="s">
        <v>519</v>
      </c>
      <c r="B1058" s="381" t="s">
        <v>767</v>
      </c>
      <c r="C1058" s="381" t="s">
        <v>113</v>
      </c>
      <c r="D1058" s="367"/>
      <c r="E1058" s="247"/>
      <c r="F1058" s="538" t="s">
        <v>3880</v>
      </c>
      <c r="G1058" s="407" t="s">
        <v>3881</v>
      </c>
      <c r="H1058" s="407" t="s">
        <v>3720</v>
      </c>
      <c r="I1058" s="367"/>
      <c r="J1058" s="367"/>
      <c r="K1058" s="538">
        <v>12</v>
      </c>
      <c r="L1058" s="531">
        <v>12</v>
      </c>
      <c r="M1058" s="247">
        <v>1200</v>
      </c>
      <c r="N1058" s="538">
        <v>12</v>
      </c>
      <c r="O1058" s="538">
        <v>12</v>
      </c>
      <c r="P1058" s="247">
        <v>2500</v>
      </c>
    </row>
    <row r="1059" spans="1:16" s="54" customFormat="1" ht="11.25" x14ac:dyDescent="0.2">
      <c r="A1059" s="554" t="s">
        <v>519</v>
      </c>
      <c r="B1059" s="381" t="s">
        <v>767</v>
      </c>
      <c r="C1059" s="381" t="s">
        <v>113</v>
      </c>
      <c r="D1059" s="367"/>
      <c r="E1059" s="247"/>
      <c r="F1059" s="538" t="s">
        <v>3882</v>
      </c>
      <c r="G1059" s="407" t="s">
        <v>3883</v>
      </c>
      <c r="H1059" s="407" t="s">
        <v>3689</v>
      </c>
      <c r="I1059" s="367"/>
      <c r="J1059" s="367"/>
      <c r="K1059" s="538">
        <v>12</v>
      </c>
      <c r="L1059" s="531">
        <v>12</v>
      </c>
      <c r="M1059" s="247">
        <v>1200</v>
      </c>
      <c r="N1059" s="538">
        <v>12</v>
      </c>
      <c r="O1059" s="538">
        <v>12</v>
      </c>
      <c r="P1059" s="247">
        <v>1200</v>
      </c>
    </row>
    <row r="1060" spans="1:16" s="54" customFormat="1" ht="11.25" x14ac:dyDescent="0.2">
      <c r="A1060" s="554" t="s">
        <v>519</v>
      </c>
      <c r="B1060" s="381" t="s">
        <v>767</v>
      </c>
      <c r="C1060" s="381" t="s">
        <v>113</v>
      </c>
      <c r="D1060" s="367"/>
      <c r="E1060" s="247"/>
      <c r="F1060" s="538" t="s">
        <v>3884</v>
      </c>
      <c r="G1060" s="407" t="s">
        <v>3885</v>
      </c>
      <c r="H1060" s="407" t="s">
        <v>3886</v>
      </c>
      <c r="I1060" s="367"/>
      <c r="J1060" s="367"/>
      <c r="K1060" s="538">
        <v>12</v>
      </c>
      <c r="L1060" s="531">
        <v>12</v>
      </c>
      <c r="M1060" s="247">
        <v>1200</v>
      </c>
      <c r="N1060" s="538">
        <v>12</v>
      </c>
      <c r="O1060" s="538">
        <v>12</v>
      </c>
      <c r="P1060" s="247">
        <v>1200</v>
      </c>
    </row>
    <row r="1061" spans="1:16" s="54" customFormat="1" ht="11.25" x14ac:dyDescent="0.2">
      <c r="A1061" s="554" t="s">
        <v>519</v>
      </c>
      <c r="B1061" s="381" t="s">
        <v>767</v>
      </c>
      <c r="C1061" s="381" t="s">
        <v>113</v>
      </c>
      <c r="D1061" s="367"/>
      <c r="E1061" s="247"/>
      <c r="F1061" s="538" t="s">
        <v>3887</v>
      </c>
      <c r="G1061" s="407" t="s">
        <v>3888</v>
      </c>
      <c r="H1061" s="407" t="s">
        <v>2852</v>
      </c>
      <c r="I1061" s="367"/>
      <c r="J1061" s="367"/>
      <c r="K1061" s="538">
        <v>12</v>
      </c>
      <c r="L1061" s="531">
        <v>12</v>
      </c>
      <c r="M1061" s="247">
        <v>2000</v>
      </c>
      <c r="N1061" s="538">
        <v>12</v>
      </c>
      <c r="O1061" s="538">
        <v>12</v>
      </c>
      <c r="P1061" s="247">
        <v>2000</v>
      </c>
    </row>
    <row r="1062" spans="1:16" s="54" customFormat="1" ht="11.25" x14ac:dyDescent="0.2">
      <c r="A1062" s="554" t="s">
        <v>519</v>
      </c>
      <c r="B1062" s="381" t="s">
        <v>767</v>
      </c>
      <c r="C1062" s="381" t="s">
        <v>113</v>
      </c>
      <c r="D1062" s="367"/>
      <c r="E1062" s="247"/>
      <c r="F1062" s="538" t="s">
        <v>3889</v>
      </c>
      <c r="G1062" s="407" t="s">
        <v>3890</v>
      </c>
      <c r="H1062" s="407" t="s">
        <v>3733</v>
      </c>
      <c r="I1062" s="367"/>
      <c r="J1062" s="367"/>
      <c r="K1062" s="538">
        <v>12</v>
      </c>
      <c r="L1062" s="531">
        <v>12</v>
      </c>
      <c r="M1062" s="247">
        <v>1500</v>
      </c>
      <c r="N1062" s="538">
        <v>12</v>
      </c>
      <c r="O1062" s="538">
        <v>12</v>
      </c>
      <c r="P1062" s="247">
        <v>2000</v>
      </c>
    </row>
    <row r="1063" spans="1:16" s="54" customFormat="1" ht="11.25" x14ac:dyDescent="0.2">
      <c r="A1063" s="554" t="s">
        <v>519</v>
      </c>
      <c r="B1063" s="381" t="s">
        <v>767</v>
      </c>
      <c r="C1063" s="381" t="s">
        <v>113</v>
      </c>
      <c r="D1063" s="367"/>
      <c r="E1063" s="247"/>
      <c r="F1063" s="538" t="s">
        <v>3891</v>
      </c>
      <c r="G1063" s="407" t="s">
        <v>3892</v>
      </c>
      <c r="H1063" s="407" t="s">
        <v>2841</v>
      </c>
      <c r="I1063" s="367"/>
      <c r="J1063" s="367"/>
      <c r="K1063" s="538">
        <v>12</v>
      </c>
      <c r="L1063" s="531">
        <v>12</v>
      </c>
      <c r="M1063" s="247">
        <v>6000</v>
      </c>
      <c r="N1063" s="538">
        <v>12</v>
      </c>
      <c r="O1063" s="538">
        <v>12</v>
      </c>
      <c r="P1063" s="247">
        <v>1500</v>
      </c>
    </row>
    <row r="1064" spans="1:16" s="54" customFormat="1" ht="11.25" x14ac:dyDescent="0.2">
      <c r="A1064" s="554" t="s">
        <v>519</v>
      </c>
      <c r="B1064" s="381" t="s">
        <v>767</v>
      </c>
      <c r="C1064" s="381" t="s">
        <v>113</v>
      </c>
      <c r="D1064" s="367"/>
      <c r="E1064" s="247"/>
      <c r="F1064" s="538" t="s">
        <v>3893</v>
      </c>
      <c r="G1064" s="407" t="s">
        <v>3894</v>
      </c>
      <c r="H1064" s="407" t="s">
        <v>3692</v>
      </c>
      <c r="I1064" s="367"/>
      <c r="J1064" s="367"/>
      <c r="K1064" s="538">
        <v>12</v>
      </c>
      <c r="L1064" s="531">
        <v>12</v>
      </c>
      <c r="M1064" s="247">
        <v>1200</v>
      </c>
      <c r="N1064" s="538">
        <v>12</v>
      </c>
      <c r="O1064" s="538">
        <v>12</v>
      </c>
      <c r="P1064" s="247">
        <v>1200</v>
      </c>
    </row>
    <row r="1065" spans="1:16" s="54" customFormat="1" ht="11.25" x14ac:dyDescent="0.2">
      <c r="A1065" s="554" t="s">
        <v>519</v>
      </c>
      <c r="B1065" s="381" t="s">
        <v>767</v>
      </c>
      <c r="C1065" s="381" t="s">
        <v>113</v>
      </c>
      <c r="D1065" s="367"/>
      <c r="E1065" s="247"/>
      <c r="F1065" s="538" t="s">
        <v>3895</v>
      </c>
      <c r="G1065" s="407" t="s">
        <v>3896</v>
      </c>
      <c r="H1065" s="407" t="s">
        <v>3712</v>
      </c>
      <c r="I1065" s="367"/>
      <c r="J1065" s="367"/>
      <c r="K1065" s="538">
        <v>12</v>
      </c>
      <c r="L1065" s="531">
        <v>12</v>
      </c>
      <c r="M1065" s="247">
        <v>4000</v>
      </c>
      <c r="N1065" s="538">
        <v>12</v>
      </c>
      <c r="O1065" s="538">
        <v>12</v>
      </c>
      <c r="P1065" s="247">
        <v>2500</v>
      </c>
    </row>
    <row r="1066" spans="1:16" s="54" customFormat="1" ht="11.25" x14ac:dyDescent="0.2">
      <c r="A1066" s="554" t="s">
        <v>519</v>
      </c>
      <c r="B1066" s="381" t="s">
        <v>767</v>
      </c>
      <c r="C1066" s="381" t="s">
        <v>113</v>
      </c>
      <c r="D1066" s="367"/>
      <c r="E1066" s="247"/>
      <c r="F1066" s="538" t="s">
        <v>3897</v>
      </c>
      <c r="G1066" s="407" t="s">
        <v>3898</v>
      </c>
      <c r="H1066" s="407" t="s">
        <v>3692</v>
      </c>
      <c r="I1066" s="367"/>
      <c r="J1066" s="367"/>
      <c r="K1066" s="538">
        <v>12</v>
      </c>
      <c r="L1066" s="531">
        <v>12</v>
      </c>
      <c r="M1066" s="247">
        <v>1200</v>
      </c>
      <c r="N1066" s="538">
        <v>12</v>
      </c>
      <c r="O1066" s="538">
        <v>12</v>
      </c>
      <c r="P1066" s="247">
        <v>1200</v>
      </c>
    </row>
    <row r="1067" spans="1:16" s="54" customFormat="1" ht="11.25" x14ac:dyDescent="0.2">
      <c r="A1067" s="554" t="s">
        <v>519</v>
      </c>
      <c r="B1067" s="381" t="s">
        <v>767</v>
      </c>
      <c r="C1067" s="381" t="s">
        <v>113</v>
      </c>
      <c r="D1067" s="367"/>
      <c r="E1067" s="247"/>
      <c r="F1067" s="538" t="s">
        <v>3899</v>
      </c>
      <c r="G1067" s="407" t="s">
        <v>3900</v>
      </c>
      <c r="H1067" s="407" t="s">
        <v>2236</v>
      </c>
      <c r="I1067" s="367"/>
      <c r="J1067" s="367"/>
      <c r="K1067" s="538">
        <v>12</v>
      </c>
      <c r="L1067" s="531">
        <v>12</v>
      </c>
      <c r="M1067" s="247">
        <v>2200</v>
      </c>
      <c r="N1067" s="538">
        <v>12</v>
      </c>
      <c r="O1067" s="538">
        <v>12</v>
      </c>
      <c r="P1067" s="247">
        <v>1200</v>
      </c>
    </row>
    <row r="1068" spans="1:16" s="54" customFormat="1" ht="11.25" x14ac:dyDescent="0.2">
      <c r="A1068" s="554" t="s">
        <v>519</v>
      </c>
      <c r="B1068" s="381" t="s">
        <v>767</v>
      </c>
      <c r="C1068" s="381" t="s">
        <v>113</v>
      </c>
      <c r="D1068" s="367"/>
      <c r="E1068" s="247"/>
      <c r="F1068" s="538" t="s">
        <v>3901</v>
      </c>
      <c r="G1068" s="407" t="s">
        <v>3902</v>
      </c>
      <c r="H1068" s="407" t="s">
        <v>3712</v>
      </c>
      <c r="I1068" s="367"/>
      <c r="J1068" s="367"/>
      <c r="K1068" s="538">
        <v>12</v>
      </c>
      <c r="L1068" s="531">
        <v>12</v>
      </c>
      <c r="M1068" s="247">
        <v>2700</v>
      </c>
      <c r="N1068" s="538">
        <v>12</v>
      </c>
      <c r="O1068" s="538">
        <v>12</v>
      </c>
      <c r="P1068" s="247">
        <v>1500</v>
      </c>
    </row>
    <row r="1069" spans="1:16" s="54" customFormat="1" ht="11.25" x14ac:dyDescent="0.2">
      <c r="A1069" s="554" t="s">
        <v>519</v>
      </c>
      <c r="B1069" s="381" t="s">
        <v>767</v>
      </c>
      <c r="C1069" s="381" t="s">
        <v>113</v>
      </c>
      <c r="D1069" s="367"/>
      <c r="E1069" s="247"/>
      <c r="F1069" s="538" t="s">
        <v>3903</v>
      </c>
      <c r="G1069" s="407" t="s">
        <v>3904</v>
      </c>
      <c r="H1069" s="407" t="s">
        <v>3720</v>
      </c>
      <c r="I1069" s="367"/>
      <c r="J1069" s="367"/>
      <c r="K1069" s="538">
        <v>12</v>
      </c>
      <c r="L1069" s="531">
        <v>12</v>
      </c>
      <c r="M1069" s="247">
        <v>1200</v>
      </c>
      <c r="N1069" s="538">
        <v>12</v>
      </c>
      <c r="O1069" s="538">
        <v>12</v>
      </c>
      <c r="P1069" s="247">
        <v>1200</v>
      </c>
    </row>
    <row r="1070" spans="1:16" s="54" customFormat="1" ht="11.25" x14ac:dyDescent="0.2">
      <c r="A1070" s="554" t="s">
        <v>519</v>
      </c>
      <c r="B1070" s="381" t="s">
        <v>767</v>
      </c>
      <c r="C1070" s="381" t="s">
        <v>113</v>
      </c>
      <c r="D1070" s="367"/>
      <c r="E1070" s="247"/>
      <c r="F1070" s="538" t="s">
        <v>3905</v>
      </c>
      <c r="G1070" s="407" t="s">
        <v>3906</v>
      </c>
      <c r="H1070" s="407" t="s">
        <v>3717</v>
      </c>
      <c r="I1070" s="367"/>
      <c r="J1070" s="367"/>
      <c r="K1070" s="538">
        <v>12</v>
      </c>
      <c r="L1070" s="531">
        <v>12</v>
      </c>
      <c r="M1070" s="247">
        <v>2000</v>
      </c>
      <c r="N1070" s="538">
        <v>12</v>
      </c>
      <c r="O1070" s="538">
        <v>12</v>
      </c>
      <c r="P1070" s="247">
        <v>1200</v>
      </c>
    </row>
    <row r="1071" spans="1:16" s="54" customFormat="1" ht="11.25" x14ac:dyDescent="0.2">
      <c r="A1071" s="554" t="s">
        <v>519</v>
      </c>
      <c r="B1071" s="381" t="s">
        <v>767</v>
      </c>
      <c r="C1071" s="381" t="s">
        <v>113</v>
      </c>
      <c r="D1071" s="367"/>
      <c r="E1071" s="247"/>
      <c r="F1071" s="538" t="s">
        <v>3907</v>
      </c>
      <c r="G1071" s="407" t="s">
        <v>3908</v>
      </c>
      <c r="H1071" s="407" t="s">
        <v>832</v>
      </c>
      <c r="I1071" s="367"/>
      <c r="J1071" s="367"/>
      <c r="K1071" s="538">
        <v>12</v>
      </c>
      <c r="L1071" s="531">
        <v>12</v>
      </c>
      <c r="M1071" s="247">
        <v>2500</v>
      </c>
      <c r="N1071" s="538">
        <v>12</v>
      </c>
      <c r="O1071" s="538">
        <v>12</v>
      </c>
      <c r="P1071" s="247">
        <v>1200</v>
      </c>
    </row>
    <row r="1072" spans="1:16" s="54" customFormat="1" ht="11.25" x14ac:dyDescent="0.2">
      <c r="A1072" s="554" t="s">
        <v>519</v>
      </c>
      <c r="B1072" s="381" t="s">
        <v>767</v>
      </c>
      <c r="C1072" s="381" t="s">
        <v>113</v>
      </c>
      <c r="D1072" s="367"/>
      <c r="E1072" s="247"/>
      <c r="F1072" s="538" t="s">
        <v>3909</v>
      </c>
      <c r="G1072" s="407" t="s">
        <v>3910</v>
      </c>
      <c r="H1072" s="407" t="s">
        <v>3689</v>
      </c>
      <c r="I1072" s="367"/>
      <c r="J1072" s="367"/>
      <c r="K1072" s="538">
        <v>12</v>
      </c>
      <c r="L1072" s="531">
        <v>12</v>
      </c>
      <c r="M1072" s="247">
        <v>1300</v>
      </c>
      <c r="N1072" s="538">
        <v>12</v>
      </c>
      <c r="O1072" s="538">
        <v>12</v>
      </c>
      <c r="P1072" s="247">
        <v>1200</v>
      </c>
    </row>
    <row r="1073" spans="1:16" s="54" customFormat="1" ht="11.25" x14ac:dyDescent="0.2">
      <c r="A1073" s="554" t="s">
        <v>519</v>
      </c>
      <c r="B1073" s="381" t="s">
        <v>767</v>
      </c>
      <c r="C1073" s="381" t="s">
        <v>113</v>
      </c>
      <c r="D1073" s="367"/>
      <c r="E1073" s="247"/>
      <c r="F1073" s="538" t="s">
        <v>3911</v>
      </c>
      <c r="G1073" s="407" t="s">
        <v>3912</v>
      </c>
      <c r="H1073" s="407" t="s">
        <v>3720</v>
      </c>
      <c r="I1073" s="367"/>
      <c r="J1073" s="367"/>
      <c r="K1073" s="538">
        <v>12</v>
      </c>
      <c r="L1073" s="531">
        <v>12</v>
      </c>
      <c r="M1073" s="247">
        <v>1200</v>
      </c>
      <c r="N1073" s="538">
        <v>12</v>
      </c>
      <c r="O1073" s="538">
        <v>12</v>
      </c>
      <c r="P1073" s="247">
        <v>2700</v>
      </c>
    </row>
    <row r="1074" spans="1:16" s="54" customFormat="1" ht="11.25" x14ac:dyDescent="0.2">
      <c r="A1074" s="554" t="s">
        <v>519</v>
      </c>
      <c r="B1074" s="381" t="s">
        <v>767</v>
      </c>
      <c r="C1074" s="381" t="s">
        <v>113</v>
      </c>
      <c r="D1074" s="367"/>
      <c r="E1074" s="247"/>
      <c r="F1074" s="538" t="s">
        <v>3913</v>
      </c>
      <c r="G1074" s="407" t="s">
        <v>3914</v>
      </c>
      <c r="H1074" s="407" t="s">
        <v>3689</v>
      </c>
      <c r="I1074" s="367"/>
      <c r="J1074" s="367"/>
      <c r="K1074" s="538">
        <v>12</v>
      </c>
      <c r="L1074" s="531">
        <v>12</v>
      </c>
      <c r="M1074" s="247">
        <v>1200</v>
      </c>
      <c r="N1074" s="538">
        <v>12</v>
      </c>
      <c r="O1074" s="538">
        <v>12</v>
      </c>
      <c r="P1074" s="247">
        <v>1200</v>
      </c>
    </row>
    <row r="1075" spans="1:16" s="54" customFormat="1" ht="11.25" x14ac:dyDescent="0.2">
      <c r="A1075" s="554" t="s">
        <v>519</v>
      </c>
      <c r="B1075" s="381" t="s">
        <v>767</v>
      </c>
      <c r="C1075" s="381" t="s">
        <v>113</v>
      </c>
      <c r="D1075" s="367"/>
      <c r="E1075" s="247"/>
      <c r="F1075" s="538" t="s">
        <v>3915</v>
      </c>
      <c r="G1075" s="407" t="s">
        <v>3916</v>
      </c>
      <c r="H1075" s="407" t="s">
        <v>3804</v>
      </c>
      <c r="I1075" s="367"/>
      <c r="J1075" s="367"/>
      <c r="K1075" s="538">
        <v>12</v>
      </c>
      <c r="L1075" s="531">
        <v>12</v>
      </c>
      <c r="M1075" s="247">
        <v>1200</v>
      </c>
      <c r="N1075" s="538">
        <v>12</v>
      </c>
      <c r="O1075" s="538">
        <v>12</v>
      </c>
      <c r="P1075" s="247">
        <v>1200</v>
      </c>
    </row>
    <row r="1076" spans="1:16" s="54" customFormat="1" ht="11.25" x14ac:dyDescent="0.2">
      <c r="A1076" s="554" t="s">
        <v>519</v>
      </c>
      <c r="B1076" s="381" t="s">
        <v>767</v>
      </c>
      <c r="C1076" s="381" t="s">
        <v>113</v>
      </c>
      <c r="D1076" s="367"/>
      <c r="E1076" s="247"/>
      <c r="F1076" s="538" t="s">
        <v>3917</v>
      </c>
      <c r="G1076" s="407" t="s">
        <v>3918</v>
      </c>
      <c r="H1076" s="407" t="s">
        <v>3689</v>
      </c>
      <c r="I1076" s="367"/>
      <c r="J1076" s="367"/>
      <c r="K1076" s="538">
        <v>12</v>
      </c>
      <c r="L1076" s="531">
        <v>12</v>
      </c>
      <c r="M1076" s="247">
        <v>1600</v>
      </c>
      <c r="N1076" s="538">
        <v>12</v>
      </c>
      <c r="O1076" s="538">
        <v>12</v>
      </c>
      <c r="P1076" s="247">
        <v>2700</v>
      </c>
    </row>
    <row r="1077" spans="1:16" s="54" customFormat="1" ht="11.25" x14ac:dyDescent="0.2">
      <c r="A1077" s="554" t="s">
        <v>519</v>
      </c>
      <c r="B1077" s="381" t="s">
        <v>767</v>
      </c>
      <c r="C1077" s="381" t="s">
        <v>113</v>
      </c>
      <c r="D1077" s="367"/>
      <c r="E1077" s="247"/>
      <c r="F1077" s="538" t="s">
        <v>3919</v>
      </c>
      <c r="G1077" s="407" t="s">
        <v>3920</v>
      </c>
      <c r="H1077" s="407" t="s">
        <v>2852</v>
      </c>
      <c r="I1077" s="367"/>
      <c r="J1077" s="367"/>
      <c r="K1077" s="538">
        <v>12</v>
      </c>
      <c r="L1077" s="531">
        <v>12</v>
      </c>
      <c r="M1077" s="247">
        <v>2200</v>
      </c>
      <c r="N1077" s="538">
        <v>12</v>
      </c>
      <c r="O1077" s="538">
        <v>12</v>
      </c>
      <c r="P1077" s="247">
        <v>2000</v>
      </c>
    </row>
    <row r="1078" spans="1:16" s="54" customFormat="1" ht="11.25" x14ac:dyDescent="0.2">
      <c r="A1078" s="554" t="s">
        <v>519</v>
      </c>
      <c r="B1078" s="381" t="s">
        <v>767</v>
      </c>
      <c r="C1078" s="381" t="s">
        <v>113</v>
      </c>
      <c r="D1078" s="367"/>
      <c r="E1078" s="247"/>
      <c r="F1078" s="538" t="s">
        <v>3921</v>
      </c>
      <c r="G1078" s="407" t="s">
        <v>3922</v>
      </c>
      <c r="H1078" s="407" t="s">
        <v>3689</v>
      </c>
      <c r="I1078" s="367"/>
      <c r="J1078" s="367"/>
      <c r="K1078" s="538">
        <v>12</v>
      </c>
      <c r="L1078" s="531">
        <v>12</v>
      </c>
      <c r="M1078" s="247">
        <v>1200</v>
      </c>
      <c r="N1078" s="538">
        <v>12</v>
      </c>
      <c r="O1078" s="538">
        <v>12</v>
      </c>
      <c r="P1078" s="247">
        <v>2000</v>
      </c>
    </row>
    <row r="1079" spans="1:16" s="54" customFormat="1" ht="11.25" x14ac:dyDescent="0.2">
      <c r="A1079" s="554" t="s">
        <v>519</v>
      </c>
      <c r="B1079" s="381" t="s">
        <v>767</v>
      </c>
      <c r="C1079" s="381" t="s">
        <v>113</v>
      </c>
      <c r="D1079" s="367"/>
      <c r="E1079" s="247"/>
      <c r="F1079" s="538" t="s">
        <v>3923</v>
      </c>
      <c r="G1079" s="407" t="s">
        <v>3924</v>
      </c>
      <c r="H1079" s="407" t="s">
        <v>3925</v>
      </c>
      <c r="I1079" s="367"/>
      <c r="J1079" s="367"/>
      <c r="K1079" s="538">
        <v>12</v>
      </c>
      <c r="L1079" s="531">
        <v>12</v>
      </c>
      <c r="M1079" s="247">
        <v>1200</v>
      </c>
      <c r="N1079" s="538">
        <v>12</v>
      </c>
      <c r="O1079" s="538">
        <v>12</v>
      </c>
      <c r="P1079" s="247">
        <v>2500</v>
      </c>
    </row>
    <row r="1080" spans="1:16" s="54" customFormat="1" ht="11.25" x14ac:dyDescent="0.2">
      <c r="A1080" s="554" t="s">
        <v>519</v>
      </c>
      <c r="B1080" s="381" t="s">
        <v>767</v>
      </c>
      <c r="C1080" s="381" t="s">
        <v>113</v>
      </c>
      <c r="D1080" s="367"/>
      <c r="E1080" s="247"/>
      <c r="F1080" s="538" t="s">
        <v>3926</v>
      </c>
      <c r="G1080" s="407" t="s">
        <v>3927</v>
      </c>
      <c r="H1080" s="407" t="s">
        <v>2852</v>
      </c>
      <c r="I1080" s="367"/>
      <c r="J1080" s="367"/>
      <c r="K1080" s="538">
        <v>12</v>
      </c>
      <c r="L1080" s="531">
        <v>12</v>
      </c>
      <c r="M1080" s="247">
        <v>2000</v>
      </c>
      <c r="N1080" s="538">
        <v>12</v>
      </c>
      <c r="O1080" s="538">
        <v>12</v>
      </c>
      <c r="P1080" s="247">
        <v>1200</v>
      </c>
    </row>
    <row r="1081" spans="1:16" s="54" customFormat="1" ht="11.25" x14ac:dyDescent="0.2">
      <c r="A1081" s="554" t="s">
        <v>519</v>
      </c>
      <c r="B1081" s="381" t="s">
        <v>767</v>
      </c>
      <c r="C1081" s="381" t="s">
        <v>113</v>
      </c>
      <c r="D1081" s="367"/>
      <c r="E1081" s="247"/>
      <c r="F1081" s="538" t="s">
        <v>3928</v>
      </c>
      <c r="G1081" s="407" t="s">
        <v>3929</v>
      </c>
      <c r="H1081" s="407" t="s">
        <v>3930</v>
      </c>
      <c r="I1081" s="367"/>
      <c r="J1081" s="367"/>
      <c r="K1081" s="538">
        <v>12</v>
      </c>
      <c r="L1081" s="531">
        <v>12</v>
      </c>
      <c r="M1081" s="247">
        <v>2800</v>
      </c>
      <c r="N1081" s="538">
        <v>12</v>
      </c>
      <c r="O1081" s="538">
        <v>12</v>
      </c>
      <c r="P1081" s="247">
        <v>1700</v>
      </c>
    </row>
    <row r="1082" spans="1:16" s="54" customFormat="1" ht="11.25" x14ac:dyDescent="0.2">
      <c r="A1082" s="554" t="s">
        <v>519</v>
      </c>
      <c r="B1082" s="381" t="s">
        <v>767</v>
      </c>
      <c r="C1082" s="381" t="s">
        <v>113</v>
      </c>
      <c r="D1082" s="367"/>
      <c r="E1082" s="247"/>
      <c r="F1082" s="538" t="s">
        <v>3931</v>
      </c>
      <c r="G1082" s="407" t="s">
        <v>3932</v>
      </c>
      <c r="H1082" s="407" t="s">
        <v>3689</v>
      </c>
      <c r="I1082" s="367"/>
      <c r="J1082" s="367"/>
      <c r="K1082" s="538">
        <v>12</v>
      </c>
      <c r="L1082" s="531">
        <v>12</v>
      </c>
      <c r="M1082" s="247">
        <v>1200</v>
      </c>
      <c r="N1082" s="538">
        <v>12</v>
      </c>
      <c r="O1082" s="538">
        <v>12</v>
      </c>
      <c r="P1082" s="247">
        <v>1200</v>
      </c>
    </row>
    <row r="1083" spans="1:16" s="54" customFormat="1" ht="11.25" x14ac:dyDescent="0.2">
      <c r="A1083" s="554" t="s">
        <v>519</v>
      </c>
      <c r="B1083" s="381" t="s">
        <v>767</v>
      </c>
      <c r="C1083" s="381" t="s">
        <v>113</v>
      </c>
      <c r="D1083" s="367"/>
      <c r="E1083" s="247"/>
      <c r="F1083" s="538" t="s">
        <v>3933</v>
      </c>
      <c r="G1083" s="407" t="s">
        <v>3934</v>
      </c>
      <c r="H1083" s="407" t="s">
        <v>3692</v>
      </c>
      <c r="I1083" s="367"/>
      <c r="J1083" s="367"/>
      <c r="K1083" s="538">
        <v>12</v>
      </c>
      <c r="L1083" s="531">
        <v>12</v>
      </c>
      <c r="M1083" s="247">
        <v>1200</v>
      </c>
      <c r="N1083" s="538">
        <v>12</v>
      </c>
      <c r="O1083" s="538">
        <v>12</v>
      </c>
      <c r="P1083" s="247">
        <v>1200</v>
      </c>
    </row>
    <row r="1084" spans="1:16" s="54" customFormat="1" ht="11.25" x14ac:dyDescent="0.2">
      <c r="A1084" s="554" t="s">
        <v>519</v>
      </c>
      <c r="B1084" s="381" t="s">
        <v>767</v>
      </c>
      <c r="C1084" s="381" t="s">
        <v>113</v>
      </c>
      <c r="D1084" s="367"/>
      <c r="E1084" s="247"/>
      <c r="F1084" s="538" t="s">
        <v>3935</v>
      </c>
      <c r="G1084" s="407" t="s">
        <v>3936</v>
      </c>
      <c r="H1084" s="407" t="s">
        <v>2852</v>
      </c>
      <c r="I1084" s="367"/>
      <c r="J1084" s="367"/>
      <c r="K1084" s="538">
        <v>12</v>
      </c>
      <c r="L1084" s="531">
        <v>12</v>
      </c>
      <c r="M1084" s="247">
        <v>2700</v>
      </c>
      <c r="N1084" s="538">
        <v>12</v>
      </c>
      <c r="O1084" s="538">
        <v>12</v>
      </c>
      <c r="P1084" s="247">
        <v>1800</v>
      </c>
    </row>
    <row r="1085" spans="1:16" s="54" customFormat="1" ht="11.25" x14ac:dyDescent="0.2">
      <c r="A1085" s="554" t="s">
        <v>519</v>
      </c>
      <c r="B1085" s="381" t="s">
        <v>767</v>
      </c>
      <c r="C1085" s="381" t="s">
        <v>113</v>
      </c>
      <c r="D1085" s="367"/>
      <c r="E1085" s="247"/>
      <c r="F1085" s="538" t="s">
        <v>3937</v>
      </c>
      <c r="G1085" s="407" t="s">
        <v>3938</v>
      </c>
      <c r="H1085" s="407" t="s">
        <v>3689</v>
      </c>
      <c r="I1085" s="367"/>
      <c r="J1085" s="367"/>
      <c r="K1085" s="538">
        <v>12</v>
      </c>
      <c r="L1085" s="531">
        <v>12</v>
      </c>
      <c r="M1085" s="247">
        <v>1700</v>
      </c>
      <c r="N1085" s="538">
        <v>12</v>
      </c>
      <c r="O1085" s="538">
        <v>12</v>
      </c>
      <c r="P1085" s="247">
        <v>1200</v>
      </c>
    </row>
    <row r="1086" spans="1:16" s="54" customFormat="1" ht="11.25" x14ac:dyDescent="0.2">
      <c r="A1086" s="554" t="s">
        <v>519</v>
      </c>
      <c r="B1086" s="381" t="s">
        <v>767</v>
      </c>
      <c r="C1086" s="381" t="s">
        <v>113</v>
      </c>
      <c r="D1086" s="367"/>
      <c r="E1086" s="247"/>
      <c r="F1086" s="538" t="s">
        <v>3939</v>
      </c>
      <c r="G1086" s="407" t="s">
        <v>3940</v>
      </c>
      <c r="H1086" s="407" t="s">
        <v>3689</v>
      </c>
      <c r="I1086" s="367"/>
      <c r="J1086" s="367"/>
      <c r="K1086" s="538">
        <v>12</v>
      </c>
      <c r="L1086" s="531">
        <v>12</v>
      </c>
      <c r="M1086" s="247">
        <v>2500</v>
      </c>
      <c r="N1086" s="538">
        <v>12</v>
      </c>
      <c r="O1086" s="538">
        <v>12</v>
      </c>
      <c r="P1086" s="247">
        <v>1200</v>
      </c>
    </row>
    <row r="1087" spans="1:16" s="54" customFormat="1" ht="11.25" x14ac:dyDescent="0.2">
      <c r="A1087" s="554" t="s">
        <v>519</v>
      </c>
      <c r="B1087" s="381" t="s">
        <v>767</v>
      </c>
      <c r="C1087" s="381" t="s">
        <v>113</v>
      </c>
      <c r="D1087" s="367"/>
      <c r="E1087" s="247"/>
      <c r="F1087" s="538" t="s">
        <v>3941</v>
      </c>
      <c r="G1087" s="407" t="s">
        <v>3942</v>
      </c>
      <c r="H1087" s="407" t="s">
        <v>3689</v>
      </c>
      <c r="I1087" s="367"/>
      <c r="J1087" s="367"/>
      <c r="K1087" s="538">
        <v>12</v>
      </c>
      <c r="L1087" s="531">
        <v>12</v>
      </c>
      <c r="M1087" s="247">
        <v>1200</v>
      </c>
      <c r="N1087" s="538">
        <v>12</v>
      </c>
      <c r="O1087" s="538">
        <v>12</v>
      </c>
      <c r="P1087" s="247">
        <v>2000</v>
      </c>
    </row>
    <row r="1088" spans="1:16" s="54" customFormat="1" ht="11.25" x14ac:dyDescent="0.2">
      <c r="A1088" s="554" t="s">
        <v>519</v>
      </c>
      <c r="B1088" s="381" t="s">
        <v>767</v>
      </c>
      <c r="C1088" s="381" t="s">
        <v>113</v>
      </c>
      <c r="D1088" s="367"/>
      <c r="E1088" s="247"/>
      <c r="F1088" s="538" t="s">
        <v>3943</v>
      </c>
      <c r="G1088" s="407" t="s">
        <v>3944</v>
      </c>
      <c r="H1088" s="407" t="s">
        <v>2852</v>
      </c>
      <c r="I1088" s="367"/>
      <c r="J1088" s="367"/>
      <c r="K1088" s="538">
        <v>12</v>
      </c>
      <c r="L1088" s="531">
        <v>12</v>
      </c>
      <c r="M1088" s="247">
        <v>2700</v>
      </c>
      <c r="N1088" s="538">
        <v>12</v>
      </c>
      <c r="O1088" s="538">
        <v>12</v>
      </c>
      <c r="P1088" s="247">
        <v>1300</v>
      </c>
    </row>
    <row r="1089" spans="1:16" s="54" customFormat="1" ht="11.25" x14ac:dyDescent="0.2">
      <c r="A1089" s="554" t="s">
        <v>519</v>
      </c>
      <c r="B1089" s="381" t="s">
        <v>767</v>
      </c>
      <c r="C1089" s="381" t="s">
        <v>113</v>
      </c>
      <c r="D1089" s="367"/>
      <c r="E1089" s="247"/>
      <c r="F1089" s="538" t="s">
        <v>3945</v>
      </c>
      <c r="G1089" s="407" t="s">
        <v>3946</v>
      </c>
      <c r="H1089" s="407" t="s">
        <v>3752</v>
      </c>
      <c r="I1089" s="367"/>
      <c r="J1089" s="367"/>
      <c r="K1089" s="538">
        <v>12</v>
      </c>
      <c r="L1089" s="531">
        <v>12</v>
      </c>
      <c r="M1089" s="247">
        <v>2500</v>
      </c>
      <c r="N1089" s="538">
        <v>12</v>
      </c>
      <c r="O1089" s="538">
        <v>12</v>
      </c>
      <c r="P1089" s="247">
        <v>1200</v>
      </c>
    </row>
    <row r="1090" spans="1:16" s="54" customFormat="1" ht="11.25" x14ac:dyDescent="0.2">
      <c r="A1090" s="554" t="s">
        <v>519</v>
      </c>
      <c r="B1090" s="381" t="s">
        <v>767</v>
      </c>
      <c r="C1090" s="381" t="s">
        <v>113</v>
      </c>
      <c r="D1090" s="367"/>
      <c r="E1090" s="247"/>
      <c r="F1090" s="538" t="s">
        <v>3947</v>
      </c>
      <c r="G1090" s="407" t="s">
        <v>3948</v>
      </c>
      <c r="H1090" s="407" t="s">
        <v>3689</v>
      </c>
      <c r="I1090" s="367"/>
      <c r="J1090" s="367"/>
      <c r="K1090" s="538">
        <v>12</v>
      </c>
      <c r="L1090" s="531">
        <v>12</v>
      </c>
      <c r="M1090" s="247">
        <v>2500</v>
      </c>
      <c r="N1090" s="538">
        <v>12</v>
      </c>
      <c r="O1090" s="538">
        <v>12</v>
      </c>
      <c r="P1090" s="247">
        <v>1500</v>
      </c>
    </row>
    <row r="1091" spans="1:16" s="54" customFormat="1" ht="11.25" x14ac:dyDescent="0.2">
      <c r="A1091" s="554" t="s">
        <v>519</v>
      </c>
      <c r="B1091" s="381" t="s">
        <v>767</v>
      </c>
      <c r="C1091" s="381" t="s">
        <v>113</v>
      </c>
      <c r="D1091" s="367"/>
      <c r="E1091" s="247"/>
      <c r="F1091" s="538" t="s">
        <v>3949</v>
      </c>
      <c r="G1091" s="407" t="s">
        <v>3950</v>
      </c>
      <c r="H1091" s="407" t="s">
        <v>3720</v>
      </c>
      <c r="I1091" s="367"/>
      <c r="J1091" s="367"/>
      <c r="K1091" s="538">
        <v>12</v>
      </c>
      <c r="L1091" s="531">
        <v>12</v>
      </c>
      <c r="M1091" s="247">
        <v>1200</v>
      </c>
      <c r="N1091" s="538">
        <v>12</v>
      </c>
      <c r="O1091" s="538">
        <v>12</v>
      </c>
      <c r="P1091" s="247">
        <v>1400</v>
      </c>
    </row>
    <row r="1092" spans="1:16" s="54" customFormat="1" ht="11.25" x14ac:dyDescent="0.2">
      <c r="A1092" s="554" t="s">
        <v>519</v>
      </c>
      <c r="B1092" s="381" t="s">
        <v>767</v>
      </c>
      <c r="C1092" s="381" t="s">
        <v>113</v>
      </c>
      <c r="D1092" s="367"/>
      <c r="E1092" s="247"/>
      <c r="F1092" s="538" t="s">
        <v>3951</v>
      </c>
      <c r="G1092" s="407" t="s">
        <v>3952</v>
      </c>
      <c r="H1092" s="407" t="s">
        <v>3752</v>
      </c>
      <c r="I1092" s="367"/>
      <c r="J1092" s="367"/>
      <c r="K1092" s="538">
        <v>12</v>
      </c>
      <c r="L1092" s="531">
        <v>12</v>
      </c>
      <c r="M1092" s="247">
        <v>1300</v>
      </c>
      <c r="N1092" s="538">
        <v>12</v>
      </c>
      <c r="O1092" s="538">
        <v>12</v>
      </c>
      <c r="P1092" s="247">
        <v>3500</v>
      </c>
    </row>
    <row r="1093" spans="1:16" s="54" customFormat="1" ht="11.25" x14ac:dyDescent="0.2">
      <c r="A1093" s="554" t="s">
        <v>519</v>
      </c>
      <c r="B1093" s="381" t="s">
        <v>767</v>
      </c>
      <c r="C1093" s="381" t="s">
        <v>113</v>
      </c>
      <c r="D1093" s="367"/>
      <c r="E1093" s="247"/>
      <c r="F1093" s="538" t="s">
        <v>3953</v>
      </c>
      <c r="G1093" s="407" t="s">
        <v>3954</v>
      </c>
      <c r="H1093" s="407" t="s">
        <v>3689</v>
      </c>
      <c r="I1093" s="367"/>
      <c r="J1093" s="367"/>
      <c r="K1093" s="538">
        <v>12</v>
      </c>
      <c r="L1093" s="531">
        <v>12</v>
      </c>
      <c r="M1093" s="247">
        <v>1700</v>
      </c>
      <c r="N1093" s="538">
        <v>12</v>
      </c>
      <c r="O1093" s="538">
        <v>12</v>
      </c>
      <c r="P1093" s="247">
        <v>1200</v>
      </c>
    </row>
    <row r="1094" spans="1:16" s="54" customFormat="1" ht="11.25" x14ac:dyDescent="0.2">
      <c r="A1094" s="554" t="s">
        <v>519</v>
      </c>
      <c r="B1094" s="381" t="s">
        <v>767</v>
      </c>
      <c r="C1094" s="381" t="s">
        <v>113</v>
      </c>
      <c r="D1094" s="367"/>
      <c r="E1094" s="247"/>
      <c r="F1094" s="538" t="s">
        <v>3955</v>
      </c>
      <c r="G1094" s="407" t="s">
        <v>3956</v>
      </c>
      <c r="H1094" s="407" t="s">
        <v>3733</v>
      </c>
      <c r="I1094" s="367"/>
      <c r="J1094" s="367"/>
      <c r="K1094" s="538">
        <v>12</v>
      </c>
      <c r="L1094" s="531">
        <v>12</v>
      </c>
      <c r="M1094" s="247">
        <v>1200</v>
      </c>
      <c r="N1094" s="538">
        <v>12</v>
      </c>
      <c r="O1094" s="538">
        <v>12</v>
      </c>
      <c r="P1094" s="247">
        <v>1200</v>
      </c>
    </row>
    <row r="1095" spans="1:16" s="54" customFormat="1" ht="11.25" x14ac:dyDescent="0.2">
      <c r="A1095" s="554" t="s">
        <v>519</v>
      </c>
      <c r="B1095" s="381" t="s">
        <v>767</v>
      </c>
      <c r="C1095" s="381" t="s">
        <v>113</v>
      </c>
      <c r="D1095" s="367"/>
      <c r="E1095" s="247"/>
      <c r="F1095" s="538" t="s">
        <v>3957</v>
      </c>
      <c r="G1095" s="407" t="s">
        <v>3958</v>
      </c>
      <c r="H1095" s="407" t="s">
        <v>2852</v>
      </c>
      <c r="I1095" s="367"/>
      <c r="J1095" s="367"/>
      <c r="K1095" s="538">
        <v>12</v>
      </c>
      <c r="L1095" s="531">
        <v>12</v>
      </c>
      <c r="M1095" s="247">
        <v>2000</v>
      </c>
      <c r="N1095" s="538">
        <v>12</v>
      </c>
      <c r="O1095" s="538">
        <v>12</v>
      </c>
      <c r="P1095" s="247">
        <v>1200</v>
      </c>
    </row>
    <row r="1096" spans="1:16" s="54" customFormat="1" ht="11.25" x14ac:dyDescent="0.2">
      <c r="A1096" s="554" t="s">
        <v>519</v>
      </c>
      <c r="B1096" s="381" t="s">
        <v>767</v>
      </c>
      <c r="C1096" s="381" t="s">
        <v>113</v>
      </c>
      <c r="D1096" s="367"/>
      <c r="E1096" s="247"/>
      <c r="F1096" s="538" t="s">
        <v>3959</v>
      </c>
      <c r="G1096" s="407" t="s">
        <v>3960</v>
      </c>
      <c r="H1096" s="407" t="s">
        <v>3730</v>
      </c>
      <c r="I1096" s="367"/>
      <c r="J1096" s="367"/>
      <c r="K1096" s="538">
        <v>12</v>
      </c>
      <c r="L1096" s="531">
        <v>12</v>
      </c>
      <c r="M1096" s="247">
        <v>3000</v>
      </c>
      <c r="N1096" s="538">
        <v>12</v>
      </c>
      <c r="O1096" s="538">
        <v>12</v>
      </c>
      <c r="P1096" s="247">
        <v>2700</v>
      </c>
    </row>
    <row r="1097" spans="1:16" s="54" customFormat="1" ht="11.25" x14ac:dyDescent="0.2">
      <c r="A1097" s="554" t="s">
        <v>519</v>
      </c>
      <c r="B1097" s="381" t="s">
        <v>767</v>
      </c>
      <c r="C1097" s="381" t="s">
        <v>113</v>
      </c>
      <c r="D1097" s="367"/>
      <c r="E1097" s="247"/>
      <c r="F1097" s="538" t="s">
        <v>3961</v>
      </c>
      <c r="G1097" s="407" t="s">
        <v>3962</v>
      </c>
      <c r="H1097" s="407" t="s">
        <v>3804</v>
      </c>
      <c r="I1097" s="367"/>
      <c r="J1097" s="367"/>
      <c r="K1097" s="538">
        <v>12</v>
      </c>
      <c r="L1097" s="531">
        <v>12</v>
      </c>
      <c r="M1097" s="247">
        <v>2000</v>
      </c>
      <c r="N1097" s="538">
        <v>12</v>
      </c>
      <c r="O1097" s="538">
        <v>12</v>
      </c>
      <c r="P1097" s="247">
        <v>1700</v>
      </c>
    </row>
    <row r="1098" spans="1:16" s="54" customFormat="1" ht="11.25" x14ac:dyDescent="0.2">
      <c r="A1098" s="554" t="s">
        <v>519</v>
      </c>
      <c r="B1098" s="381" t="s">
        <v>767</v>
      </c>
      <c r="C1098" s="381" t="s">
        <v>113</v>
      </c>
      <c r="D1098" s="367"/>
      <c r="E1098" s="247"/>
      <c r="F1098" s="538" t="s">
        <v>3963</v>
      </c>
      <c r="G1098" s="407" t="s">
        <v>3964</v>
      </c>
      <c r="H1098" s="407" t="s">
        <v>3804</v>
      </c>
      <c r="I1098" s="367"/>
      <c r="J1098" s="367"/>
      <c r="K1098" s="538">
        <v>12</v>
      </c>
      <c r="L1098" s="531">
        <v>12</v>
      </c>
      <c r="M1098" s="247">
        <v>1200</v>
      </c>
      <c r="N1098" s="538">
        <v>12</v>
      </c>
      <c r="O1098" s="538">
        <v>12</v>
      </c>
      <c r="P1098" s="247">
        <v>1200</v>
      </c>
    </row>
    <row r="1099" spans="1:16" s="54" customFormat="1" ht="11.25" x14ac:dyDescent="0.2">
      <c r="A1099" s="554" t="s">
        <v>519</v>
      </c>
      <c r="B1099" s="381" t="s">
        <v>767</v>
      </c>
      <c r="C1099" s="381" t="s">
        <v>113</v>
      </c>
      <c r="D1099" s="367"/>
      <c r="E1099" s="247"/>
      <c r="F1099" s="538" t="s">
        <v>3965</v>
      </c>
      <c r="G1099" s="407" t="s">
        <v>3966</v>
      </c>
      <c r="H1099" s="407" t="s">
        <v>3692</v>
      </c>
      <c r="I1099" s="367"/>
      <c r="J1099" s="367"/>
      <c r="K1099" s="538">
        <v>12</v>
      </c>
      <c r="L1099" s="531">
        <v>12</v>
      </c>
      <c r="M1099" s="247">
        <v>2500</v>
      </c>
      <c r="N1099" s="538">
        <v>12</v>
      </c>
      <c r="O1099" s="538">
        <v>12</v>
      </c>
      <c r="P1099" s="247">
        <v>2000</v>
      </c>
    </row>
    <row r="1100" spans="1:16" s="54" customFormat="1" ht="11.25" x14ac:dyDescent="0.2">
      <c r="A1100" s="554" t="s">
        <v>519</v>
      </c>
      <c r="B1100" s="381" t="s">
        <v>767</v>
      </c>
      <c r="C1100" s="381" t="s">
        <v>113</v>
      </c>
      <c r="D1100" s="367"/>
      <c r="E1100" s="247"/>
      <c r="F1100" s="538" t="s">
        <v>3967</v>
      </c>
      <c r="G1100" s="407" t="s">
        <v>3968</v>
      </c>
      <c r="H1100" s="407" t="s">
        <v>3689</v>
      </c>
      <c r="I1100" s="367"/>
      <c r="J1100" s="367"/>
      <c r="K1100" s="538">
        <v>12</v>
      </c>
      <c r="L1100" s="531">
        <v>12</v>
      </c>
      <c r="M1100" s="247">
        <v>1300</v>
      </c>
      <c r="N1100" s="538">
        <v>12</v>
      </c>
      <c r="O1100" s="538">
        <v>12</v>
      </c>
      <c r="P1100" s="247">
        <v>1700</v>
      </c>
    </row>
    <row r="1101" spans="1:16" s="54" customFormat="1" ht="11.25" x14ac:dyDescent="0.2">
      <c r="A1101" s="554" t="s">
        <v>519</v>
      </c>
      <c r="B1101" s="381" t="s">
        <v>767</v>
      </c>
      <c r="C1101" s="381" t="s">
        <v>113</v>
      </c>
      <c r="D1101" s="367"/>
      <c r="E1101" s="247"/>
      <c r="F1101" s="538" t="s">
        <v>3969</v>
      </c>
      <c r="G1101" s="407" t="s">
        <v>3970</v>
      </c>
      <c r="H1101" s="407" t="s">
        <v>3720</v>
      </c>
      <c r="I1101" s="367"/>
      <c r="J1101" s="367"/>
      <c r="K1101" s="538">
        <v>12</v>
      </c>
      <c r="L1101" s="531">
        <v>12</v>
      </c>
      <c r="M1101" s="247">
        <v>1200</v>
      </c>
      <c r="N1101" s="538">
        <v>12</v>
      </c>
      <c r="O1101" s="538">
        <v>12</v>
      </c>
      <c r="P1101" s="247">
        <v>1200</v>
      </c>
    </row>
    <row r="1102" spans="1:16" s="54" customFormat="1" ht="11.25" x14ac:dyDescent="0.2">
      <c r="A1102" s="554" t="s">
        <v>519</v>
      </c>
      <c r="B1102" s="381" t="s">
        <v>767</v>
      </c>
      <c r="C1102" s="381" t="s">
        <v>113</v>
      </c>
      <c r="D1102" s="367"/>
      <c r="E1102" s="247"/>
      <c r="F1102" s="538" t="s">
        <v>3971</v>
      </c>
      <c r="G1102" s="407" t="s">
        <v>3972</v>
      </c>
      <c r="H1102" s="407" t="s">
        <v>3689</v>
      </c>
      <c r="I1102" s="367"/>
      <c r="J1102" s="367"/>
      <c r="K1102" s="538">
        <v>12</v>
      </c>
      <c r="L1102" s="531">
        <v>12</v>
      </c>
      <c r="M1102" s="247">
        <v>1300</v>
      </c>
      <c r="N1102" s="538">
        <v>12</v>
      </c>
      <c r="O1102" s="538">
        <v>12</v>
      </c>
      <c r="P1102" s="247">
        <v>1300</v>
      </c>
    </row>
    <row r="1103" spans="1:16" s="54" customFormat="1" ht="11.25" x14ac:dyDescent="0.2">
      <c r="A1103" s="554" t="s">
        <v>519</v>
      </c>
      <c r="B1103" s="381" t="s">
        <v>767</v>
      </c>
      <c r="C1103" s="381" t="s">
        <v>113</v>
      </c>
      <c r="D1103" s="367"/>
      <c r="E1103" s="247"/>
      <c r="F1103" s="538" t="s">
        <v>3973</v>
      </c>
      <c r="G1103" s="407" t="s">
        <v>3974</v>
      </c>
      <c r="H1103" s="407" t="s">
        <v>3755</v>
      </c>
      <c r="I1103" s="367"/>
      <c r="J1103" s="367"/>
      <c r="K1103" s="538">
        <v>12</v>
      </c>
      <c r="L1103" s="531">
        <v>12</v>
      </c>
      <c r="M1103" s="247">
        <v>2700</v>
      </c>
      <c r="N1103" s="538">
        <v>12</v>
      </c>
      <c r="O1103" s="538">
        <v>12</v>
      </c>
      <c r="P1103" s="247">
        <v>1300</v>
      </c>
    </row>
    <row r="1104" spans="1:16" s="54" customFormat="1" ht="11.25" x14ac:dyDescent="0.2">
      <c r="A1104" s="554" t="s">
        <v>519</v>
      </c>
      <c r="B1104" s="381" t="s">
        <v>767</v>
      </c>
      <c r="C1104" s="381" t="s">
        <v>113</v>
      </c>
      <c r="D1104" s="367"/>
      <c r="E1104" s="247"/>
      <c r="F1104" s="538" t="s">
        <v>3975</v>
      </c>
      <c r="G1104" s="407" t="s">
        <v>3976</v>
      </c>
      <c r="H1104" s="407" t="s">
        <v>3689</v>
      </c>
      <c r="I1104" s="367"/>
      <c r="J1104" s="367"/>
      <c r="K1104" s="538">
        <v>12</v>
      </c>
      <c r="L1104" s="531">
        <v>12</v>
      </c>
      <c r="M1104" s="247">
        <v>1700</v>
      </c>
      <c r="N1104" s="538">
        <v>12</v>
      </c>
      <c r="O1104" s="538">
        <v>12</v>
      </c>
      <c r="P1104" s="247">
        <v>2000</v>
      </c>
    </row>
    <row r="1105" spans="1:16" s="54" customFormat="1" ht="11.25" x14ac:dyDescent="0.2">
      <c r="A1105" s="554" t="s">
        <v>519</v>
      </c>
      <c r="B1105" s="381" t="s">
        <v>767</v>
      </c>
      <c r="C1105" s="381" t="s">
        <v>113</v>
      </c>
      <c r="D1105" s="367"/>
      <c r="E1105" s="247"/>
      <c r="F1105" s="538" t="s">
        <v>3977</v>
      </c>
      <c r="G1105" s="407" t="s">
        <v>3978</v>
      </c>
      <c r="H1105" s="407" t="s">
        <v>3689</v>
      </c>
      <c r="I1105" s="367"/>
      <c r="J1105" s="367"/>
      <c r="K1105" s="538">
        <v>12</v>
      </c>
      <c r="L1105" s="531">
        <v>12</v>
      </c>
      <c r="M1105" s="247">
        <v>1200</v>
      </c>
      <c r="N1105" s="538">
        <v>12</v>
      </c>
      <c r="O1105" s="538">
        <v>12</v>
      </c>
      <c r="P1105" s="247">
        <v>3500</v>
      </c>
    </row>
    <row r="1106" spans="1:16" s="54" customFormat="1" ht="11.25" x14ac:dyDescent="0.2">
      <c r="A1106" s="554" t="s">
        <v>519</v>
      </c>
      <c r="B1106" s="381" t="s">
        <v>767</v>
      </c>
      <c r="C1106" s="381" t="s">
        <v>113</v>
      </c>
      <c r="D1106" s="367"/>
      <c r="E1106" s="247"/>
      <c r="F1106" s="538" t="s">
        <v>3979</v>
      </c>
      <c r="G1106" s="407" t="s">
        <v>3980</v>
      </c>
      <c r="H1106" s="407" t="s">
        <v>3689</v>
      </c>
      <c r="I1106" s="367"/>
      <c r="J1106" s="367"/>
      <c r="K1106" s="538">
        <v>12</v>
      </c>
      <c r="L1106" s="531">
        <v>12</v>
      </c>
      <c r="M1106" s="247">
        <v>1800</v>
      </c>
      <c r="N1106" s="538">
        <v>12</v>
      </c>
      <c r="O1106" s="538">
        <v>12</v>
      </c>
      <c r="P1106" s="247">
        <v>2700</v>
      </c>
    </row>
    <row r="1107" spans="1:16" s="54" customFormat="1" ht="11.25" x14ac:dyDescent="0.2">
      <c r="A1107" s="554" t="s">
        <v>519</v>
      </c>
      <c r="B1107" s="381" t="s">
        <v>767</v>
      </c>
      <c r="C1107" s="381" t="s">
        <v>113</v>
      </c>
      <c r="D1107" s="367"/>
      <c r="E1107" s="247"/>
      <c r="F1107" s="538" t="s">
        <v>3981</v>
      </c>
      <c r="G1107" s="407" t="s">
        <v>3982</v>
      </c>
      <c r="H1107" s="407" t="s">
        <v>3712</v>
      </c>
      <c r="I1107" s="367"/>
      <c r="J1107" s="367"/>
      <c r="K1107" s="538">
        <v>12</v>
      </c>
      <c r="L1107" s="531">
        <v>12</v>
      </c>
      <c r="M1107" s="247">
        <v>4000</v>
      </c>
      <c r="N1107" s="538">
        <v>12</v>
      </c>
      <c r="O1107" s="538">
        <v>12</v>
      </c>
      <c r="P1107" s="247">
        <v>1300</v>
      </c>
    </row>
    <row r="1108" spans="1:16" s="54" customFormat="1" ht="11.25" x14ac:dyDescent="0.2">
      <c r="A1108" s="554" t="s">
        <v>519</v>
      </c>
      <c r="B1108" s="381" t="s">
        <v>767</v>
      </c>
      <c r="C1108" s="381" t="s">
        <v>113</v>
      </c>
      <c r="D1108" s="367"/>
      <c r="E1108" s="247"/>
      <c r="F1108" s="538" t="s">
        <v>3983</v>
      </c>
      <c r="G1108" s="407" t="s">
        <v>3984</v>
      </c>
      <c r="H1108" s="407" t="s">
        <v>2852</v>
      </c>
      <c r="I1108" s="367"/>
      <c r="J1108" s="367"/>
      <c r="K1108" s="538">
        <v>12</v>
      </c>
      <c r="L1108" s="531">
        <v>12</v>
      </c>
      <c r="M1108" s="247">
        <v>2000</v>
      </c>
      <c r="N1108" s="538">
        <v>12</v>
      </c>
      <c r="O1108" s="538">
        <v>12</v>
      </c>
      <c r="P1108" s="247">
        <v>2000</v>
      </c>
    </row>
    <row r="1109" spans="1:16" s="54" customFormat="1" ht="11.25" x14ac:dyDescent="0.2">
      <c r="A1109" s="554" t="s">
        <v>519</v>
      </c>
      <c r="B1109" s="381" t="s">
        <v>767</v>
      </c>
      <c r="C1109" s="381" t="s">
        <v>113</v>
      </c>
      <c r="D1109" s="367"/>
      <c r="E1109" s="247"/>
      <c r="F1109" s="538" t="s">
        <v>3985</v>
      </c>
      <c r="G1109" s="407" t="s">
        <v>3986</v>
      </c>
      <c r="H1109" s="407" t="s">
        <v>3692</v>
      </c>
      <c r="I1109" s="367"/>
      <c r="J1109" s="367"/>
      <c r="K1109" s="538">
        <v>12</v>
      </c>
      <c r="L1109" s="531">
        <v>12</v>
      </c>
      <c r="M1109" s="247">
        <v>1200</v>
      </c>
      <c r="N1109" s="538">
        <v>12</v>
      </c>
      <c r="O1109" s="538">
        <v>12</v>
      </c>
      <c r="P1109" s="247">
        <v>3200</v>
      </c>
    </row>
    <row r="1110" spans="1:16" s="54" customFormat="1" ht="11.25" x14ac:dyDescent="0.2">
      <c r="A1110" s="554" t="s">
        <v>519</v>
      </c>
      <c r="B1110" s="381" t="s">
        <v>767</v>
      </c>
      <c r="C1110" s="381" t="s">
        <v>113</v>
      </c>
      <c r="D1110" s="367"/>
      <c r="E1110" s="247"/>
      <c r="F1110" s="538" t="s">
        <v>3987</v>
      </c>
      <c r="G1110" s="407" t="s">
        <v>3988</v>
      </c>
      <c r="H1110" s="407" t="s">
        <v>3689</v>
      </c>
      <c r="I1110" s="367"/>
      <c r="J1110" s="367"/>
      <c r="K1110" s="538">
        <v>12</v>
      </c>
      <c r="L1110" s="531">
        <v>12</v>
      </c>
      <c r="M1110" s="247">
        <v>1300</v>
      </c>
      <c r="N1110" s="538">
        <v>12</v>
      </c>
      <c r="O1110" s="538">
        <v>12</v>
      </c>
      <c r="P1110" s="247">
        <v>1500</v>
      </c>
    </row>
    <row r="1111" spans="1:16" s="54" customFormat="1" ht="11.25" x14ac:dyDescent="0.2">
      <c r="A1111" s="554" t="s">
        <v>519</v>
      </c>
      <c r="B1111" s="381" t="s">
        <v>767</v>
      </c>
      <c r="C1111" s="381" t="s">
        <v>113</v>
      </c>
      <c r="D1111" s="367"/>
      <c r="E1111" s="247"/>
      <c r="F1111" s="538" t="s">
        <v>3989</v>
      </c>
      <c r="G1111" s="407" t="s">
        <v>3990</v>
      </c>
      <c r="H1111" s="407" t="s">
        <v>3689</v>
      </c>
      <c r="I1111" s="367"/>
      <c r="J1111" s="367"/>
      <c r="K1111" s="538">
        <v>12</v>
      </c>
      <c r="L1111" s="531">
        <v>12</v>
      </c>
      <c r="M1111" s="247">
        <v>1700</v>
      </c>
      <c r="N1111" s="538">
        <v>12</v>
      </c>
      <c r="O1111" s="538">
        <v>12</v>
      </c>
      <c r="P1111" s="247">
        <v>2500</v>
      </c>
    </row>
    <row r="1112" spans="1:16" s="54" customFormat="1" ht="11.25" x14ac:dyDescent="0.2">
      <c r="A1112" s="554" t="s">
        <v>519</v>
      </c>
      <c r="B1112" s="381" t="s">
        <v>767</v>
      </c>
      <c r="C1112" s="381" t="s">
        <v>113</v>
      </c>
      <c r="D1112" s="367"/>
      <c r="E1112" s="247"/>
      <c r="F1112" s="538" t="s">
        <v>3991</v>
      </c>
      <c r="G1112" s="407" t="s">
        <v>3992</v>
      </c>
      <c r="H1112" s="407" t="s">
        <v>3689</v>
      </c>
      <c r="I1112" s="367"/>
      <c r="J1112" s="367"/>
      <c r="K1112" s="538">
        <v>12</v>
      </c>
      <c r="L1112" s="531">
        <v>12</v>
      </c>
      <c r="M1112" s="247">
        <v>1200</v>
      </c>
      <c r="N1112" s="538">
        <v>12</v>
      </c>
      <c r="O1112" s="538">
        <v>12</v>
      </c>
      <c r="P1112" s="247">
        <v>1200</v>
      </c>
    </row>
    <row r="1113" spans="1:16" s="54" customFormat="1" ht="11.25" x14ac:dyDescent="0.2">
      <c r="A1113" s="554" t="s">
        <v>519</v>
      </c>
      <c r="B1113" s="381" t="s">
        <v>767</v>
      </c>
      <c r="C1113" s="381" t="s">
        <v>113</v>
      </c>
      <c r="D1113" s="367"/>
      <c r="E1113" s="247"/>
      <c r="F1113" s="538" t="s">
        <v>3993</v>
      </c>
      <c r="G1113" s="407" t="s">
        <v>3994</v>
      </c>
      <c r="H1113" s="407" t="s">
        <v>3692</v>
      </c>
      <c r="I1113" s="367"/>
      <c r="J1113" s="367"/>
      <c r="K1113" s="538">
        <v>12</v>
      </c>
      <c r="L1113" s="531">
        <v>12</v>
      </c>
      <c r="M1113" s="247">
        <v>1200</v>
      </c>
      <c r="N1113" s="538">
        <v>12</v>
      </c>
      <c r="O1113" s="538">
        <v>12</v>
      </c>
      <c r="P1113" s="247">
        <v>1200</v>
      </c>
    </row>
    <row r="1114" spans="1:16" s="54" customFormat="1" ht="11.25" x14ac:dyDescent="0.2">
      <c r="A1114" s="554" t="s">
        <v>519</v>
      </c>
      <c r="B1114" s="381" t="s">
        <v>767</v>
      </c>
      <c r="C1114" s="381" t="s">
        <v>113</v>
      </c>
      <c r="D1114" s="367"/>
      <c r="E1114" s="247"/>
      <c r="F1114" s="538" t="s">
        <v>3995</v>
      </c>
      <c r="G1114" s="407" t="s">
        <v>3996</v>
      </c>
      <c r="H1114" s="407" t="s">
        <v>3997</v>
      </c>
      <c r="I1114" s="367"/>
      <c r="J1114" s="367"/>
      <c r="K1114" s="538">
        <v>12</v>
      </c>
      <c r="L1114" s="531">
        <v>12</v>
      </c>
      <c r="M1114" s="247">
        <v>4000</v>
      </c>
      <c r="N1114" s="538">
        <v>12</v>
      </c>
      <c r="O1114" s="538">
        <v>12</v>
      </c>
      <c r="P1114" s="247">
        <v>5500</v>
      </c>
    </row>
    <row r="1115" spans="1:16" s="54" customFormat="1" ht="11.25" x14ac:dyDescent="0.2">
      <c r="A1115" s="554" t="s">
        <v>519</v>
      </c>
      <c r="B1115" s="381" t="s">
        <v>767</v>
      </c>
      <c r="C1115" s="381" t="s">
        <v>113</v>
      </c>
      <c r="D1115" s="367"/>
      <c r="E1115" s="247"/>
      <c r="F1115" s="538" t="s">
        <v>3998</v>
      </c>
      <c r="G1115" s="407" t="s">
        <v>3999</v>
      </c>
      <c r="H1115" s="407" t="s">
        <v>4000</v>
      </c>
      <c r="I1115" s="367"/>
      <c r="J1115" s="367"/>
      <c r="K1115" s="538">
        <v>12</v>
      </c>
      <c r="L1115" s="531">
        <v>12</v>
      </c>
      <c r="M1115" s="247">
        <v>14000</v>
      </c>
      <c r="N1115" s="538">
        <v>12</v>
      </c>
      <c r="O1115" s="538">
        <v>12</v>
      </c>
      <c r="P1115" s="247">
        <v>1200</v>
      </c>
    </row>
    <row r="1116" spans="1:16" s="54" customFormat="1" ht="11.25" x14ac:dyDescent="0.2">
      <c r="A1116" s="554" t="s">
        <v>519</v>
      </c>
      <c r="B1116" s="381" t="s">
        <v>767</v>
      </c>
      <c r="C1116" s="381" t="s">
        <v>113</v>
      </c>
      <c r="D1116" s="367"/>
      <c r="E1116" s="247"/>
      <c r="F1116" s="538" t="s">
        <v>4001</v>
      </c>
      <c r="G1116" s="407" t="s">
        <v>4002</v>
      </c>
      <c r="H1116" s="407" t="s">
        <v>2852</v>
      </c>
      <c r="I1116" s="367"/>
      <c r="J1116" s="367"/>
      <c r="K1116" s="538">
        <v>12</v>
      </c>
      <c r="L1116" s="531">
        <v>12</v>
      </c>
      <c r="M1116" s="247">
        <v>2000</v>
      </c>
      <c r="N1116" s="538">
        <v>12</v>
      </c>
      <c r="O1116" s="538">
        <v>12</v>
      </c>
      <c r="P1116" s="247">
        <v>1200</v>
      </c>
    </row>
    <row r="1117" spans="1:16" s="54" customFormat="1" ht="11.25" x14ac:dyDescent="0.2">
      <c r="A1117" s="554" t="s">
        <v>519</v>
      </c>
      <c r="B1117" s="381" t="s">
        <v>767</v>
      </c>
      <c r="C1117" s="381" t="s">
        <v>113</v>
      </c>
      <c r="D1117" s="367"/>
      <c r="E1117" s="247"/>
      <c r="F1117" s="538" t="s">
        <v>4003</v>
      </c>
      <c r="G1117" s="407" t="s">
        <v>4004</v>
      </c>
      <c r="H1117" s="407" t="s">
        <v>3689</v>
      </c>
      <c r="I1117" s="367"/>
      <c r="J1117" s="367"/>
      <c r="K1117" s="538">
        <v>12</v>
      </c>
      <c r="L1117" s="531">
        <v>12</v>
      </c>
      <c r="M1117" s="247">
        <v>1500</v>
      </c>
      <c r="N1117" s="538">
        <v>12</v>
      </c>
      <c r="O1117" s="538">
        <v>12</v>
      </c>
      <c r="P1117" s="247">
        <v>2200</v>
      </c>
    </row>
    <row r="1118" spans="1:16" s="54" customFormat="1" ht="11.25" x14ac:dyDescent="0.2">
      <c r="A1118" s="554" t="s">
        <v>519</v>
      </c>
      <c r="B1118" s="381" t="s">
        <v>767</v>
      </c>
      <c r="C1118" s="381" t="s">
        <v>113</v>
      </c>
      <c r="D1118" s="367"/>
      <c r="E1118" s="247"/>
      <c r="F1118" s="538" t="s">
        <v>4005</v>
      </c>
      <c r="G1118" s="407" t="s">
        <v>4006</v>
      </c>
      <c r="H1118" s="407" t="s">
        <v>3712</v>
      </c>
      <c r="I1118" s="367"/>
      <c r="J1118" s="367"/>
      <c r="K1118" s="538">
        <v>12</v>
      </c>
      <c r="L1118" s="531">
        <v>12</v>
      </c>
      <c r="M1118" s="247">
        <v>2000</v>
      </c>
      <c r="N1118" s="538">
        <v>12</v>
      </c>
      <c r="O1118" s="538">
        <v>12</v>
      </c>
      <c r="P1118" s="247">
        <v>1200</v>
      </c>
    </row>
    <row r="1119" spans="1:16" s="54" customFormat="1" ht="11.25" x14ac:dyDescent="0.2">
      <c r="A1119" s="554" t="s">
        <v>519</v>
      </c>
      <c r="B1119" s="381" t="s">
        <v>767</v>
      </c>
      <c r="C1119" s="381" t="s">
        <v>113</v>
      </c>
      <c r="D1119" s="367"/>
      <c r="E1119" s="247"/>
      <c r="F1119" s="538" t="s">
        <v>4007</v>
      </c>
      <c r="G1119" s="407" t="s">
        <v>4008</v>
      </c>
      <c r="H1119" s="407" t="s">
        <v>3804</v>
      </c>
      <c r="I1119" s="367"/>
      <c r="J1119" s="367"/>
      <c r="K1119" s="538">
        <v>12</v>
      </c>
      <c r="L1119" s="531">
        <v>12</v>
      </c>
      <c r="M1119" s="247">
        <v>1200</v>
      </c>
      <c r="N1119" s="538">
        <v>12</v>
      </c>
      <c r="O1119" s="538">
        <v>12</v>
      </c>
      <c r="P1119" s="247">
        <v>2700</v>
      </c>
    </row>
    <row r="1120" spans="1:16" s="54" customFormat="1" ht="11.25" x14ac:dyDescent="0.2">
      <c r="A1120" s="554" t="s">
        <v>519</v>
      </c>
      <c r="B1120" s="381" t="s">
        <v>767</v>
      </c>
      <c r="C1120" s="381" t="s">
        <v>113</v>
      </c>
      <c r="D1120" s="367"/>
      <c r="E1120" s="247"/>
      <c r="F1120" s="538" t="s">
        <v>4009</v>
      </c>
      <c r="G1120" s="407" t="s">
        <v>4010</v>
      </c>
      <c r="H1120" s="407" t="s">
        <v>2852</v>
      </c>
      <c r="I1120" s="367"/>
      <c r="J1120" s="367"/>
      <c r="K1120" s="538">
        <v>12</v>
      </c>
      <c r="L1120" s="531">
        <v>12</v>
      </c>
      <c r="M1120" s="247">
        <v>2000</v>
      </c>
      <c r="N1120" s="538">
        <v>12</v>
      </c>
      <c r="O1120" s="538">
        <v>12</v>
      </c>
      <c r="P1120" s="247">
        <v>5000</v>
      </c>
    </row>
    <row r="1121" spans="1:16" s="54" customFormat="1" ht="11.25" x14ac:dyDescent="0.2">
      <c r="A1121" s="554" t="s">
        <v>519</v>
      </c>
      <c r="B1121" s="381" t="s">
        <v>767</v>
      </c>
      <c r="C1121" s="381" t="s">
        <v>113</v>
      </c>
      <c r="D1121" s="367"/>
      <c r="E1121" s="247"/>
      <c r="F1121" s="538" t="s">
        <v>4011</v>
      </c>
      <c r="G1121" s="407" t="s">
        <v>4012</v>
      </c>
      <c r="H1121" s="407" t="s">
        <v>4013</v>
      </c>
      <c r="I1121" s="367"/>
      <c r="J1121" s="367"/>
      <c r="K1121" s="538">
        <v>12</v>
      </c>
      <c r="L1121" s="531">
        <v>12</v>
      </c>
      <c r="M1121" s="247">
        <v>2500</v>
      </c>
      <c r="N1121" s="538">
        <v>12</v>
      </c>
      <c r="O1121" s="538">
        <v>12</v>
      </c>
      <c r="P1121" s="247">
        <v>10000</v>
      </c>
    </row>
    <row r="1122" spans="1:16" s="54" customFormat="1" ht="11.25" x14ac:dyDescent="0.2">
      <c r="A1122" s="554" t="s">
        <v>519</v>
      </c>
      <c r="B1122" s="381" t="s">
        <v>767</v>
      </c>
      <c r="C1122" s="381" t="s">
        <v>113</v>
      </c>
      <c r="D1122" s="367"/>
      <c r="E1122" s="247"/>
      <c r="F1122" s="538" t="s">
        <v>4014</v>
      </c>
      <c r="G1122" s="407" t="s">
        <v>4015</v>
      </c>
      <c r="H1122" s="407" t="s">
        <v>3689</v>
      </c>
      <c r="I1122" s="367"/>
      <c r="J1122" s="367"/>
      <c r="K1122" s="538">
        <v>12</v>
      </c>
      <c r="L1122" s="531">
        <v>12</v>
      </c>
      <c r="M1122" s="247">
        <v>1200</v>
      </c>
      <c r="N1122" s="538">
        <v>12</v>
      </c>
      <c r="O1122" s="538">
        <v>12</v>
      </c>
      <c r="P1122" s="247">
        <v>5000</v>
      </c>
    </row>
    <row r="1123" spans="1:16" s="54" customFormat="1" ht="11.25" x14ac:dyDescent="0.2">
      <c r="A1123" s="554" t="s">
        <v>519</v>
      </c>
      <c r="B1123" s="381" t="s">
        <v>767</v>
      </c>
      <c r="C1123" s="381" t="s">
        <v>113</v>
      </c>
      <c r="D1123" s="367"/>
      <c r="E1123" s="247"/>
      <c r="F1123" s="538" t="s">
        <v>4016</v>
      </c>
      <c r="G1123" s="407" t="s">
        <v>4017</v>
      </c>
      <c r="H1123" s="407" t="s">
        <v>3712</v>
      </c>
      <c r="I1123" s="367"/>
      <c r="J1123" s="367"/>
      <c r="K1123" s="538">
        <v>12</v>
      </c>
      <c r="L1123" s="531">
        <v>12</v>
      </c>
      <c r="M1123" s="247">
        <v>2100</v>
      </c>
      <c r="N1123" s="538">
        <v>12</v>
      </c>
      <c r="O1123" s="538">
        <v>12</v>
      </c>
      <c r="P1123" s="247">
        <v>5000</v>
      </c>
    </row>
    <row r="1124" spans="1:16" s="54" customFormat="1" ht="11.25" x14ac:dyDescent="0.2">
      <c r="A1124" s="554" t="s">
        <v>519</v>
      </c>
      <c r="B1124" s="381" t="s">
        <v>767</v>
      </c>
      <c r="C1124" s="381" t="s">
        <v>113</v>
      </c>
      <c r="D1124" s="367"/>
      <c r="E1124" s="247"/>
      <c r="F1124" s="538" t="s">
        <v>4018</v>
      </c>
      <c r="G1124" s="407" t="s">
        <v>4019</v>
      </c>
      <c r="H1124" s="407" t="s">
        <v>3712</v>
      </c>
      <c r="I1124" s="367"/>
      <c r="J1124" s="367"/>
      <c r="K1124" s="538">
        <v>12</v>
      </c>
      <c r="L1124" s="531">
        <v>12</v>
      </c>
      <c r="M1124" s="247">
        <v>4000</v>
      </c>
      <c r="N1124" s="538">
        <v>12</v>
      </c>
      <c r="O1124" s="538">
        <v>12</v>
      </c>
      <c r="P1124" s="247">
        <v>5000</v>
      </c>
    </row>
    <row r="1125" spans="1:16" s="54" customFormat="1" ht="11.25" x14ac:dyDescent="0.2">
      <c r="A1125" s="554" t="s">
        <v>519</v>
      </c>
      <c r="B1125" s="381" t="s">
        <v>767</v>
      </c>
      <c r="C1125" s="381" t="s">
        <v>113</v>
      </c>
      <c r="D1125" s="367"/>
      <c r="E1125" s="247"/>
      <c r="F1125" s="538" t="s">
        <v>4020</v>
      </c>
      <c r="G1125" s="407" t="s">
        <v>4021</v>
      </c>
      <c r="H1125" s="407" t="s">
        <v>2841</v>
      </c>
      <c r="I1125" s="367"/>
      <c r="J1125" s="367"/>
      <c r="K1125" s="538">
        <v>12</v>
      </c>
      <c r="L1125" s="531">
        <v>12</v>
      </c>
      <c r="M1125" s="247">
        <v>3500</v>
      </c>
      <c r="N1125" s="538">
        <v>12</v>
      </c>
      <c r="O1125" s="538">
        <v>12</v>
      </c>
      <c r="P1125" s="247">
        <v>2000</v>
      </c>
    </row>
    <row r="1126" spans="1:16" s="54" customFormat="1" ht="11.25" x14ac:dyDescent="0.2">
      <c r="A1126" s="554" t="s">
        <v>519</v>
      </c>
      <c r="B1126" s="381" t="s">
        <v>767</v>
      </c>
      <c r="C1126" s="381" t="s">
        <v>113</v>
      </c>
      <c r="D1126" s="367"/>
      <c r="E1126" s="247"/>
      <c r="F1126" s="538" t="s">
        <v>4022</v>
      </c>
      <c r="G1126" s="407" t="s">
        <v>4023</v>
      </c>
      <c r="H1126" s="407" t="s">
        <v>3689</v>
      </c>
      <c r="I1126" s="367"/>
      <c r="J1126" s="367"/>
      <c r="K1126" s="538">
        <v>12</v>
      </c>
      <c r="L1126" s="531">
        <v>12</v>
      </c>
      <c r="M1126" s="247">
        <v>1200</v>
      </c>
      <c r="N1126" s="538">
        <v>12</v>
      </c>
      <c r="O1126" s="538">
        <v>12</v>
      </c>
      <c r="P1126" s="247">
        <v>2500</v>
      </c>
    </row>
    <row r="1127" spans="1:16" s="54" customFormat="1" ht="11.25" x14ac:dyDescent="0.2">
      <c r="A1127" s="554" t="s">
        <v>519</v>
      </c>
      <c r="B1127" s="381" t="s">
        <v>767</v>
      </c>
      <c r="C1127" s="381" t="s">
        <v>113</v>
      </c>
      <c r="D1127" s="367"/>
      <c r="E1127" s="247"/>
      <c r="F1127" s="538" t="s">
        <v>4024</v>
      </c>
      <c r="G1127" s="407" t="s">
        <v>4025</v>
      </c>
      <c r="H1127" s="407" t="s">
        <v>3720</v>
      </c>
      <c r="I1127" s="367"/>
      <c r="J1127" s="367"/>
      <c r="K1127" s="538">
        <v>12</v>
      </c>
      <c r="L1127" s="531">
        <v>12</v>
      </c>
      <c r="M1127" s="247">
        <v>1200</v>
      </c>
      <c r="N1127" s="538">
        <v>12</v>
      </c>
      <c r="O1127" s="538">
        <v>12</v>
      </c>
      <c r="P1127" s="247">
        <v>4000</v>
      </c>
    </row>
    <row r="1128" spans="1:16" s="54" customFormat="1" ht="11.25" x14ac:dyDescent="0.2">
      <c r="A1128" s="554" t="s">
        <v>519</v>
      </c>
      <c r="B1128" s="381" t="s">
        <v>767</v>
      </c>
      <c r="C1128" s="381" t="s">
        <v>113</v>
      </c>
      <c r="D1128" s="367"/>
      <c r="E1128" s="247"/>
      <c r="F1128" s="538" t="s">
        <v>4026</v>
      </c>
      <c r="G1128" s="407" t="s">
        <v>4027</v>
      </c>
      <c r="H1128" s="407" t="s">
        <v>3692</v>
      </c>
      <c r="I1128" s="367"/>
      <c r="J1128" s="367"/>
      <c r="K1128" s="538">
        <v>12</v>
      </c>
      <c r="L1128" s="531">
        <v>12</v>
      </c>
      <c r="M1128" s="247">
        <v>1200</v>
      </c>
      <c r="N1128" s="538">
        <v>12</v>
      </c>
      <c r="O1128" s="538">
        <v>12</v>
      </c>
      <c r="P1128" s="247">
        <v>10000</v>
      </c>
    </row>
    <row r="1129" spans="1:16" s="54" customFormat="1" ht="11.25" x14ac:dyDescent="0.2">
      <c r="A1129" s="554" t="s">
        <v>519</v>
      </c>
      <c r="B1129" s="381" t="s">
        <v>767</v>
      </c>
      <c r="C1129" s="381" t="s">
        <v>113</v>
      </c>
      <c r="D1129" s="367"/>
      <c r="E1129" s="247"/>
      <c r="F1129" s="538" t="s">
        <v>4028</v>
      </c>
      <c r="G1129" s="407" t="s">
        <v>4029</v>
      </c>
      <c r="H1129" s="407" t="s">
        <v>3733</v>
      </c>
      <c r="I1129" s="367"/>
      <c r="J1129" s="367"/>
      <c r="K1129" s="538">
        <v>12</v>
      </c>
      <c r="L1129" s="531">
        <v>12</v>
      </c>
      <c r="M1129" s="247">
        <v>2000</v>
      </c>
      <c r="N1129" s="538">
        <v>12</v>
      </c>
      <c r="O1129" s="538">
        <v>12</v>
      </c>
      <c r="P1129" s="247">
        <v>10000</v>
      </c>
    </row>
    <row r="1130" spans="1:16" s="54" customFormat="1" ht="11.25" x14ac:dyDescent="0.2">
      <c r="A1130" s="554" t="s">
        <v>519</v>
      </c>
      <c r="B1130" s="381" t="s">
        <v>767</v>
      </c>
      <c r="C1130" s="381" t="s">
        <v>113</v>
      </c>
      <c r="D1130" s="367"/>
      <c r="E1130" s="247"/>
      <c r="F1130" s="538" t="s">
        <v>4030</v>
      </c>
      <c r="G1130" s="407" t="s">
        <v>4031</v>
      </c>
      <c r="H1130" s="407" t="s">
        <v>3692</v>
      </c>
      <c r="I1130" s="367"/>
      <c r="J1130" s="367"/>
      <c r="K1130" s="538">
        <v>12</v>
      </c>
      <c r="L1130" s="531">
        <v>12</v>
      </c>
      <c r="M1130" s="247">
        <v>1200</v>
      </c>
      <c r="N1130" s="538">
        <v>12</v>
      </c>
      <c r="O1130" s="538">
        <v>12</v>
      </c>
      <c r="P1130" s="247">
        <v>8000</v>
      </c>
    </row>
    <row r="1131" spans="1:16" s="54" customFormat="1" ht="11.25" x14ac:dyDescent="0.2">
      <c r="A1131" s="554" t="s">
        <v>519</v>
      </c>
      <c r="B1131" s="381" t="s">
        <v>767</v>
      </c>
      <c r="C1131" s="381" t="s">
        <v>113</v>
      </c>
      <c r="D1131" s="367"/>
      <c r="E1131" s="247"/>
      <c r="F1131" s="538" t="s">
        <v>4032</v>
      </c>
      <c r="G1131" s="407" t="s">
        <v>4033</v>
      </c>
      <c r="H1131" s="407" t="s">
        <v>2852</v>
      </c>
      <c r="I1131" s="367"/>
      <c r="J1131" s="367"/>
      <c r="K1131" s="538">
        <v>12</v>
      </c>
      <c r="L1131" s="531">
        <v>12</v>
      </c>
      <c r="M1131" s="247">
        <v>2000</v>
      </c>
      <c r="N1131" s="538">
        <v>12</v>
      </c>
      <c r="O1131" s="538">
        <v>12</v>
      </c>
      <c r="P1131" s="247">
        <v>5000</v>
      </c>
    </row>
    <row r="1132" spans="1:16" s="54" customFormat="1" ht="11.25" x14ac:dyDescent="0.2">
      <c r="A1132" s="554" t="s">
        <v>519</v>
      </c>
      <c r="B1132" s="381" t="s">
        <v>767</v>
      </c>
      <c r="C1132" s="381" t="s">
        <v>113</v>
      </c>
      <c r="D1132" s="367"/>
      <c r="E1132" s="247"/>
      <c r="F1132" s="538" t="s">
        <v>4034</v>
      </c>
      <c r="G1132" s="407" t="s">
        <v>4035</v>
      </c>
      <c r="H1132" s="407" t="s">
        <v>3689</v>
      </c>
      <c r="I1132" s="367"/>
      <c r="J1132" s="367"/>
      <c r="K1132" s="538">
        <v>12</v>
      </c>
      <c r="L1132" s="531">
        <v>12</v>
      </c>
      <c r="M1132" s="247">
        <v>1600</v>
      </c>
      <c r="N1132" s="538">
        <v>12</v>
      </c>
      <c r="O1132" s="538">
        <v>12</v>
      </c>
      <c r="P1132" s="247">
        <v>5000</v>
      </c>
    </row>
    <row r="1133" spans="1:16" s="54" customFormat="1" ht="11.25" x14ac:dyDescent="0.2">
      <c r="A1133" s="554" t="s">
        <v>519</v>
      </c>
      <c r="B1133" s="381" t="s">
        <v>767</v>
      </c>
      <c r="C1133" s="381" t="s">
        <v>113</v>
      </c>
      <c r="D1133" s="367"/>
      <c r="E1133" s="247"/>
      <c r="F1133" s="538" t="s">
        <v>4036</v>
      </c>
      <c r="G1133" s="407" t="s">
        <v>4037</v>
      </c>
      <c r="H1133" s="407" t="s">
        <v>2852</v>
      </c>
      <c r="I1133" s="367"/>
      <c r="J1133" s="367"/>
      <c r="K1133" s="538">
        <v>12</v>
      </c>
      <c r="L1133" s="531">
        <v>12</v>
      </c>
      <c r="M1133" s="247">
        <v>2000</v>
      </c>
      <c r="N1133" s="538">
        <v>12</v>
      </c>
      <c r="O1133" s="538">
        <v>12</v>
      </c>
      <c r="P1133" s="247">
        <v>10000</v>
      </c>
    </row>
    <row r="1134" spans="1:16" s="54" customFormat="1" ht="11.25" x14ac:dyDescent="0.2">
      <c r="A1134" s="554" t="s">
        <v>519</v>
      </c>
      <c r="B1134" s="381" t="s">
        <v>767</v>
      </c>
      <c r="C1134" s="381" t="s">
        <v>113</v>
      </c>
      <c r="D1134" s="367"/>
      <c r="E1134" s="247"/>
      <c r="F1134" s="538" t="s">
        <v>4038</v>
      </c>
      <c r="G1134" s="407" t="s">
        <v>4039</v>
      </c>
      <c r="H1134" s="407" t="s">
        <v>3689</v>
      </c>
      <c r="I1134" s="367"/>
      <c r="J1134" s="367"/>
      <c r="K1134" s="538">
        <v>12</v>
      </c>
      <c r="L1134" s="531">
        <v>12</v>
      </c>
      <c r="M1134" s="247">
        <v>1200</v>
      </c>
      <c r="N1134" s="538">
        <v>12</v>
      </c>
      <c r="O1134" s="538">
        <v>12</v>
      </c>
      <c r="P1134" s="247">
        <v>2500</v>
      </c>
    </row>
    <row r="1135" spans="1:16" s="54" customFormat="1" ht="11.25" x14ac:dyDescent="0.2">
      <c r="A1135" s="554" t="s">
        <v>519</v>
      </c>
      <c r="B1135" s="381" t="s">
        <v>767</v>
      </c>
      <c r="C1135" s="381" t="s">
        <v>113</v>
      </c>
      <c r="D1135" s="367"/>
      <c r="E1135" s="247"/>
      <c r="F1135" s="538" t="s">
        <v>4040</v>
      </c>
      <c r="G1135" s="407" t="s">
        <v>4041</v>
      </c>
      <c r="H1135" s="407" t="s">
        <v>2841</v>
      </c>
      <c r="I1135" s="367"/>
      <c r="J1135" s="367"/>
      <c r="K1135" s="538">
        <v>12</v>
      </c>
      <c r="L1135" s="531">
        <v>12</v>
      </c>
      <c r="M1135" s="247">
        <v>6000</v>
      </c>
      <c r="N1135" s="538">
        <v>12</v>
      </c>
      <c r="O1135" s="538">
        <v>12</v>
      </c>
      <c r="P1135" s="247">
        <v>9000</v>
      </c>
    </row>
    <row r="1136" spans="1:16" s="54" customFormat="1" ht="11.25" x14ac:dyDescent="0.2">
      <c r="A1136" s="554" t="s">
        <v>519</v>
      </c>
      <c r="B1136" s="381" t="s">
        <v>767</v>
      </c>
      <c r="C1136" s="381" t="s">
        <v>113</v>
      </c>
      <c r="D1136" s="367"/>
      <c r="E1136" s="247"/>
      <c r="F1136" s="538" t="s">
        <v>4042</v>
      </c>
      <c r="G1136" s="407" t="s">
        <v>4043</v>
      </c>
      <c r="H1136" s="407" t="s">
        <v>2841</v>
      </c>
      <c r="I1136" s="367"/>
      <c r="J1136" s="367"/>
      <c r="K1136" s="538">
        <v>12</v>
      </c>
      <c r="L1136" s="531">
        <v>12</v>
      </c>
      <c r="M1136" s="247">
        <v>6000</v>
      </c>
      <c r="N1136" s="538">
        <v>12</v>
      </c>
      <c r="O1136" s="538">
        <v>12</v>
      </c>
      <c r="P1136" s="247">
        <v>5000</v>
      </c>
    </row>
    <row r="1137" spans="1:16" s="54" customFormat="1" ht="11.25" x14ac:dyDescent="0.2">
      <c r="A1137" s="554" t="s">
        <v>519</v>
      </c>
      <c r="B1137" s="381" t="s">
        <v>767</v>
      </c>
      <c r="C1137" s="381" t="s">
        <v>113</v>
      </c>
      <c r="D1137" s="367"/>
      <c r="E1137" s="247"/>
      <c r="F1137" s="538" t="s">
        <v>4044</v>
      </c>
      <c r="G1137" s="407" t="s">
        <v>4045</v>
      </c>
      <c r="H1137" s="407" t="s">
        <v>3689</v>
      </c>
      <c r="I1137" s="367"/>
      <c r="J1137" s="367"/>
      <c r="K1137" s="538">
        <v>12</v>
      </c>
      <c r="L1137" s="531">
        <v>12</v>
      </c>
      <c r="M1137" s="247">
        <v>1200</v>
      </c>
      <c r="N1137" s="538">
        <v>12</v>
      </c>
      <c r="O1137" s="538">
        <v>12</v>
      </c>
      <c r="P1137" s="247">
        <v>2500</v>
      </c>
    </row>
    <row r="1138" spans="1:16" s="54" customFormat="1" ht="11.25" x14ac:dyDescent="0.2">
      <c r="A1138" s="554" t="s">
        <v>519</v>
      </c>
      <c r="B1138" s="381" t="s">
        <v>767</v>
      </c>
      <c r="C1138" s="381" t="s">
        <v>113</v>
      </c>
      <c r="D1138" s="367"/>
      <c r="E1138" s="247"/>
      <c r="F1138" s="538" t="s">
        <v>4046</v>
      </c>
      <c r="G1138" s="407" t="s">
        <v>4047</v>
      </c>
      <c r="H1138" s="407" t="s">
        <v>3699</v>
      </c>
      <c r="I1138" s="367"/>
      <c r="J1138" s="367"/>
      <c r="K1138" s="538">
        <v>12</v>
      </c>
      <c r="L1138" s="531">
        <v>12</v>
      </c>
      <c r="M1138" s="247">
        <v>1200</v>
      </c>
      <c r="N1138" s="538">
        <v>12</v>
      </c>
      <c r="O1138" s="538">
        <v>12</v>
      </c>
      <c r="P1138" s="247">
        <v>2500</v>
      </c>
    </row>
    <row r="1139" spans="1:16" s="54" customFormat="1" ht="11.25" x14ac:dyDescent="0.2">
      <c r="A1139" s="554" t="s">
        <v>519</v>
      </c>
      <c r="B1139" s="381" t="s">
        <v>767</v>
      </c>
      <c r="C1139" s="381" t="s">
        <v>113</v>
      </c>
      <c r="D1139" s="367"/>
      <c r="E1139" s="247"/>
      <c r="F1139" s="538" t="s">
        <v>4048</v>
      </c>
      <c r="G1139" s="407" t="s">
        <v>4049</v>
      </c>
      <c r="H1139" s="407" t="s">
        <v>3712</v>
      </c>
      <c r="I1139" s="367"/>
      <c r="J1139" s="367"/>
      <c r="K1139" s="538">
        <v>12</v>
      </c>
      <c r="L1139" s="531">
        <v>12</v>
      </c>
      <c r="M1139" s="247">
        <v>2200</v>
      </c>
      <c r="N1139" s="538">
        <v>12</v>
      </c>
      <c r="O1139" s="538">
        <v>12</v>
      </c>
      <c r="P1139" s="247">
        <v>2500</v>
      </c>
    </row>
    <row r="1140" spans="1:16" s="54" customFormat="1" ht="11.25" x14ac:dyDescent="0.2">
      <c r="A1140" s="554" t="s">
        <v>519</v>
      </c>
      <c r="B1140" s="381" t="s">
        <v>767</v>
      </c>
      <c r="C1140" s="381" t="s">
        <v>113</v>
      </c>
      <c r="D1140" s="367"/>
      <c r="E1140" s="247"/>
      <c r="F1140" s="538" t="s">
        <v>4050</v>
      </c>
      <c r="G1140" s="407" t="s">
        <v>4051</v>
      </c>
      <c r="H1140" s="407" t="s">
        <v>3717</v>
      </c>
      <c r="I1140" s="367"/>
      <c r="J1140" s="367"/>
      <c r="K1140" s="538">
        <v>12</v>
      </c>
      <c r="L1140" s="531">
        <v>12</v>
      </c>
      <c r="M1140" s="247">
        <v>2000</v>
      </c>
      <c r="N1140" s="538">
        <v>12</v>
      </c>
      <c r="O1140" s="538">
        <v>12</v>
      </c>
      <c r="P1140" s="247">
        <v>3000</v>
      </c>
    </row>
    <row r="1141" spans="1:16" s="54" customFormat="1" ht="11.25" x14ac:dyDescent="0.2">
      <c r="A1141" s="554" t="s">
        <v>519</v>
      </c>
      <c r="B1141" s="381" t="s">
        <v>767</v>
      </c>
      <c r="C1141" s="381" t="s">
        <v>113</v>
      </c>
      <c r="D1141" s="367"/>
      <c r="E1141" s="247"/>
      <c r="F1141" s="538" t="s">
        <v>4052</v>
      </c>
      <c r="G1141" s="407" t="s">
        <v>4053</v>
      </c>
      <c r="H1141" s="407" t="s">
        <v>3720</v>
      </c>
      <c r="I1141" s="367"/>
      <c r="J1141" s="367"/>
      <c r="K1141" s="538">
        <v>12</v>
      </c>
      <c r="L1141" s="531">
        <v>12</v>
      </c>
      <c r="M1141" s="247">
        <v>1700</v>
      </c>
      <c r="N1141" s="538">
        <v>12</v>
      </c>
      <c r="O1141" s="538">
        <v>12</v>
      </c>
      <c r="P1141" s="247">
        <v>2500</v>
      </c>
    </row>
    <row r="1142" spans="1:16" s="54" customFormat="1" ht="11.25" x14ac:dyDescent="0.2">
      <c r="A1142" s="554" t="s">
        <v>519</v>
      </c>
      <c r="B1142" s="381" t="s">
        <v>767</v>
      </c>
      <c r="C1142" s="381" t="s">
        <v>113</v>
      </c>
      <c r="D1142" s="367"/>
      <c r="E1142" s="247"/>
      <c r="F1142" s="538" t="s">
        <v>4054</v>
      </c>
      <c r="G1142" s="407" t="s">
        <v>4055</v>
      </c>
      <c r="H1142" s="407" t="s">
        <v>3804</v>
      </c>
      <c r="I1142" s="367"/>
      <c r="J1142" s="367"/>
      <c r="K1142" s="538">
        <v>12</v>
      </c>
      <c r="L1142" s="531">
        <v>12</v>
      </c>
      <c r="M1142" s="247">
        <v>1300</v>
      </c>
      <c r="N1142" s="538">
        <v>12</v>
      </c>
      <c r="O1142" s="538">
        <v>12</v>
      </c>
      <c r="P1142" s="247">
        <v>2500</v>
      </c>
    </row>
    <row r="1143" spans="1:16" s="54" customFormat="1" ht="11.25" x14ac:dyDescent="0.2">
      <c r="A1143" s="554" t="s">
        <v>519</v>
      </c>
      <c r="B1143" s="381" t="s">
        <v>767</v>
      </c>
      <c r="C1143" s="381" t="s">
        <v>113</v>
      </c>
      <c r="D1143" s="367"/>
      <c r="E1143" s="247"/>
      <c r="F1143" s="538" t="s">
        <v>4056</v>
      </c>
      <c r="G1143" s="407" t="s">
        <v>4057</v>
      </c>
      <c r="H1143" s="407" t="s">
        <v>3692</v>
      </c>
      <c r="I1143" s="367"/>
      <c r="J1143" s="367"/>
      <c r="K1143" s="538">
        <v>12</v>
      </c>
      <c r="L1143" s="531">
        <v>12</v>
      </c>
      <c r="M1143" s="247">
        <v>1200</v>
      </c>
      <c r="N1143" s="538">
        <v>12</v>
      </c>
      <c r="O1143" s="538">
        <v>12</v>
      </c>
      <c r="P1143" s="247">
        <v>5000</v>
      </c>
    </row>
    <row r="1144" spans="1:16" s="54" customFormat="1" ht="11.25" x14ac:dyDescent="0.2">
      <c r="A1144" s="554" t="s">
        <v>519</v>
      </c>
      <c r="B1144" s="381" t="s">
        <v>767</v>
      </c>
      <c r="C1144" s="381" t="s">
        <v>113</v>
      </c>
      <c r="D1144" s="367"/>
      <c r="E1144" s="247"/>
      <c r="F1144" s="538" t="s">
        <v>4058</v>
      </c>
      <c r="G1144" s="407" t="s">
        <v>4059</v>
      </c>
      <c r="H1144" s="407" t="s">
        <v>3733</v>
      </c>
      <c r="I1144" s="367"/>
      <c r="J1144" s="367"/>
      <c r="K1144" s="538">
        <v>12</v>
      </c>
      <c r="L1144" s="531">
        <v>12</v>
      </c>
      <c r="M1144" s="247">
        <v>2500</v>
      </c>
      <c r="N1144" s="538">
        <v>12</v>
      </c>
      <c r="O1144" s="538">
        <v>12</v>
      </c>
      <c r="P1144" s="247">
        <v>3000</v>
      </c>
    </row>
    <row r="1145" spans="1:16" s="54" customFormat="1" ht="11.25" x14ac:dyDescent="0.2">
      <c r="A1145" s="554" t="s">
        <v>519</v>
      </c>
      <c r="B1145" s="381" t="s">
        <v>767</v>
      </c>
      <c r="C1145" s="381" t="s">
        <v>113</v>
      </c>
      <c r="D1145" s="367"/>
      <c r="E1145" s="247"/>
      <c r="F1145" s="538" t="s">
        <v>4060</v>
      </c>
      <c r="G1145" s="407" t="s">
        <v>4061</v>
      </c>
      <c r="H1145" s="407" t="s">
        <v>2852</v>
      </c>
      <c r="I1145" s="367"/>
      <c r="J1145" s="367"/>
      <c r="K1145" s="538">
        <v>12</v>
      </c>
      <c r="L1145" s="531">
        <v>12</v>
      </c>
      <c r="M1145" s="247">
        <v>2700</v>
      </c>
      <c r="N1145" s="538">
        <v>12</v>
      </c>
      <c r="O1145" s="538">
        <v>12</v>
      </c>
      <c r="P1145" s="247">
        <v>2500</v>
      </c>
    </row>
    <row r="1146" spans="1:16" s="54" customFormat="1" ht="11.25" x14ac:dyDescent="0.2">
      <c r="A1146" s="554" t="s">
        <v>519</v>
      </c>
      <c r="B1146" s="381" t="s">
        <v>767</v>
      </c>
      <c r="C1146" s="381" t="s">
        <v>113</v>
      </c>
      <c r="D1146" s="367"/>
      <c r="E1146" s="247"/>
      <c r="F1146" s="538" t="s">
        <v>4062</v>
      </c>
      <c r="G1146" s="407" t="s">
        <v>4063</v>
      </c>
      <c r="H1146" s="407" t="s">
        <v>3717</v>
      </c>
      <c r="I1146" s="367"/>
      <c r="J1146" s="367"/>
      <c r="K1146" s="538">
        <v>12</v>
      </c>
      <c r="L1146" s="531">
        <v>12</v>
      </c>
      <c r="M1146" s="247">
        <v>2700</v>
      </c>
      <c r="N1146" s="538">
        <v>12</v>
      </c>
      <c r="O1146" s="538">
        <v>12</v>
      </c>
      <c r="P1146" s="247">
        <v>2500</v>
      </c>
    </row>
    <row r="1147" spans="1:16" s="54" customFormat="1" ht="11.25" x14ac:dyDescent="0.2">
      <c r="A1147" s="554" t="s">
        <v>519</v>
      </c>
      <c r="B1147" s="381" t="s">
        <v>767</v>
      </c>
      <c r="C1147" s="381" t="s">
        <v>113</v>
      </c>
      <c r="D1147" s="367"/>
      <c r="E1147" s="247"/>
      <c r="F1147" s="538" t="s">
        <v>4064</v>
      </c>
      <c r="G1147" s="407" t="s">
        <v>4065</v>
      </c>
      <c r="H1147" s="407" t="s">
        <v>3692</v>
      </c>
      <c r="I1147" s="367"/>
      <c r="J1147" s="367"/>
      <c r="K1147" s="538">
        <v>12</v>
      </c>
      <c r="L1147" s="531">
        <v>12</v>
      </c>
      <c r="M1147" s="247">
        <v>1200</v>
      </c>
      <c r="N1147" s="538">
        <v>12</v>
      </c>
      <c r="O1147" s="538">
        <v>12</v>
      </c>
      <c r="P1147" s="247">
        <v>2500</v>
      </c>
    </row>
    <row r="1148" spans="1:16" s="54" customFormat="1" ht="11.25" x14ac:dyDescent="0.2">
      <c r="A1148" s="554" t="s">
        <v>519</v>
      </c>
      <c r="B1148" s="381" t="s">
        <v>767</v>
      </c>
      <c r="C1148" s="381" t="s">
        <v>113</v>
      </c>
      <c r="D1148" s="367"/>
      <c r="E1148" s="247"/>
      <c r="F1148" s="538" t="s">
        <v>4066</v>
      </c>
      <c r="G1148" s="407" t="s">
        <v>4067</v>
      </c>
      <c r="H1148" s="407" t="s">
        <v>3689</v>
      </c>
      <c r="I1148" s="367"/>
      <c r="J1148" s="367"/>
      <c r="K1148" s="538">
        <v>12</v>
      </c>
      <c r="L1148" s="531">
        <v>12</v>
      </c>
      <c r="M1148" s="247">
        <v>1200</v>
      </c>
      <c r="N1148" s="538">
        <v>12</v>
      </c>
      <c r="O1148" s="538">
        <v>12</v>
      </c>
      <c r="P1148" s="247">
        <v>5000</v>
      </c>
    </row>
    <row r="1149" spans="1:16" s="54" customFormat="1" ht="11.25" x14ac:dyDescent="0.2">
      <c r="A1149" s="554" t="s">
        <v>519</v>
      </c>
      <c r="B1149" s="381" t="s">
        <v>767</v>
      </c>
      <c r="C1149" s="381" t="s">
        <v>113</v>
      </c>
      <c r="D1149" s="367"/>
      <c r="E1149" s="247"/>
      <c r="F1149" s="538" t="s">
        <v>4068</v>
      </c>
      <c r="G1149" s="407" t="s">
        <v>4069</v>
      </c>
      <c r="H1149" s="407" t="s">
        <v>3717</v>
      </c>
      <c r="I1149" s="367"/>
      <c r="J1149" s="367"/>
      <c r="K1149" s="538">
        <v>12</v>
      </c>
      <c r="L1149" s="531">
        <v>12</v>
      </c>
      <c r="M1149" s="247">
        <v>4000</v>
      </c>
      <c r="N1149" s="538">
        <v>12</v>
      </c>
      <c r="O1149" s="538">
        <v>12</v>
      </c>
      <c r="P1149" s="247">
        <v>5000</v>
      </c>
    </row>
    <row r="1150" spans="1:16" s="54" customFormat="1" ht="11.25" x14ac:dyDescent="0.2">
      <c r="A1150" s="554" t="s">
        <v>519</v>
      </c>
      <c r="B1150" s="381" t="s">
        <v>767</v>
      </c>
      <c r="C1150" s="381" t="s">
        <v>113</v>
      </c>
      <c r="D1150" s="367"/>
      <c r="E1150" s="247"/>
      <c r="F1150" s="538" t="s">
        <v>4070</v>
      </c>
      <c r="G1150" s="407" t="s">
        <v>4071</v>
      </c>
      <c r="H1150" s="407" t="s">
        <v>2852</v>
      </c>
      <c r="I1150" s="367"/>
      <c r="J1150" s="367"/>
      <c r="K1150" s="538">
        <v>12</v>
      </c>
      <c r="L1150" s="531">
        <v>12</v>
      </c>
      <c r="M1150" s="247">
        <v>2000</v>
      </c>
      <c r="N1150" s="538">
        <v>12</v>
      </c>
      <c r="O1150" s="538">
        <v>12</v>
      </c>
      <c r="P1150" s="247">
        <v>5000</v>
      </c>
    </row>
    <row r="1151" spans="1:16" s="54" customFormat="1" ht="11.25" x14ac:dyDescent="0.2">
      <c r="A1151" s="554" t="s">
        <v>519</v>
      </c>
      <c r="B1151" s="381" t="s">
        <v>767</v>
      </c>
      <c r="C1151" s="381" t="s">
        <v>113</v>
      </c>
      <c r="D1151" s="367"/>
      <c r="E1151" s="247"/>
      <c r="F1151" s="538" t="s">
        <v>4072</v>
      </c>
      <c r="G1151" s="407" t="s">
        <v>4073</v>
      </c>
      <c r="H1151" s="407" t="s">
        <v>3689</v>
      </c>
      <c r="I1151" s="367"/>
      <c r="J1151" s="367"/>
      <c r="K1151" s="538">
        <v>12</v>
      </c>
      <c r="L1151" s="531">
        <v>12</v>
      </c>
      <c r="M1151" s="247">
        <v>1300</v>
      </c>
      <c r="N1151" s="538">
        <v>12</v>
      </c>
      <c r="O1151" s="538">
        <v>12</v>
      </c>
      <c r="P1151" s="247">
        <v>2500</v>
      </c>
    </row>
    <row r="1152" spans="1:16" s="54" customFormat="1" ht="11.25" x14ac:dyDescent="0.2">
      <c r="A1152" s="554" t="s">
        <v>519</v>
      </c>
      <c r="B1152" s="381" t="s">
        <v>767</v>
      </c>
      <c r="C1152" s="381" t="s">
        <v>113</v>
      </c>
      <c r="D1152" s="367"/>
      <c r="E1152" s="247"/>
      <c r="F1152" s="538" t="s">
        <v>4074</v>
      </c>
      <c r="G1152" s="407" t="s">
        <v>4075</v>
      </c>
      <c r="H1152" s="407" t="s">
        <v>3689</v>
      </c>
      <c r="I1152" s="367"/>
      <c r="J1152" s="367"/>
      <c r="K1152" s="538">
        <v>12</v>
      </c>
      <c r="L1152" s="531">
        <v>12</v>
      </c>
      <c r="M1152" s="247">
        <v>1200</v>
      </c>
      <c r="N1152" s="538">
        <v>12</v>
      </c>
      <c r="O1152" s="538">
        <v>12</v>
      </c>
      <c r="P1152" s="247">
        <v>2500</v>
      </c>
    </row>
    <row r="1153" spans="1:16" s="54" customFormat="1" ht="11.25" x14ac:dyDescent="0.2">
      <c r="A1153" s="554" t="s">
        <v>519</v>
      </c>
      <c r="B1153" s="381" t="s">
        <v>767</v>
      </c>
      <c r="C1153" s="381" t="s">
        <v>113</v>
      </c>
      <c r="D1153" s="367"/>
      <c r="E1153" s="247"/>
      <c r="F1153" s="538" t="s">
        <v>4076</v>
      </c>
      <c r="G1153" s="407" t="s">
        <v>4077</v>
      </c>
      <c r="H1153" s="407" t="s">
        <v>3720</v>
      </c>
      <c r="I1153" s="367"/>
      <c r="J1153" s="367"/>
      <c r="K1153" s="538">
        <v>12</v>
      </c>
      <c r="L1153" s="531">
        <v>12</v>
      </c>
      <c r="M1153" s="247">
        <v>1200</v>
      </c>
      <c r="N1153" s="538">
        <v>12</v>
      </c>
      <c r="O1153" s="538">
        <v>12</v>
      </c>
      <c r="P1153" s="247">
        <v>2500</v>
      </c>
    </row>
    <row r="1154" spans="1:16" s="54" customFormat="1" ht="11.25" x14ac:dyDescent="0.2">
      <c r="A1154" s="554" t="s">
        <v>519</v>
      </c>
      <c r="B1154" s="381" t="s">
        <v>767</v>
      </c>
      <c r="C1154" s="381" t="s">
        <v>113</v>
      </c>
      <c r="D1154" s="367"/>
      <c r="E1154" s="247"/>
      <c r="F1154" s="538" t="s">
        <v>4078</v>
      </c>
      <c r="G1154" s="407" t="s">
        <v>4079</v>
      </c>
      <c r="H1154" s="407" t="s">
        <v>3720</v>
      </c>
      <c r="I1154" s="367"/>
      <c r="J1154" s="367"/>
      <c r="K1154" s="538">
        <v>12</v>
      </c>
      <c r="L1154" s="531">
        <v>12</v>
      </c>
      <c r="M1154" s="247">
        <v>1200</v>
      </c>
      <c r="N1154" s="538">
        <v>12</v>
      </c>
      <c r="O1154" s="538">
        <v>12</v>
      </c>
      <c r="P1154" s="247">
        <v>8000</v>
      </c>
    </row>
    <row r="1155" spans="1:16" s="54" customFormat="1" ht="11.25" x14ac:dyDescent="0.2">
      <c r="A1155" s="554" t="s">
        <v>519</v>
      </c>
      <c r="B1155" s="381" t="s">
        <v>767</v>
      </c>
      <c r="C1155" s="381" t="s">
        <v>113</v>
      </c>
      <c r="D1155" s="367"/>
      <c r="E1155" s="247"/>
      <c r="F1155" s="538" t="s">
        <v>4080</v>
      </c>
      <c r="G1155" s="407" t="s">
        <v>4081</v>
      </c>
      <c r="H1155" s="407" t="s">
        <v>3689</v>
      </c>
      <c r="I1155" s="367"/>
      <c r="J1155" s="367"/>
      <c r="K1155" s="538">
        <v>12</v>
      </c>
      <c r="L1155" s="531">
        <v>12</v>
      </c>
      <c r="M1155" s="247">
        <v>2500</v>
      </c>
      <c r="N1155" s="538">
        <v>12</v>
      </c>
      <c r="O1155" s="538">
        <v>12</v>
      </c>
      <c r="P1155" s="247">
        <v>2500</v>
      </c>
    </row>
    <row r="1156" spans="1:16" s="54" customFormat="1" ht="11.25" x14ac:dyDescent="0.2">
      <c r="A1156" s="554" t="s">
        <v>519</v>
      </c>
      <c r="B1156" s="381" t="s">
        <v>767</v>
      </c>
      <c r="C1156" s="381" t="s">
        <v>113</v>
      </c>
      <c r="D1156" s="367"/>
      <c r="E1156" s="247"/>
      <c r="F1156" s="538" t="s">
        <v>4082</v>
      </c>
      <c r="G1156" s="407" t="s">
        <v>4083</v>
      </c>
      <c r="H1156" s="407" t="s">
        <v>3804</v>
      </c>
      <c r="I1156" s="367"/>
      <c r="J1156" s="367"/>
      <c r="K1156" s="538">
        <v>12</v>
      </c>
      <c r="L1156" s="531">
        <v>12</v>
      </c>
      <c r="M1156" s="247">
        <v>2000</v>
      </c>
      <c r="N1156" s="538">
        <v>12</v>
      </c>
      <c r="O1156" s="538">
        <v>12</v>
      </c>
      <c r="P1156" s="247">
        <v>2500</v>
      </c>
    </row>
    <row r="1157" spans="1:16" s="54" customFormat="1" ht="11.25" x14ac:dyDescent="0.2">
      <c r="A1157" s="554" t="s">
        <v>519</v>
      </c>
      <c r="B1157" s="381" t="s">
        <v>767</v>
      </c>
      <c r="C1157" s="381" t="s">
        <v>113</v>
      </c>
      <c r="D1157" s="367"/>
      <c r="E1157" s="247"/>
      <c r="F1157" s="538" t="s">
        <v>4084</v>
      </c>
      <c r="G1157" s="407" t="s">
        <v>4085</v>
      </c>
      <c r="H1157" s="407" t="s">
        <v>3712</v>
      </c>
      <c r="I1157" s="367"/>
      <c r="J1157" s="367"/>
      <c r="K1157" s="538">
        <v>12</v>
      </c>
      <c r="L1157" s="531">
        <v>12</v>
      </c>
      <c r="M1157" s="247">
        <v>2200</v>
      </c>
      <c r="N1157" s="538">
        <v>12</v>
      </c>
      <c r="O1157" s="538">
        <v>12</v>
      </c>
      <c r="P1157" s="247">
        <v>10000</v>
      </c>
    </row>
    <row r="1158" spans="1:16" s="54" customFormat="1" ht="11.25" x14ac:dyDescent="0.2">
      <c r="A1158" s="554" t="s">
        <v>519</v>
      </c>
      <c r="B1158" s="381" t="s">
        <v>767</v>
      </c>
      <c r="C1158" s="381" t="s">
        <v>113</v>
      </c>
      <c r="D1158" s="367"/>
      <c r="E1158" s="247"/>
      <c r="F1158" s="538" t="s">
        <v>4086</v>
      </c>
      <c r="G1158" s="407" t="s">
        <v>4087</v>
      </c>
      <c r="H1158" s="407" t="s">
        <v>3717</v>
      </c>
      <c r="I1158" s="367"/>
      <c r="J1158" s="367"/>
      <c r="K1158" s="538">
        <v>12</v>
      </c>
      <c r="L1158" s="531">
        <v>12</v>
      </c>
      <c r="M1158" s="247">
        <v>2800</v>
      </c>
      <c r="N1158" s="538">
        <v>12</v>
      </c>
      <c r="O1158" s="538">
        <v>12</v>
      </c>
      <c r="P1158" s="247">
        <v>6000</v>
      </c>
    </row>
    <row r="1159" spans="1:16" s="54" customFormat="1" ht="11.25" x14ac:dyDescent="0.2">
      <c r="A1159" s="554" t="s">
        <v>519</v>
      </c>
      <c r="B1159" s="381" t="s">
        <v>767</v>
      </c>
      <c r="C1159" s="381" t="s">
        <v>113</v>
      </c>
      <c r="D1159" s="367"/>
      <c r="E1159" s="247"/>
      <c r="F1159" s="538" t="s">
        <v>4088</v>
      </c>
      <c r="G1159" s="407" t="s">
        <v>4089</v>
      </c>
      <c r="H1159" s="407" t="s">
        <v>3752</v>
      </c>
      <c r="I1159" s="367"/>
      <c r="J1159" s="367"/>
      <c r="K1159" s="538">
        <v>12</v>
      </c>
      <c r="L1159" s="531">
        <v>12</v>
      </c>
      <c r="M1159" s="247">
        <v>1200</v>
      </c>
      <c r="N1159" s="538">
        <v>12</v>
      </c>
      <c r="O1159" s="538">
        <v>12</v>
      </c>
      <c r="P1159" s="247">
        <v>9000</v>
      </c>
    </row>
    <row r="1160" spans="1:16" s="54" customFormat="1" ht="11.25" x14ac:dyDescent="0.2">
      <c r="A1160" s="554" t="s">
        <v>519</v>
      </c>
      <c r="B1160" s="381" t="s">
        <v>767</v>
      </c>
      <c r="C1160" s="381" t="s">
        <v>113</v>
      </c>
      <c r="D1160" s="367"/>
      <c r="E1160" s="247"/>
      <c r="F1160" s="538" t="s">
        <v>4090</v>
      </c>
      <c r="G1160" s="407" t="s">
        <v>4091</v>
      </c>
      <c r="H1160" s="407" t="s">
        <v>2841</v>
      </c>
      <c r="I1160" s="367"/>
      <c r="J1160" s="367"/>
      <c r="K1160" s="538">
        <v>12</v>
      </c>
      <c r="L1160" s="531">
        <v>12</v>
      </c>
      <c r="M1160" s="247">
        <v>4000</v>
      </c>
      <c r="N1160" s="538">
        <v>12</v>
      </c>
      <c r="O1160" s="538">
        <v>12</v>
      </c>
      <c r="P1160" s="247">
        <v>5000</v>
      </c>
    </row>
    <row r="1161" spans="1:16" s="54" customFormat="1" ht="11.25" x14ac:dyDescent="0.2">
      <c r="A1161" s="554" t="s">
        <v>519</v>
      </c>
      <c r="B1161" s="381" t="s">
        <v>767</v>
      </c>
      <c r="C1161" s="381" t="s">
        <v>113</v>
      </c>
      <c r="D1161" s="367"/>
      <c r="E1161" s="247"/>
      <c r="F1161" s="538" t="s">
        <v>4092</v>
      </c>
      <c r="G1161" s="407" t="s">
        <v>4093</v>
      </c>
      <c r="H1161" s="407" t="s">
        <v>3689</v>
      </c>
      <c r="I1161" s="367"/>
      <c r="J1161" s="367"/>
      <c r="K1161" s="538">
        <v>12</v>
      </c>
      <c r="L1161" s="531">
        <v>12</v>
      </c>
      <c r="M1161" s="247">
        <v>1600</v>
      </c>
      <c r="N1161" s="538">
        <v>12</v>
      </c>
      <c r="O1161" s="538">
        <v>12</v>
      </c>
      <c r="P1161" s="247">
        <v>2500</v>
      </c>
    </row>
    <row r="1162" spans="1:16" s="54" customFormat="1" ht="11.25" x14ac:dyDescent="0.2">
      <c r="A1162" s="554" t="s">
        <v>519</v>
      </c>
      <c r="B1162" s="381" t="s">
        <v>767</v>
      </c>
      <c r="C1162" s="381" t="s">
        <v>113</v>
      </c>
      <c r="D1162" s="367"/>
      <c r="E1162" s="247"/>
      <c r="F1162" s="538" t="s">
        <v>4094</v>
      </c>
      <c r="G1162" s="407" t="s">
        <v>4095</v>
      </c>
      <c r="H1162" s="407" t="s">
        <v>2852</v>
      </c>
      <c r="I1162" s="367"/>
      <c r="J1162" s="367"/>
      <c r="K1162" s="538">
        <v>12</v>
      </c>
      <c r="L1162" s="531">
        <v>12</v>
      </c>
      <c r="M1162" s="247">
        <v>2100</v>
      </c>
      <c r="N1162" s="538">
        <v>12</v>
      </c>
      <c r="O1162" s="538">
        <v>12</v>
      </c>
      <c r="P1162" s="247">
        <v>2500</v>
      </c>
    </row>
    <row r="1163" spans="1:16" s="54" customFormat="1" ht="11.25" x14ac:dyDescent="0.2">
      <c r="A1163" s="554" t="s">
        <v>519</v>
      </c>
      <c r="B1163" s="381" t="s">
        <v>767</v>
      </c>
      <c r="C1163" s="381" t="s">
        <v>113</v>
      </c>
      <c r="D1163" s="367"/>
      <c r="E1163" s="247"/>
      <c r="F1163" s="538" t="s">
        <v>4096</v>
      </c>
      <c r="G1163" s="407" t="s">
        <v>4097</v>
      </c>
      <c r="H1163" s="407" t="s">
        <v>2852</v>
      </c>
      <c r="I1163" s="367"/>
      <c r="J1163" s="367"/>
      <c r="K1163" s="538">
        <v>12</v>
      </c>
      <c r="L1163" s="531">
        <v>12</v>
      </c>
      <c r="M1163" s="247">
        <v>2000</v>
      </c>
      <c r="N1163" s="538">
        <v>12</v>
      </c>
      <c r="O1163" s="538">
        <v>12</v>
      </c>
      <c r="P1163" s="247">
        <v>3500</v>
      </c>
    </row>
    <row r="1164" spans="1:16" s="54" customFormat="1" ht="11.25" x14ac:dyDescent="0.2">
      <c r="A1164" s="554" t="s">
        <v>519</v>
      </c>
      <c r="B1164" s="381" t="s">
        <v>767</v>
      </c>
      <c r="C1164" s="381" t="s">
        <v>113</v>
      </c>
      <c r="D1164" s="367"/>
      <c r="E1164" s="247"/>
      <c r="F1164" s="538" t="s">
        <v>4098</v>
      </c>
      <c r="G1164" s="407" t="s">
        <v>4099</v>
      </c>
      <c r="H1164" s="407" t="s">
        <v>3720</v>
      </c>
      <c r="I1164" s="367"/>
      <c r="J1164" s="367"/>
      <c r="K1164" s="538">
        <v>12</v>
      </c>
      <c r="L1164" s="531">
        <v>12</v>
      </c>
      <c r="M1164" s="247">
        <v>1700</v>
      </c>
      <c r="N1164" s="538">
        <v>12</v>
      </c>
      <c r="O1164" s="538">
        <v>12</v>
      </c>
      <c r="P1164" s="247">
        <v>5000</v>
      </c>
    </row>
    <row r="1165" spans="1:16" s="54" customFormat="1" ht="11.25" x14ac:dyDescent="0.2">
      <c r="A1165" s="554" t="s">
        <v>519</v>
      </c>
      <c r="B1165" s="381" t="s">
        <v>767</v>
      </c>
      <c r="C1165" s="381" t="s">
        <v>113</v>
      </c>
      <c r="D1165" s="367"/>
      <c r="E1165" s="247"/>
      <c r="F1165" s="538" t="s">
        <v>4100</v>
      </c>
      <c r="G1165" s="407" t="s">
        <v>4101</v>
      </c>
      <c r="H1165" s="407" t="s">
        <v>3733</v>
      </c>
      <c r="I1165" s="367"/>
      <c r="J1165" s="367"/>
      <c r="K1165" s="538">
        <v>12</v>
      </c>
      <c r="L1165" s="531">
        <v>12</v>
      </c>
      <c r="M1165" s="247">
        <v>2500</v>
      </c>
      <c r="N1165" s="538">
        <v>12</v>
      </c>
      <c r="O1165" s="538">
        <v>12</v>
      </c>
      <c r="P1165" s="247">
        <v>2500</v>
      </c>
    </row>
    <row r="1166" spans="1:16" s="54" customFormat="1" ht="11.25" x14ac:dyDescent="0.2">
      <c r="A1166" s="554" t="s">
        <v>519</v>
      </c>
      <c r="B1166" s="381" t="s">
        <v>767</v>
      </c>
      <c r="C1166" s="381" t="s">
        <v>113</v>
      </c>
      <c r="D1166" s="367"/>
      <c r="E1166" s="247"/>
      <c r="F1166" s="538" t="s">
        <v>4102</v>
      </c>
      <c r="G1166" s="407" t="s">
        <v>4103</v>
      </c>
      <c r="H1166" s="407" t="s">
        <v>3689</v>
      </c>
      <c r="I1166" s="367"/>
      <c r="J1166" s="367"/>
      <c r="K1166" s="538">
        <v>12</v>
      </c>
      <c r="L1166" s="531">
        <v>12</v>
      </c>
      <c r="M1166" s="247">
        <v>2500</v>
      </c>
      <c r="N1166" s="538">
        <v>12</v>
      </c>
      <c r="O1166" s="538">
        <v>12</v>
      </c>
      <c r="P1166" s="247">
        <v>10000</v>
      </c>
    </row>
    <row r="1167" spans="1:16" s="54" customFormat="1" ht="11.25" x14ac:dyDescent="0.2">
      <c r="A1167" s="554" t="s">
        <v>519</v>
      </c>
      <c r="B1167" s="381" t="s">
        <v>767</v>
      </c>
      <c r="C1167" s="381" t="s">
        <v>113</v>
      </c>
      <c r="D1167" s="367"/>
      <c r="E1167" s="247"/>
      <c r="F1167" s="538" t="s">
        <v>4104</v>
      </c>
      <c r="G1167" s="407" t="s">
        <v>4105</v>
      </c>
      <c r="H1167" s="407" t="s">
        <v>3720</v>
      </c>
      <c r="I1167" s="367"/>
      <c r="J1167" s="367"/>
      <c r="K1167" s="538">
        <v>12</v>
      </c>
      <c r="L1167" s="531">
        <v>12</v>
      </c>
      <c r="M1167" s="247">
        <v>1600</v>
      </c>
      <c r="N1167" s="538">
        <v>12</v>
      </c>
      <c r="O1167" s="538">
        <v>12</v>
      </c>
      <c r="P1167" s="247">
        <v>5000</v>
      </c>
    </row>
    <row r="1168" spans="1:16" s="54" customFormat="1" ht="11.25" x14ac:dyDescent="0.2">
      <c r="A1168" s="554" t="s">
        <v>519</v>
      </c>
      <c r="B1168" s="381" t="s">
        <v>767</v>
      </c>
      <c r="C1168" s="381" t="s">
        <v>113</v>
      </c>
      <c r="D1168" s="367"/>
      <c r="E1168" s="247"/>
      <c r="F1168" s="538" t="s">
        <v>4106</v>
      </c>
      <c r="G1168" s="407" t="s">
        <v>4107</v>
      </c>
      <c r="H1168" s="407" t="s">
        <v>2852</v>
      </c>
      <c r="I1168" s="367"/>
      <c r="J1168" s="367"/>
      <c r="K1168" s="538">
        <v>12</v>
      </c>
      <c r="L1168" s="531">
        <v>12</v>
      </c>
      <c r="M1168" s="247">
        <v>2000</v>
      </c>
      <c r="N1168" s="538">
        <v>12</v>
      </c>
      <c r="O1168" s="538">
        <v>12</v>
      </c>
      <c r="P1168" s="247">
        <v>5000</v>
      </c>
    </row>
    <row r="1169" spans="1:16" s="54" customFormat="1" ht="11.25" x14ac:dyDescent="0.2">
      <c r="A1169" s="554" t="s">
        <v>519</v>
      </c>
      <c r="B1169" s="381" t="s">
        <v>767</v>
      </c>
      <c r="C1169" s="381" t="s">
        <v>113</v>
      </c>
      <c r="D1169" s="367"/>
      <c r="E1169" s="247"/>
      <c r="F1169" s="538" t="s">
        <v>4108</v>
      </c>
      <c r="G1169" s="407" t="s">
        <v>4109</v>
      </c>
      <c r="H1169" s="407" t="s">
        <v>3689</v>
      </c>
      <c r="I1169" s="367"/>
      <c r="J1169" s="367"/>
      <c r="K1169" s="538">
        <v>12</v>
      </c>
      <c r="L1169" s="531">
        <v>12</v>
      </c>
      <c r="M1169" s="247">
        <v>1400</v>
      </c>
      <c r="N1169" s="538">
        <v>12</v>
      </c>
      <c r="O1169" s="538">
        <v>12</v>
      </c>
      <c r="P1169" s="247">
        <v>2000</v>
      </c>
    </row>
    <row r="1170" spans="1:16" s="54" customFormat="1" ht="11.25" x14ac:dyDescent="0.2">
      <c r="A1170" s="554" t="s">
        <v>519</v>
      </c>
      <c r="B1170" s="381" t="s">
        <v>767</v>
      </c>
      <c r="C1170" s="381" t="s">
        <v>113</v>
      </c>
      <c r="D1170" s="367"/>
      <c r="E1170" s="247"/>
      <c r="F1170" s="538" t="s">
        <v>4110</v>
      </c>
      <c r="G1170" s="407" t="s">
        <v>4111</v>
      </c>
      <c r="H1170" s="407" t="s">
        <v>2852</v>
      </c>
      <c r="I1170" s="367"/>
      <c r="J1170" s="367"/>
      <c r="K1170" s="538">
        <v>12</v>
      </c>
      <c r="L1170" s="531">
        <v>12</v>
      </c>
      <c r="M1170" s="247">
        <v>2600</v>
      </c>
      <c r="N1170" s="538">
        <v>12</v>
      </c>
      <c r="O1170" s="538">
        <v>12</v>
      </c>
      <c r="P1170" s="247">
        <v>5000</v>
      </c>
    </row>
    <row r="1171" spans="1:16" s="54" customFormat="1" ht="11.25" x14ac:dyDescent="0.2">
      <c r="A1171" s="554" t="s">
        <v>519</v>
      </c>
      <c r="B1171" s="381" t="s">
        <v>767</v>
      </c>
      <c r="C1171" s="381" t="s">
        <v>113</v>
      </c>
      <c r="D1171" s="367"/>
      <c r="E1171" s="247"/>
      <c r="F1171" s="538" t="s">
        <v>4112</v>
      </c>
      <c r="G1171" s="407" t="s">
        <v>4113</v>
      </c>
      <c r="H1171" s="407" t="s">
        <v>3689</v>
      </c>
      <c r="I1171" s="367"/>
      <c r="J1171" s="367"/>
      <c r="K1171" s="538">
        <v>12</v>
      </c>
      <c r="L1171" s="531">
        <v>12</v>
      </c>
      <c r="M1171" s="247">
        <v>1200</v>
      </c>
      <c r="N1171" s="538">
        <v>12</v>
      </c>
      <c r="O1171" s="538">
        <v>12</v>
      </c>
      <c r="P1171" s="247">
        <v>5000</v>
      </c>
    </row>
    <row r="1172" spans="1:16" s="54" customFormat="1" ht="11.25" x14ac:dyDescent="0.2">
      <c r="A1172" s="554" t="s">
        <v>519</v>
      </c>
      <c r="B1172" s="381" t="s">
        <v>767</v>
      </c>
      <c r="C1172" s="381" t="s">
        <v>113</v>
      </c>
      <c r="D1172" s="367"/>
      <c r="E1172" s="247"/>
      <c r="F1172" s="538" t="s">
        <v>4114</v>
      </c>
      <c r="G1172" s="407" t="s">
        <v>4115</v>
      </c>
      <c r="H1172" s="407" t="s">
        <v>3689</v>
      </c>
      <c r="I1172" s="367"/>
      <c r="J1172" s="367"/>
      <c r="K1172" s="538">
        <v>12</v>
      </c>
      <c r="L1172" s="531">
        <v>12</v>
      </c>
      <c r="M1172" s="247">
        <v>1300</v>
      </c>
      <c r="N1172" s="538">
        <v>12</v>
      </c>
      <c r="O1172" s="538">
        <v>12</v>
      </c>
      <c r="P1172" s="247">
        <v>2500</v>
      </c>
    </row>
    <row r="1173" spans="1:16" s="54" customFormat="1" ht="11.25" x14ac:dyDescent="0.2">
      <c r="A1173" s="554" t="s">
        <v>519</v>
      </c>
      <c r="B1173" s="381" t="s">
        <v>767</v>
      </c>
      <c r="C1173" s="381" t="s">
        <v>113</v>
      </c>
      <c r="D1173" s="367"/>
      <c r="E1173" s="247"/>
      <c r="F1173" s="538" t="s">
        <v>4116</v>
      </c>
      <c r="G1173" s="407" t="s">
        <v>4117</v>
      </c>
      <c r="H1173" s="407" t="s">
        <v>3712</v>
      </c>
      <c r="I1173" s="367"/>
      <c r="J1173" s="367"/>
      <c r="K1173" s="538">
        <v>12</v>
      </c>
      <c r="L1173" s="531">
        <v>12</v>
      </c>
      <c r="M1173" s="247">
        <v>2100</v>
      </c>
      <c r="N1173" s="538">
        <v>12</v>
      </c>
      <c r="O1173" s="538">
        <v>12</v>
      </c>
      <c r="P1173" s="247">
        <v>3000</v>
      </c>
    </row>
    <row r="1174" spans="1:16" s="54" customFormat="1" ht="11.25" x14ac:dyDescent="0.2">
      <c r="A1174" s="554" t="s">
        <v>519</v>
      </c>
      <c r="B1174" s="381" t="s">
        <v>767</v>
      </c>
      <c r="C1174" s="381" t="s">
        <v>113</v>
      </c>
      <c r="D1174" s="367"/>
      <c r="E1174" s="247"/>
      <c r="F1174" s="538" t="s">
        <v>4118</v>
      </c>
      <c r="G1174" s="407" t="s">
        <v>4119</v>
      </c>
      <c r="H1174" s="407" t="s">
        <v>3692</v>
      </c>
      <c r="I1174" s="367"/>
      <c r="J1174" s="367"/>
      <c r="K1174" s="538">
        <v>12</v>
      </c>
      <c r="L1174" s="531">
        <v>12</v>
      </c>
      <c r="M1174" s="247">
        <v>2500</v>
      </c>
      <c r="N1174" s="538">
        <v>12</v>
      </c>
      <c r="O1174" s="538">
        <v>12</v>
      </c>
      <c r="P1174" s="247">
        <v>2500</v>
      </c>
    </row>
    <row r="1175" spans="1:16" s="54" customFormat="1" ht="11.25" x14ac:dyDescent="0.2">
      <c r="A1175" s="554" t="s">
        <v>519</v>
      </c>
      <c r="B1175" s="381" t="s">
        <v>767</v>
      </c>
      <c r="C1175" s="381" t="s">
        <v>113</v>
      </c>
      <c r="D1175" s="367"/>
      <c r="E1175" s="247"/>
      <c r="F1175" s="538" t="s">
        <v>4120</v>
      </c>
      <c r="G1175" s="407" t="s">
        <v>4121</v>
      </c>
      <c r="H1175" s="407" t="s">
        <v>3689</v>
      </c>
      <c r="I1175" s="367"/>
      <c r="J1175" s="367"/>
      <c r="K1175" s="538">
        <v>12</v>
      </c>
      <c r="L1175" s="531">
        <v>12</v>
      </c>
      <c r="M1175" s="247">
        <v>1200</v>
      </c>
      <c r="N1175" s="538">
        <v>12</v>
      </c>
      <c r="O1175" s="538">
        <v>12</v>
      </c>
      <c r="P1175" s="247">
        <v>5000</v>
      </c>
    </row>
    <row r="1176" spans="1:16" s="54" customFormat="1" ht="11.25" x14ac:dyDescent="0.2">
      <c r="A1176" s="554" t="s">
        <v>519</v>
      </c>
      <c r="B1176" s="381" t="s">
        <v>767</v>
      </c>
      <c r="C1176" s="381" t="s">
        <v>113</v>
      </c>
      <c r="D1176" s="367"/>
      <c r="E1176" s="247"/>
      <c r="F1176" s="538" t="s">
        <v>4122</v>
      </c>
      <c r="G1176" s="407" t="s">
        <v>4123</v>
      </c>
      <c r="H1176" s="407" t="s">
        <v>3712</v>
      </c>
      <c r="I1176" s="367"/>
      <c r="J1176" s="367"/>
      <c r="K1176" s="538">
        <v>12</v>
      </c>
      <c r="L1176" s="531">
        <v>12</v>
      </c>
      <c r="M1176" s="247">
        <v>4000</v>
      </c>
      <c r="N1176" s="538">
        <v>12</v>
      </c>
      <c r="O1176" s="538">
        <v>12</v>
      </c>
      <c r="P1176" s="247">
        <v>5000</v>
      </c>
    </row>
    <row r="1177" spans="1:16" s="54" customFormat="1" ht="11.25" x14ac:dyDescent="0.2">
      <c r="A1177" s="554" t="s">
        <v>519</v>
      </c>
      <c r="B1177" s="381" t="s">
        <v>767</v>
      </c>
      <c r="C1177" s="381" t="s">
        <v>113</v>
      </c>
      <c r="D1177" s="367"/>
      <c r="E1177" s="247"/>
      <c r="F1177" s="538" t="s">
        <v>4124</v>
      </c>
      <c r="G1177" s="407" t="s">
        <v>4125</v>
      </c>
      <c r="H1177" s="407" t="s">
        <v>2841</v>
      </c>
      <c r="I1177" s="367"/>
      <c r="J1177" s="367"/>
      <c r="K1177" s="538">
        <v>12</v>
      </c>
      <c r="L1177" s="531">
        <v>12</v>
      </c>
      <c r="M1177" s="247">
        <v>6000</v>
      </c>
      <c r="N1177" s="538">
        <v>12</v>
      </c>
      <c r="O1177" s="538">
        <v>12</v>
      </c>
      <c r="P1177" s="247">
        <v>10000</v>
      </c>
    </row>
    <row r="1178" spans="1:16" s="54" customFormat="1" ht="11.25" x14ac:dyDescent="0.2">
      <c r="A1178" s="554" t="s">
        <v>519</v>
      </c>
      <c r="B1178" s="381" t="s">
        <v>767</v>
      </c>
      <c r="C1178" s="381" t="s">
        <v>113</v>
      </c>
      <c r="D1178" s="367"/>
      <c r="E1178" s="247"/>
      <c r="F1178" s="538" t="s">
        <v>4126</v>
      </c>
      <c r="G1178" s="407" t="s">
        <v>4127</v>
      </c>
      <c r="H1178" s="407" t="s">
        <v>2841</v>
      </c>
      <c r="I1178" s="367"/>
      <c r="J1178" s="367"/>
      <c r="K1178" s="538">
        <v>12</v>
      </c>
      <c r="L1178" s="531">
        <v>12</v>
      </c>
      <c r="M1178" s="247">
        <v>6000</v>
      </c>
      <c r="N1178" s="538">
        <v>12</v>
      </c>
      <c r="O1178" s="538">
        <v>12</v>
      </c>
      <c r="P1178" s="247">
        <v>5000</v>
      </c>
    </row>
    <row r="1179" spans="1:16" s="54" customFormat="1" ht="11.25" x14ac:dyDescent="0.2">
      <c r="A1179" s="554" t="s">
        <v>519</v>
      </c>
      <c r="B1179" s="381" t="s">
        <v>767</v>
      </c>
      <c r="C1179" s="381" t="s">
        <v>113</v>
      </c>
      <c r="D1179" s="367"/>
      <c r="E1179" s="247"/>
      <c r="F1179" s="538" t="s">
        <v>4128</v>
      </c>
      <c r="G1179" s="407" t="s">
        <v>4129</v>
      </c>
      <c r="H1179" s="407" t="s">
        <v>3712</v>
      </c>
      <c r="I1179" s="367"/>
      <c r="J1179" s="367"/>
      <c r="K1179" s="538">
        <v>12</v>
      </c>
      <c r="L1179" s="531">
        <v>12</v>
      </c>
      <c r="M1179" s="247">
        <v>2500</v>
      </c>
      <c r="N1179" s="538">
        <v>12</v>
      </c>
      <c r="O1179" s="538">
        <v>12</v>
      </c>
      <c r="P1179" s="247">
        <v>2500</v>
      </c>
    </row>
    <row r="1180" spans="1:16" s="54" customFormat="1" ht="11.25" x14ac:dyDescent="0.2">
      <c r="A1180" s="554" t="s">
        <v>519</v>
      </c>
      <c r="B1180" s="381" t="s">
        <v>767</v>
      </c>
      <c r="C1180" s="381" t="s">
        <v>113</v>
      </c>
      <c r="D1180" s="367"/>
      <c r="E1180" s="247"/>
      <c r="F1180" s="538" t="s">
        <v>4130</v>
      </c>
      <c r="G1180" s="407" t="s">
        <v>4131</v>
      </c>
      <c r="H1180" s="407" t="s">
        <v>3689</v>
      </c>
      <c r="I1180" s="367"/>
      <c r="J1180" s="367"/>
      <c r="K1180" s="538">
        <v>12</v>
      </c>
      <c r="L1180" s="531">
        <v>12</v>
      </c>
      <c r="M1180" s="247">
        <v>2500</v>
      </c>
      <c r="N1180" s="538">
        <v>12</v>
      </c>
      <c r="O1180" s="538">
        <v>12</v>
      </c>
      <c r="P1180" s="247">
        <v>2500</v>
      </c>
    </row>
    <row r="1181" spans="1:16" s="54" customFormat="1" ht="11.25" x14ac:dyDescent="0.2">
      <c r="A1181" s="554" t="s">
        <v>519</v>
      </c>
      <c r="B1181" s="381" t="s">
        <v>767</v>
      </c>
      <c r="C1181" s="381" t="s">
        <v>113</v>
      </c>
      <c r="D1181" s="367"/>
      <c r="E1181" s="247"/>
      <c r="F1181" s="538" t="s">
        <v>4132</v>
      </c>
      <c r="G1181" s="407" t="s">
        <v>4133</v>
      </c>
      <c r="H1181" s="407" t="s">
        <v>3720</v>
      </c>
      <c r="I1181" s="367"/>
      <c r="J1181" s="367"/>
      <c r="K1181" s="538">
        <v>12</v>
      </c>
      <c r="L1181" s="531">
        <v>12</v>
      </c>
      <c r="M1181" s="247">
        <v>1200</v>
      </c>
      <c r="N1181" s="538">
        <v>12</v>
      </c>
      <c r="O1181" s="538">
        <v>12</v>
      </c>
      <c r="P1181" s="247">
        <v>5000</v>
      </c>
    </row>
    <row r="1182" spans="1:16" s="54" customFormat="1" ht="11.25" x14ac:dyDescent="0.2">
      <c r="A1182" s="554" t="s">
        <v>519</v>
      </c>
      <c r="B1182" s="381" t="s">
        <v>767</v>
      </c>
      <c r="C1182" s="381" t="s">
        <v>113</v>
      </c>
      <c r="D1182" s="367"/>
      <c r="E1182" s="247"/>
      <c r="F1182" s="538" t="s">
        <v>4134</v>
      </c>
      <c r="G1182" s="407" t="s">
        <v>4135</v>
      </c>
      <c r="H1182" s="407" t="s">
        <v>3712</v>
      </c>
      <c r="I1182" s="367"/>
      <c r="J1182" s="367"/>
      <c r="K1182" s="538">
        <v>12</v>
      </c>
      <c r="L1182" s="531">
        <v>12</v>
      </c>
      <c r="M1182" s="247">
        <v>2000</v>
      </c>
      <c r="N1182" s="538">
        <v>12</v>
      </c>
      <c r="O1182" s="538">
        <v>12</v>
      </c>
      <c r="P1182" s="247">
        <v>3500</v>
      </c>
    </row>
    <row r="1183" spans="1:16" s="54" customFormat="1" ht="11.25" x14ac:dyDescent="0.2">
      <c r="A1183" s="554" t="s">
        <v>519</v>
      </c>
      <c r="B1183" s="381" t="s">
        <v>767</v>
      </c>
      <c r="C1183" s="381" t="s">
        <v>113</v>
      </c>
      <c r="D1183" s="367"/>
      <c r="E1183" s="247"/>
      <c r="F1183" s="538" t="s">
        <v>4136</v>
      </c>
      <c r="G1183" s="407" t="s">
        <v>4137</v>
      </c>
      <c r="H1183" s="407" t="s">
        <v>3712</v>
      </c>
      <c r="I1183" s="367"/>
      <c r="J1183" s="367"/>
      <c r="K1183" s="538">
        <v>12</v>
      </c>
      <c r="L1183" s="531">
        <v>12</v>
      </c>
      <c r="M1183" s="247">
        <v>2000</v>
      </c>
      <c r="N1183" s="538">
        <v>12</v>
      </c>
      <c r="O1183" s="538">
        <v>12</v>
      </c>
      <c r="P1183" s="247">
        <v>2500</v>
      </c>
    </row>
    <row r="1184" spans="1:16" s="54" customFormat="1" ht="11.25" x14ac:dyDescent="0.2">
      <c r="A1184" s="554" t="s">
        <v>519</v>
      </c>
      <c r="B1184" s="381" t="s">
        <v>767</v>
      </c>
      <c r="C1184" s="381" t="s">
        <v>113</v>
      </c>
      <c r="D1184" s="367"/>
      <c r="E1184" s="247"/>
      <c r="F1184" s="538" t="s">
        <v>4138</v>
      </c>
      <c r="G1184" s="407" t="s">
        <v>4139</v>
      </c>
      <c r="H1184" s="407" t="s">
        <v>2852</v>
      </c>
      <c r="I1184" s="367"/>
      <c r="J1184" s="367"/>
      <c r="K1184" s="538">
        <v>12</v>
      </c>
      <c r="L1184" s="531">
        <v>12</v>
      </c>
      <c r="M1184" s="247">
        <v>2000</v>
      </c>
      <c r="N1184" s="538">
        <v>12</v>
      </c>
      <c r="O1184" s="538">
        <v>12</v>
      </c>
      <c r="P1184" s="247">
        <v>8000</v>
      </c>
    </row>
    <row r="1185" spans="1:16" s="54" customFormat="1" ht="11.25" x14ac:dyDescent="0.2">
      <c r="A1185" s="554" t="s">
        <v>519</v>
      </c>
      <c r="B1185" s="381" t="s">
        <v>767</v>
      </c>
      <c r="C1185" s="381" t="s">
        <v>113</v>
      </c>
      <c r="D1185" s="367"/>
      <c r="E1185" s="247"/>
      <c r="F1185" s="538" t="s">
        <v>4140</v>
      </c>
      <c r="G1185" s="407" t="s">
        <v>4141</v>
      </c>
      <c r="H1185" s="407" t="s">
        <v>3755</v>
      </c>
      <c r="I1185" s="367"/>
      <c r="J1185" s="367"/>
      <c r="K1185" s="538">
        <v>12</v>
      </c>
      <c r="L1185" s="531">
        <v>12</v>
      </c>
      <c r="M1185" s="247">
        <v>2500</v>
      </c>
      <c r="N1185" s="538">
        <v>12</v>
      </c>
      <c r="O1185" s="538">
        <v>12</v>
      </c>
      <c r="P1185" s="247">
        <v>2500</v>
      </c>
    </row>
    <row r="1186" spans="1:16" s="54" customFormat="1" ht="11.25" x14ac:dyDescent="0.2">
      <c r="A1186" s="554" t="s">
        <v>519</v>
      </c>
      <c r="B1186" s="381" t="s">
        <v>767</v>
      </c>
      <c r="C1186" s="381" t="s">
        <v>113</v>
      </c>
      <c r="D1186" s="367"/>
      <c r="E1186" s="247"/>
      <c r="F1186" s="538" t="s">
        <v>4142</v>
      </c>
      <c r="G1186" s="407" t="s">
        <v>4143</v>
      </c>
      <c r="H1186" s="407" t="s">
        <v>4144</v>
      </c>
      <c r="I1186" s="367"/>
      <c r="J1186" s="367"/>
      <c r="K1186" s="538">
        <v>12</v>
      </c>
      <c r="L1186" s="531">
        <v>12</v>
      </c>
      <c r="M1186" s="247">
        <v>4000</v>
      </c>
      <c r="N1186" s="538">
        <v>12</v>
      </c>
      <c r="O1186" s="538">
        <v>12</v>
      </c>
      <c r="P1186" s="247">
        <v>2500</v>
      </c>
    </row>
    <row r="1187" spans="1:16" s="54" customFormat="1" ht="11.25" x14ac:dyDescent="0.2">
      <c r="A1187" s="554" t="s">
        <v>519</v>
      </c>
      <c r="B1187" s="381" t="s">
        <v>767</v>
      </c>
      <c r="C1187" s="381" t="s">
        <v>113</v>
      </c>
      <c r="D1187" s="367"/>
      <c r="E1187" s="247"/>
      <c r="F1187" s="538" t="s">
        <v>4145</v>
      </c>
      <c r="G1187" s="407" t="s">
        <v>4146</v>
      </c>
      <c r="H1187" s="407" t="s">
        <v>3245</v>
      </c>
      <c r="I1187" s="367"/>
      <c r="J1187" s="367"/>
      <c r="K1187" s="538">
        <v>12</v>
      </c>
      <c r="L1187" s="531">
        <v>12</v>
      </c>
      <c r="M1187" s="247">
        <v>2500</v>
      </c>
      <c r="N1187" s="538">
        <v>12</v>
      </c>
      <c r="O1187" s="538">
        <v>12</v>
      </c>
      <c r="P1187" s="247">
        <v>2500</v>
      </c>
    </row>
    <row r="1188" spans="1:16" s="54" customFormat="1" ht="11.25" x14ac:dyDescent="0.2">
      <c r="A1188" s="554" t="s">
        <v>519</v>
      </c>
      <c r="B1188" s="381" t="s">
        <v>767</v>
      </c>
      <c r="C1188" s="381" t="s">
        <v>113</v>
      </c>
      <c r="D1188" s="367"/>
      <c r="E1188" s="247"/>
      <c r="F1188" s="538" t="s">
        <v>4147</v>
      </c>
      <c r="G1188" s="407" t="s">
        <v>4148</v>
      </c>
      <c r="H1188" s="407" t="s">
        <v>3689</v>
      </c>
      <c r="I1188" s="367"/>
      <c r="J1188" s="367"/>
      <c r="K1188" s="538">
        <v>12</v>
      </c>
      <c r="L1188" s="531">
        <v>12</v>
      </c>
      <c r="M1188" s="247">
        <v>1200</v>
      </c>
      <c r="N1188" s="538">
        <v>12</v>
      </c>
      <c r="O1188" s="538">
        <v>12</v>
      </c>
      <c r="P1188" s="247">
        <v>2500</v>
      </c>
    </row>
    <row r="1189" spans="1:16" s="54" customFormat="1" ht="11.25" x14ac:dyDescent="0.2">
      <c r="A1189" s="554" t="s">
        <v>519</v>
      </c>
      <c r="B1189" s="381" t="s">
        <v>767</v>
      </c>
      <c r="C1189" s="381" t="s">
        <v>113</v>
      </c>
      <c r="D1189" s="367"/>
      <c r="E1189" s="247"/>
      <c r="F1189" s="538" t="s">
        <v>4149</v>
      </c>
      <c r="G1189" s="407" t="s">
        <v>4150</v>
      </c>
      <c r="H1189" s="407" t="s">
        <v>3689</v>
      </c>
      <c r="I1189" s="367"/>
      <c r="J1189" s="367"/>
      <c r="K1189" s="538">
        <v>12</v>
      </c>
      <c r="L1189" s="531">
        <v>12</v>
      </c>
      <c r="M1189" s="247">
        <v>1200</v>
      </c>
      <c r="N1189" s="538">
        <v>12</v>
      </c>
      <c r="O1189" s="538">
        <v>12</v>
      </c>
      <c r="P1189" s="247">
        <v>8000</v>
      </c>
    </row>
    <row r="1190" spans="1:16" s="54" customFormat="1" ht="11.25" x14ac:dyDescent="0.2">
      <c r="A1190" s="554" t="s">
        <v>519</v>
      </c>
      <c r="B1190" s="381" t="s">
        <v>767</v>
      </c>
      <c r="C1190" s="381" t="s">
        <v>113</v>
      </c>
      <c r="D1190" s="367"/>
      <c r="E1190" s="247"/>
      <c r="F1190" s="538" t="s">
        <v>4151</v>
      </c>
      <c r="G1190" s="407" t="s">
        <v>4152</v>
      </c>
      <c r="H1190" s="407" t="s">
        <v>3689</v>
      </c>
      <c r="I1190" s="367"/>
      <c r="J1190" s="367"/>
      <c r="K1190" s="538">
        <v>12</v>
      </c>
      <c r="L1190" s="531">
        <v>12</v>
      </c>
      <c r="M1190" s="247">
        <v>1200</v>
      </c>
      <c r="N1190" s="538">
        <v>12</v>
      </c>
      <c r="O1190" s="538">
        <v>12</v>
      </c>
      <c r="P1190" s="247">
        <v>8000</v>
      </c>
    </row>
    <row r="1191" spans="1:16" s="54" customFormat="1" ht="11.25" x14ac:dyDescent="0.2">
      <c r="A1191" s="554" t="s">
        <v>519</v>
      </c>
      <c r="B1191" s="381" t="s">
        <v>767</v>
      </c>
      <c r="C1191" s="381" t="s">
        <v>113</v>
      </c>
      <c r="D1191" s="367"/>
      <c r="E1191" s="247"/>
      <c r="F1191" s="538" t="s">
        <v>4153</v>
      </c>
      <c r="G1191" s="407" t="s">
        <v>4154</v>
      </c>
      <c r="H1191" s="407" t="s">
        <v>2841</v>
      </c>
      <c r="I1191" s="367"/>
      <c r="J1191" s="367"/>
      <c r="K1191" s="538">
        <v>12</v>
      </c>
      <c r="L1191" s="531">
        <v>12</v>
      </c>
      <c r="M1191" s="247">
        <v>6000</v>
      </c>
      <c r="N1191" s="538">
        <v>12</v>
      </c>
      <c r="O1191" s="538">
        <v>12</v>
      </c>
      <c r="P1191" s="247">
        <v>4000</v>
      </c>
    </row>
    <row r="1192" spans="1:16" s="54" customFormat="1" ht="11.25" x14ac:dyDescent="0.2">
      <c r="A1192" s="554" t="s">
        <v>519</v>
      </c>
      <c r="B1192" s="381" t="s">
        <v>767</v>
      </c>
      <c r="C1192" s="381" t="s">
        <v>113</v>
      </c>
      <c r="D1192" s="367"/>
      <c r="E1192" s="247"/>
      <c r="F1192" s="538" t="s">
        <v>4155</v>
      </c>
      <c r="G1192" s="407" t="s">
        <v>4156</v>
      </c>
      <c r="H1192" s="407" t="s">
        <v>3689</v>
      </c>
      <c r="I1192" s="367"/>
      <c r="J1192" s="367"/>
      <c r="K1192" s="538">
        <v>12</v>
      </c>
      <c r="L1192" s="531">
        <v>12</v>
      </c>
      <c r="M1192" s="247">
        <v>2500</v>
      </c>
      <c r="N1192" s="538">
        <v>12</v>
      </c>
      <c r="O1192" s="538">
        <v>12</v>
      </c>
      <c r="P1192" s="247">
        <v>6500</v>
      </c>
    </row>
    <row r="1193" spans="1:16" s="54" customFormat="1" ht="11.25" x14ac:dyDescent="0.2">
      <c r="A1193" s="554" t="s">
        <v>519</v>
      </c>
      <c r="B1193" s="381" t="s">
        <v>767</v>
      </c>
      <c r="C1193" s="381" t="s">
        <v>113</v>
      </c>
      <c r="D1193" s="367"/>
      <c r="E1193" s="247"/>
      <c r="F1193" s="538" t="s">
        <v>4157</v>
      </c>
      <c r="G1193" s="407" t="s">
        <v>4158</v>
      </c>
      <c r="H1193" s="407" t="s">
        <v>3712</v>
      </c>
      <c r="I1193" s="367"/>
      <c r="J1193" s="367"/>
      <c r="K1193" s="538">
        <v>12</v>
      </c>
      <c r="L1193" s="531">
        <v>12</v>
      </c>
      <c r="M1193" s="247">
        <v>2000</v>
      </c>
      <c r="N1193" s="538">
        <v>12</v>
      </c>
      <c r="O1193" s="538">
        <v>12</v>
      </c>
      <c r="P1193" s="247">
        <v>4000</v>
      </c>
    </row>
    <row r="1194" spans="1:16" s="54" customFormat="1" ht="11.25" x14ac:dyDescent="0.2">
      <c r="A1194" s="554" t="s">
        <v>519</v>
      </c>
      <c r="B1194" s="381" t="s">
        <v>767</v>
      </c>
      <c r="C1194" s="381" t="s">
        <v>113</v>
      </c>
      <c r="D1194" s="367"/>
      <c r="E1194" s="247"/>
      <c r="F1194" s="538" t="s">
        <v>4159</v>
      </c>
      <c r="G1194" s="407" t="s">
        <v>4160</v>
      </c>
      <c r="H1194" s="407" t="s">
        <v>2852</v>
      </c>
      <c r="I1194" s="367"/>
      <c r="J1194" s="367"/>
      <c r="K1194" s="538">
        <v>12</v>
      </c>
      <c r="L1194" s="531">
        <v>12</v>
      </c>
      <c r="M1194" s="247">
        <v>2100</v>
      </c>
      <c r="N1194" s="538">
        <v>12</v>
      </c>
      <c r="O1194" s="538">
        <v>12</v>
      </c>
      <c r="P1194" s="247">
        <v>5000</v>
      </c>
    </row>
    <row r="1195" spans="1:16" s="54" customFormat="1" ht="11.25" x14ac:dyDescent="0.2">
      <c r="A1195" s="554" t="s">
        <v>519</v>
      </c>
      <c r="B1195" s="381" t="s">
        <v>767</v>
      </c>
      <c r="C1195" s="381" t="s">
        <v>113</v>
      </c>
      <c r="D1195" s="367"/>
      <c r="E1195" s="247"/>
      <c r="F1195" s="538" t="s">
        <v>4161</v>
      </c>
      <c r="G1195" s="407" t="s">
        <v>4162</v>
      </c>
      <c r="H1195" s="407" t="s">
        <v>3733</v>
      </c>
      <c r="I1195" s="367"/>
      <c r="J1195" s="367"/>
      <c r="K1195" s="538">
        <v>12</v>
      </c>
      <c r="L1195" s="531">
        <v>12</v>
      </c>
      <c r="M1195" s="247">
        <v>1500</v>
      </c>
      <c r="N1195" s="538">
        <v>12</v>
      </c>
      <c r="O1195" s="538">
        <v>12</v>
      </c>
      <c r="P1195" s="247">
        <v>2500</v>
      </c>
    </row>
    <row r="1196" spans="1:16" s="54" customFormat="1" ht="11.25" x14ac:dyDescent="0.2">
      <c r="A1196" s="554" t="s">
        <v>519</v>
      </c>
      <c r="B1196" s="381" t="s">
        <v>767</v>
      </c>
      <c r="C1196" s="381" t="s">
        <v>113</v>
      </c>
      <c r="D1196" s="367"/>
      <c r="E1196" s="247"/>
      <c r="F1196" s="538" t="s">
        <v>4163</v>
      </c>
      <c r="G1196" s="407" t="s">
        <v>4164</v>
      </c>
      <c r="H1196" s="407" t="s">
        <v>3712</v>
      </c>
      <c r="I1196" s="367"/>
      <c r="J1196" s="367"/>
      <c r="K1196" s="538">
        <v>12</v>
      </c>
      <c r="L1196" s="531">
        <v>12</v>
      </c>
      <c r="M1196" s="247">
        <v>2000</v>
      </c>
      <c r="N1196" s="538">
        <v>12</v>
      </c>
      <c r="O1196" s="538">
        <v>12</v>
      </c>
      <c r="P1196" s="247">
        <v>2000</v>
      </c>
    </row>
    <row r="1197" spans="1:16" s="54" customFormat="1" ht="11.25" x14ac:dyDescent="0.2">
      <c r="A1197" s="554" t="s">
        <v>519</v>
      </c>
      <c r="B1197" s="381" t="s">
        <v>767</v>
      </c>
      <c r="C1197" s="381" t="s">
        <v>113</v>
      </c>
      <c r="D1197" s="367"/>
      <c r="E1197" s="247"/>
      <c r="F1197" s="538" t="s">
        <v>4165</v>
      </c>
      <c r="G1197" s="407" t="s">
        <v>4166</v>
      </c>
      <c r="H1197" s="407" t="s">
        <v>3755</v>
      </c>
      <c r="I1197" s="367"/>
      <c r="J1197" s="367"/>
      <c r="K1197" s="538">
        <v>12</v>
      </c>
      <c r="L1197" s="531">
        <v>12</v>
      </c>
      <c r="M1197" s="247">
        <v>2000</v>
      </c>
      <c r="N1197" s="538">
        <v>12</v>
      </c>
      <c r="O1197" s="538">
        <v>12</v>
      </c>
      <c r="P1197" s="247">
        <v>2500</v>
      </c>
    </row>
    <row r="1198" spans="1:16" s="54" customFormat="1" ht="11.25" x14ac:dyDescent="0.2">
      <c r="A1198" s="554" t="s">
        <v>519</v>
      </c>
      <c r="B1198" s="381" t="s">
        <v>767</v>
      </c>
      <c r="C1198" s="381" t="s">
        <v>113</v>
      </c>
      <c r="D1198" s="367"/>
      <c r="E1198" s="247"/>
      <c r="F1198" s="538" t="s">
        <v>4167</v>
      </c>
      <c r="G1198" s="407" t="s">
        <v>4168</v>
      </c>
      <c r="H1198" s="407" t="s">
        <v>3804</v>
      </c>
      <c r="I1198" s="367"/>
      <c r="J1198" s="367"/>
      <c r="K1198" s="538">
        <v>12</v>
      </c>
      <c r="L1198" s="531">
        <v>12</v>
      </c>
      <c r="M1198" s="247">
        <v>1200</v>
      </c>
      <c r="N1198" s="538">
        <v>12</v>
      </c>
      <c r="O1198" s="538">
        <v>12</v>
      </c>
      <c r="P1198" s="247">
        <v>2500</v>
      </c>
    </row>
    <row r="1199" spans="1:16" s="54" customFormat="1" ht="11.25" x14ac:dyDescent="0.2">
      <c r="A1199" s="554" t="s">
        <v>519</v>
      </c>
      <c r="B1199" s="381" t="s">
        <v>767</v>
      </c>
      <c r="C1199" s="381" t="s">
        <v>113</v>
      </c>
      <c r="D1199" s="367"/>
      <c r="E1199" s="247"/>
      <c r="F1199" s="538" t="s">
        <v>4169</v>
      </c>
      <c r="G1199" s="407" t="s">
        <v>4170</v>
      </c>
      <c r="H1199" s="407" t="s">
        <v>3712</v>
      </c>
      <c r="I1199" s="367"/>
      <c r="J1199" s="367"/>
      <c r="K1199" s="538">
        <v>12</v>
      </c>
      <c r="L1199" s="531">
        <v>12</v>
      </c>
      <c r="M1199" s="247">
        <v>2000</v>
      </c>
      <c r="N1199" s="538">
        <v>12</v>
      </c>
      <c r="O1199" s="538">
        <v>12</v>
      </c>
      <c r="P1199" s="247">
        <v>2500</v>
      </c>
    </row>
    <row r="1200" spans="1:16" s="54" customFormat="1" ht="11.25" x14ac:dyDescent="0.2">
      <c r="A1200" s="554" t="s">
        <v>519</v>
      </c>
      <c r="B1200" s="381" t="s">
        <v>767</v>
      </c>
      <c r="C1200" s="381" t="s">
        <v>113</v>
      </c>
      <c r="D1200" s="367"/>
      <c r="E1200" s="247"/>
      <c r="F1200" s="538" t="s">
        <v>4171</v>
      </c>
      <c r="G1200" s="407" t="s">
        <v>4172</v>
      </c>
      <c r="H1200" s="407" t="s">
        <v>3733</v>
      </c>
      <c r="I1200" s="367"/>
      <c r="J1200" s="367"/>
      <c r="K1200" s="538">
        <v>12</v>
      </c>
      <c r="L1200" s="531">
        <v>12</v>
      </c>
      <c r="M1200" s="247">
        <v>1200</v>
      </c>
      <c r="N1200" s="538">
        <v>12</v>
      </c>
      <c r="O1200" s="538">
        <v>12</v>
      </c>
      <c r="P1200" s="247">
        <v>2500</v>
      </c>
    </row>
    <row r="1201" spans="1:16" s="54" customFormat="1" ht="11.25" x14ac:dyDescent="0.2">
      <c r="A1201" s="554" t="s">
        <v>519</v>
      </c>
      <c r="B1201" s="381" t="s">
        <v>767</v>
      </c>
      <c r="C1201" s="381" t="s">
        <v>113</v>
      </c>
      <c r="D1201" s="367"/>
      <c r="E1201" s="247"/>
      <c r="F1201" s="538" t="s">
        <v>4173</v>
      </c>
      <c r="G1201" s="407" t="s">
        <v>4174</v>
      </c>
      <c r="H1201" s="407" t="s">
        <v>4175</v>
      </c>
      <c r="I1201" s="367"/>
      <c r="J1201" s="367"/>
      <c r="K1201" s="538">
        <v>12</v>
      </c>
      <c r="L1201" s="531">
        <v>12</v>
      </c>
      <c r="M1201" s="247">
        <v>14000</v>
      </c>
      <c r="N1201" s="538">
        <v>12</v>
      </c>
      <c r="O1201" s="538">
        <v>12</v>
      </c>
      <c r="P1201" s="247">
        <v>5000</v>
      </c>
    </row>
    <row r="1202" spans="1:16" s="54" customFormat="1" ht="11.25" x14ac:dyDescent="0.2">
      <c r="A1202" s="554" t="s">
        <v>519</v>
      </c>
      <c r="B1202" s="381" t="s">
        <v>767</v>
      </c>
      <c r="C1202" s="381" t="s">
        <v>113</v>
      </c>
      <c r="D1202" s="367"/>
      <c r="E1202" s="247"/>
      <c r="F1202" s="538" t="s">
        <v>4176</v>
      </c>
      <c r="G1202" s="407" t="s">
        <v>4177</v>
      </c>
      <c r="H1202" s="407" t="s">
        <v>3689</v>
      </c>
      <c r="I1202" s="367"/>
      <c r="J1202" s="367"/>
      <c r="K1202" s="538">
        <v>12</v>
      </c>
      <c r="L1202" s="531">
        <v>12</v>
      </c>
      <c r="M1202" s="247">
        <v>2500</v>
      </c>
      <c r="N1202" s="538">
        <v>12</v>
      </c>
      <c r="O1202" s="538">
        <v>12</v>
      </c>
      <c r="P1202" s="247">
        <v>2500</v>
      </c>
    </row>
    <row r="1203" spans="1:16" s="54" customFormat="1" ht="11.25" x14ac:dyDescent="0.2">
      <c r="A1203" s="554" t="s">
        <v>519</v>
      </c>
      <c r="B1203" s="381" t="s">
        <v>767</v>
      </c>
      <c r="C1203" s="381" t="s">
        <v>113</v>
      </c>
      <c r="D1203" s="367"/>
      <c r="E1203" s="247"/>
      <c r="F1203" s="538" t="s">
        <v>4178</v>
      </c>
      <c r="G1203" s="407" t="s">
        <v>4179</v>
      </c>
      <c r="H1203" s="407" t="s">
        <v>3689</v>
      </c>
      <c r="I1203" s="367"/>
      <c r="J1203" s="367"/>
      <c r="K1203" s="538">
        <v>12</v>
      </c>
      <c r="L1203" s="531">
        <v>12</v>
      </c>
      <c r="M1203" s="247">
        <v>1300</v>
      </c>
      <c r="N1203" s="538">
        <v>12</v>
      </c>
      <c r="O1203" s="538">
        <v>12</v>
      </c>
      <c r="P1203" s="247">
        <v>2500</v>
      </c>
    </row>
    <row r="1204" spans="1:16" s="54" customFormat="1" ht="11.25" x14ac:dyDescent="0.2">
      <c r="A1204" s="554" t="s">
        <v>519</v>
      </c>
      <c r="B1204" s="381" t="s">
        <v>767</v>
      </c>
      <c r="C1204" s="381" t="s">
        <v>113</v>
      </c>
      <c r="D1204" s="367"/>
      <c r="E1204" s="247"/>
      <c r="F1204" s="538" t="s">
        <v>4180</v>
      </c>
      <c r="G1204" s="407" t="s">
        <v>4181</v>
      </c>
      <c r="H1204" s="407" t="s">
        <v>3712</v>
      </c>
      <c r="I1204" s="367"/>
      <c r="J1204" s="367"/>
      <c r="K1204" s="538">
        <v>12</v>
      </c>
      <c r="L1204" s="531">
        <v>12</v>
      </c>
      <c r="M1204" s="247">
        <v>2200</v>
      </c>
      <c r="N1204" s="538">
        <v>12</v>
      </c>
      <c r="O1204" s="538">
        <v>12</v>
      </c>
      <c r="P1204" s="247">
        <v>2500</v>
      </c>
    </row>
    <row r="1205" spans="1:16" s="54" customFormat="1" ht="11.25" x14ac:dyDescent="0.2">
      <c r="A1205" s="554" t="s">
        <v>519</v>
      </c>
      <c r="B1205" s="381" t="s">
        <v>767</v>
      </c>
      <c r="C1205" s="381" t="s">
        <v>113</v>
      </c>
      <c r="D1205" s="367"/>
      <c r="E1205" s="247"/>
      <c r="F1205" s="538" t="s">
        <v>4182</v>
      </c>
      <c r="G1205" s="407" t="s">
        <v>4183</v>
      </c>
      <c r="H1205" s="407" t="s">
        <v>3717</v>
      </c>
      <c r="I1205" s="367"/>
      <c r="J1205" s="367"/>
      <c r="K1205" s="538">
        <v>12</v>
      </c>
      <c r="L1205" s="531">
        <v>12</v>
      </c>
      <c r="M1205" s="247">
        <v>2200</v>
      </c>
      <c r="N1205" s="538">
        <v>12</v>
      </c>
      <c r="O1205" s="538">
        <v>12</v>
      </c>
      <c r="P1205" s="247">
        <v>1800</v>
      </c>
    </row>
    <row r="1206" spans="1:16" s="54" customFormat="1" ht="11.25" x14ac:dyDescent="0.2">
      <c r="A1206" s="554" t="s">
        <v>519</v>
      </c>
      <c r="B1206" s="381" t="s">
        <v>767</v>
      </c>
      <c r="C1206" s="381" t="s">
        <v>113</v>
      </c>
      <c r="D1206" s="367"/>
      <c r="E1206" s="247"/>
      <c r="F1206" s="538" t="s">
        <v>4184</v>
      </c>
      <c r="G1206" s="407" t="s">
        <v>4185</v>
      </c>
      <c r="H1206" s="407" t="s">
        <v>3689</v>
      </c>
      <c r="I1206" s="367"/>
      <c r="J1206" s="367"/>
      <c r="K1206" s="538">
        <v>12</v>
      </c>
      <c r="L1206" s="531">
        <v>12</v>
      </c>
      <c r="M1206" s="247">
        <v>1300</v>
      </c>
      <c r="N1206" s="538">
        <v>12</v>
      </c>
      <c r="O1206" s="538">
        <v>12</v>
      </c>
      <c r="P1206" s="247">
        <v>2500</v>
      </c>
    </row>
    <row r="1207" spans="1:16" s="54" customFormat="1" ht="11.25" x14ac:dyDescent="0.2">
      <c r="A1207" s="554" t="s">
        <v>519</v>
      </c>
      <c r="B1207" s="381" t="s">
        <v>767</v>
      </c>
      <c r="C1207" s="381" t="s">
        <v>113</v>
      </c>
      <c r="D1207" s="367"/>
      <c r="E1207" s="247"/>
      <c r="F1207" s="538" t="s">
        <v>4186</v>
      </c>
      <c r="G1207" s="407" t="s">
        <v>4187</v>
      </c>
      <c r="H1207" s="407" t="s">
        <v>2841</v>
      </c>
      <c r="I1207" s="367"/>
      <c r="J1207" s="367"/>
      <c r="K1207" s="538">
        <v>12</v>
      </c>
      <c r="L1207" s="531">
        <v>12</v>
      </c>
      <c r="M1207" s="247">
        <v>6000</v>
      </c>
      <c r="N1207" s="538">
        <v>12</v>
      </c>
      <c r="O1207" s="538">
        <v>12</v>
      </c>
      <c r="P1207" s="247">
        <v>2500</v>
      </c>
    </row>
    <row r="1208" spans="1:16" s="54" customFormat="1" ht="11.25" x14ac:dyDescent="0.2">
      <c r="A1208" s="554" t="s">
        <v>519</v>
      </c>
      <c r="B1208" s="381" t="s">
        <v>767</v>
      </c>
      <c r="C1208" s="381" t="s">
        <v>113</v>
      </c>
      <c r="D1208" s="367"/>
      <c r="E1208" s="247"/>
      <c r="F1208" s="538" t="s">
        <v>4188</v>
      </c>
      <c r="G1208" s="407" t="s">
        <v>4189</v>
      </c>
      <c r="H1208" s="407" t="s">
        <v>3720</v>
      </c>
      <c r="I1208" s="367"/>
      <c r="J1208" s="367"/>
      <c r="K1208" s="538">
        <v>12</v>
      </c>
      <c r="L1208" s="531">
        <v>12</v>
      </c>
      <c r="M1208" s="247">
        <v>1200</v>
      </c>
      <c r="N1208" s="538">
        <v>12</v>
      </c>
      <c r="O1208" s="538">
        <v>12</v>
      </c>
      <c r="P1208" s="247">
        <v>2500</v>
      </c>
    </row>
    <row r="1209" spans="1:16" s="54" customFormat="1" ht="11.25" x14ac:dyDescent="0.2">
      <c r="A1209" s="554" t="s">
        <v>519</v>
      </c>
      <c r="B1209" s="381" t="s">
        <v>767</v>
      </c>
      <c r="C1209" s="381" t="s">
        <v>113</v>
      </c>
      <c r="D1209" s="367"/>
      <c r="E1209" s="247"/>
      <c r="F1209" s="538" t="s">
        <v>4190</v>
      </c>
      <c r="G1209" s="407" t="s">
        <v>4191</v>
      </c>
      <c r="H1209" s="407" t="s">
        <v>2841</v>
      </c>
      <c r="I1209" s="367"/>
      <c r="J1209" s="367"/>
      <c r="K1209" s="538">
        <v>12</v>
      </c>
      <c r="L1209" s="531">
        <v>12</v>
      </c>
      <c r="M1209" s="247">
        <v>5000</v>
      </c>
      <c r="N1209" s="538">
        <v>12</v>
      </c>
      <c r="O1209" s="538">
        <v>12</v>
      </c>
      <c r="P1209" s="247">
        <v>2500</v>
      </c>
    </row>
    <row r="1210" spans="1:16" s="54" customFormat="1" ht="11.25" x14ac:dyDescent="0.2">
      <c r="A1210" s="554" t="s">
        <v>519</v>
      </c>
      <c r="B1210" s="381" t="s">
        <v>767</v>
      </c>
      <c r="C1210" s="381" t="s">
        <v>113</v>
      </c>
      <c r="D1210" s="367"/>
      <c r="E1210" s="247"/>
      <c r="F1210" s="538" t="s">
        <v>4192</v>
      </c>
      <c r="G1210" s="407" t="s">
        <v>4193</v>
      </c>
      <c r="H1210" s="407" t="s">
        <v>3689</v>
      </c>
      <c r="I1210" s="367"/>
      <c r="J1210" s="367"/>
      <c r="K1210" s="538">
        <v>12</v>
      </c>
      <c r="L1210" s="531">
        <v>12</v>
      </c>
      <c r="M1210" s="247">
        <v>1200</v>
      </c>
      <c r="N1210" s="538">
        <v>12</v>
      </c>
      <c r="O1210" s="538">
        <v>12</v>
      </c>
      <c r="P1210" s="247">
        <v>5000</v>
      </c>
    </row>
    <row r="1211" spans="1:16" s="54" customFormat="1" ht="11.25" x14ac:dyDescent="0.2">
      <c r="A1211" s="554" t="s">
        <v>519</v>
      </c>
      <c r="B1211" s="381" t="s">
        <v>767</v>
      </c>
      <c r="C1211" s="381" t="s">
        <v>113</v>
      </c>
      <c r="D1211" s="367"/>
      <c r="E1211" s="247"/>
      <c r="F1211" s="538" t="s">
        <v>4194</v>
      </c>
      <c r="G1211" s="407" t="s">
        <v>4195</v>
      </c>
      <c r="H1211" s="407" t="s">
        <v>3689</v>
      </c>
      <c r="I1211" s="367"/>
      <c r="J1211" s="367"/>
      <c r="K1211" s="538">
        <v>12</v>
      </c>
      <c r="L1211" s="531">
        <v>12</v>
      </c>
      <c r="M1211" s="247">
        <v>1400</v>
      </c>
      <c r="N1211" s="538">
        <v>12</v>
      </c>
      <c r="O1211" s="538">
        <v>12</v>
      </c>
      <c r="P1211" s="247">
        <v>2500</v>
      </c>
    </row>
    <row r="1212" spans="1:16" s="54" customFormat="1" ht="11.25" x14ac:dyDescent="0.2">
      <c r="A1212" s="554" t="s">
        <v>519</v>
      </c>
      <c r="B1212" s="381" t="s">
        <v>767</v>
      </c>
      <c r="C1212" s="381" t="s">
        <v>113</v>
      </c>
      <c r="D1212" s="367"/>
      <c r="E1212" s="247"/>
      <c r="F1212" s="538" t="s">
        <v>4196</v>
      </c>
      <c r="G1212" s="407" t="s">
        <v>4197</v>
      </c>
      <c r="H1212" s="407" t="s">
        <v>3712</v>
      </c>
      <c r="I1212" s="367"/>
      <c r="J1212" s="367"/>
      <c r="K1212" s="538">
        <v>12</v>
      </c>
      <c r="L1212" s="531">
        <v>12</v>
      </c>
      <c r="M1212" s="247">
        <v>2000</v>
      </c>
      <c r="N1212" s="538">
        <v>12</v>
      </c>
      <c r="O1212" s="538">
        <v>12</v>
      </c>
      <c r="P1212" s="247">
        <v>2500</v>
      </c>
    </row>
    <row r="1213" spans="1:16" s="54" customFormat="1" ht="11.25" x14ac:dyDescent="0.2">
      <c r="A1213" s="554" t="s">
        <v>519</v>
      </c>
      <c r="B1213" s="381" t="s">
        <v>767</v>
      </c>
      <c r="C1213" s="381" t="s">
        <v>113</v>
      </c>
      <c r="D1213" s="367"/>
      <c r="E1213" s="247"/>
      <c r="F1213" s="538" t="s">
        <v>4198</v>
      </c>
      <c r="G1213" s="407" t="s">
        <v>4199</v>
      </c>
      <c r="H1213" s="407" t="s">
        <v>2841</v>
      </c>
      <c r="I1213" s="367"/>
      <c r="J1213" s="367"/>
      <c r="K1213" s="538">
        <v>12</v>
      </c>
      <c r="L1213" s="531">
        <v>12</v>
      </c>
      <c r="M1213" s="247">
        <v>4000</v>
      </c>
      <c r="N1213" s="538">
        <v>12</v>
      </c>
      <c r="O1213" s="538">
        <v>12</v>
      </c>
      <c r="P1213" s="247">
        <v>2500</v>
      </c>
    </row>
    <row r="1214" spans="1:16" s="54" customFormat="1" ht="11.25" x14ac:dyDescent="0.2">
      <c r="A1214" s="554" t="s">
        <v>519</v>
      </c>
      <c r="B1214" s="381" t="s">
        <v>767</v>
      </c>
      <c r="C1214" s="381" t="s">
        <v>113</v>
      </c>
      <c r="D1214" s="367"/>
      <c r="E1214" s="247"/>
      <c r="F1214" s="538" t="s">
        <v>4200</v>
      </c>
      <c r="G1214" s="407" t="s">
        <v>4201</v>
      </c>
      <c r="H1214" s="407" t="s">
        <v>3712</v>
      </c>
      <c r="I1214" s="367"/>
      <c r="J1214" s="367"/>
      <c r="K1214" s="538">
        <v>12</v>
      </c>
      <c r="L1214" s="531">
        <v>12</v>
      </c>
      <c r="M1214" s="247">
        <v>4000</v>
      </c>
      <c r="N1214" s="538">
        <v>12</v>
      </c>
      <c r="O1214" s="538">
        <v>12</v>
      </c>
      <c r="P1214" s="247">
        <v>5000</v>
      </c>
    </row>
    <row r="1215" spans="1:16" s="54" customFormat="1" ht="11.25" x14ac:dyDescent="0.2">
      <c r="A1215" s="554" t="s">
        <v>519</v>
      </c>
      <c r="B1215" s="381" t="s">
        <v>767</v>
      </c>
      <c r="C1215" s="381" t="s">
        <v>113</v>
      </c>
      <c r="D1215" s="367"/>
      <c r="E1215" s="247"/>
      <c r="F1215" s="538" t="s">
        <v>4202</v>
      </c>
      <c r="G1215" s="407" t="s">
        <v>4203</v>
      </c>
      <c r="H1215" s="407" t="s">
        <v>3689</v>
      </c>
      <c r="I1215" s="367"/>
      <c r="J1215" s="367"/>
      <c r="K1215" s="538">
        <v>12</v>
      </c>
      <c r="L1215" s="531">
        <v>12</v>
      </c>
      <c r="M1215" s="247">
        <v>2500</v>
      </c>
      <c r="N1215" s="538">
        <v>12</v>
      </c>
      <c r="O1215" s="538">
        <v>12</v>
      </c>
      <c r="P1215" s="247">
        <v>4500</v>
      </c>
    </row>
    <row r="1216" spans="1:16" s="54" customFormat="1" ht="11.25" x14ac:dyDescent="0.2">
      <c r="A1216" s="554" t="s">
        <v>519</v>
      </c>
      <c r="B1216" s="381" t="s">
        <v>767</v>
      </c>
      <c r="C1216" s="381" t="s">
        <v>113</v>
      </c>
      <c r="D1216" s="367"/>
      <c r="E1216" s="247"/>
      <c r="F1216" s="538" t="s">
        <v>4204</v>
      </c>
      <c r="G1216" s="407" t="s">
        <v>4205</v>
      </c>
      <c r="H1216" s="407" t="s">
        <v>3689</v>
      </c>
      <c r="I1216" s="367"/>
      <c r="J1216" s="367"/>
      <c r="K1216" s="538">
        <v>12</v>
      </c>
      <c r="L1216" s="531">
        <v>12</v>
      </c>
      <c r="M1216" s="247">
        <v>1200</v>
      </c>
      <c r="N1216" s="538">
        <v>12</v>
      </c>
      <c r="O1216" s="538">
        <v>12</v>
      </c>
      <c r="P1216" s="247">
        <v>2500</v>
      </c>
    </row>
    <row r="1217" spans="1:16" s="54" customFormat="1" ht="11.25" x14ac:dyDescent="0.2">
      <c r="A1217" s="554" t="s">
        <v>519</v>
      </c>
      <c r="B1217" s="381" t="s">
        <v>767</v>
      </c>
      <c r="C1217" s="381" t="s">
        <v>113</v>
      </c>
      <c r="D1217" s="367"/>
      <c r="E1217" s="247"/>
      <c r="F1217" s="538" t="s">
        <v>4206</v>
      </c>
      <c r="G1217" s="407" t="s">
        <v>4207</v>
      </c>
      <c r="H1217" s="407" t="s">
        <v>3804</v>
      </c>
      <c r="I1217" s="367"/>
      <c r="J1217" s="367"/>
      <c r="K1217" s="538">
        <v>12</v>
      </c>
      <c r="L1217" s="531">
        <v>12</v>
      </c>
      <c r="M1217" s="247">
        <v>1200</v>
      </c>
      <c r="N1217" s="538">
        <v>12</v>
      </c>
      <c r="O1217" s="538">
        <v>12</v>
      </c>
      <c r="P1217" s="247">
        <v>2500</v>
      </c>
    </row>
    <row r="1218" spans="1:16" s="54" customFormat="1" ht="11.25" x14ac:dyDescent="0.2">
      <c r="A1218" s="554" t="s">
        <v>519</v>
      </c>
      <c r="B1218" s="381" t="s">
        <v>767</v>
      </c>
      <c r="C1218" s="381" t="s">
        <v>113</v>
      </c>
      <c r="D1218" s="367"/>
      <c r="E1218" s="247"/>
      <c r="F1218" s="538" t="s">
        <v>4208</v>
      </c>
      <c r="G1218" s="407" t="s">
        <v>4209</v>
      </c>
      <c r="H1218" s="407" t="s">
        <v>3689</v>
      </c>
      <c r="I1218" s="367"/>
      <c r="J1218" s="367"/>
      <c r="K1218" s="538">
        <v>12</v>
      </c>
      <c r="L1218" s="531">
        <v>12</v>
      </c>
      <c r="M1218" s="247">
        <v>2500</v>
      </c>
      <c r="N1218" s="538">
        <v>12</v>
      </c>
      <c r="O1218" s="538">
        <v>12</v>
      </c>
      <c r="P1218" s="247">
        <v>2500</v>
      </c>
    </row>
    <row r="1219" spans="1:16" s="54" customFormat="1" ht="11.25" x14ac:dyDescent="0.2">
      <c r="A1219" s="554" t="s">
        <v>519</v>
      </c>
      <c r="B1219" s="381" t="s">
        <v>767</v>
      </c>
      <c r="C1219" s="381" t="s">
        <v>113</v>
      </c>
      <c r="D1219" s="367"/>
      <c r="E1219" s="247"/>
      <c r="F1219" s="538" t="s">
        <v>4210</v>
      </c>
      <c r="G1219" s="407" t="s">
        <v>4211</v>
      </c>
      <c r="H1219" s="407" t="s">
        <v>3712</v>
      </c>
      <c r="I1219" s="367"/>
      <c r="J1219" s="367"/>
      <c r="K1219" s="538">
        <v>12</v>
      </c>
      <c r="L1219" s="531">
        <v>12</v>
      </c>
      <c r="M1219" s="247">
        <v>2000</v>
      </c>
      <c r="N1219" s="538">
        <v>12</v>
      </c>
      <c r="O1219" s="538">
        <v>12</v>
      </c>
      <c r="P1219" s="247">
        <v>2500</v>
      </c>
    </row>
    <row r="1220" spans="1:16" s="54" customFormat="1" ht="11.25" x14ac:dyDescent="0.2">
      <c r="A1220" s="554" t="s">
        <v>519</v>
      </c>
      <c r="B1220" s="381" t="s">
        <v>767</v>
      </c>
      <c r="C1220" s="381" t="s">
        <v>113</v>
      </c>
      <c r="D1220" s="367"/>
      <c r="E1220" s="247"/>
      <c r="F1220" s="538" t="s">
        <v>4212</v>
      </c>
      <c r="G1220" s="407" t="s">
        <v>4213</v>
      </c>
      <c r="H1220" s="407" t="s">
        <v>3692</v>
      </c>
      <c r="I1220" s="367"/>
      <c r="J1220" s="367"/>
      <c r="K1220" s="538">
        <v>12</v>
      </c>
      <c r="L1220" s="531">
        <v>12</v>
      </c>
      <c r="M1220" s="247">
        <v>1200</v>
      </c>
      <c r="N1220" s="538">
        <v>12</v>
      </c>
      <c r="O1220" s="538">
        <v>12</v>
      </c>
      <c r="P1220" s="247">
        <v>2500</v>
      </c>
    </row>
    <row r="1221" spans="1:16" s="54" customFormat="1" ht="11.25" x14ac:dyDescent="0.2">
      <c r="A1221" s="554" t="s">
        <v>519</v>
      </c>
      <c r="B1221" s="381" t="s">
        <v>767</v>
      </c>
      <c r="C1221" s="381" t="s">
        <v>113</v>
      </c>
      <c r="D1221" s="367"/>
      <c r="E1221" s="247"/>
      <c r="F1221" s="538" t="s">
        <v>4214</v>
      </c>
      <c r="G1221" s="407" t="s">
        <v>4215</v>
      </c>
      <c r="H1221" s="407" t="s">
        <v>3689</v>
      </c>
      <c r="I1221" s="367"/>
      <c r="J1221" s="367"/>
      <c r="K1221" s="538">
        <v>12</v>
      </c>
      <c r="L1221" s="531">
        <v>12</v>
      </c>
      <c r="M1221" s="247">
        <v>1700</v>
      </c>
      <c r="N1221" s="538">
        <v>12</v>
      </c>
      <c r="O1221" s="538">
        <v>12</v>
      </c>
      <c r="P1221" s="247">
        <v>3000</v>
      </c>
    </row>
    <row r="1222" spans="1:16" s="54" customFormat="1" ht="11.25" x14ac:dyDescent="0.2">
      <c r="A1222" s="554" t="s">
        <v>519</v>
      </c>
      <c r="B1222" s="381" t="s">
        <v>767</v>
      </c>
      <c r="C1222" s="381" t="s">
        <v>113</v>
      </c>
      <c r="D1222" s="367"/>
      <c r="E1222" s="247"/>
      <c r="F1222" s="538" t="s">
        <v>4216</v>
      </c>
      <c r="G1222" s="407" t="s">
        <v>4217</v>
      </c>
      <c r="H1222" s="407" t="s">
        <v>3699</v>
      </c>
      <c r="I1222" s="367"/>
      <c r="J1222" s="367"/>
      <c r="K1222" s="538">
        <v>12</v>
      </c>
      <c r="L1222" s="531">
        <v>12</v>
      </c>
      <c r="M1222" s="247">
        <v>1200</v>
      </c>
      <c r="N1222" s="538">
        <v>12</v>
      </c>
      <c r="O1222" s="538">
        <v>12</v>
      </c>
      <c r="P1222" s="247">
        <v>2500</v>
      </c>
    </row>
    <row r="1223" spans="1:16" s="54" customFormat="1" ht="11.25" x14ac:dyDescent="0.2">
      <c r="A1223" s="554" t="s">
        <v>519</v>
      </c>
      <c r="B1223" s="381" t="s">
        <v>767</v>
      </c>
      <c r="C1223" s="381" t="s">
        <v>113</v>
      </c>
      <c r="D1223" s="367"/>
      <c r="E1223" s="247"/>
      <c r="F1223" s="538" t="s">
        <v>4218</v>
      </c>
      <c r="G1223" s="407" t="s">
        <v>4219</v>
      </c>
      <c r="H1223" s="407" t="s">
        <v>3689</v>
      </c>
      <c r="I1223" s="367"/>
      <c r="J1223" s="367"/>
      <c r="K1223" s="538">
        <v>12</v>
      </c>
      <c r="L1223" s="531">
        <v>12</v>
      </c>
      <c r="M1223" s="247">
        <v>1300</v>
      </c>
      <c r="N1223" s="538">
        <v>12</v>
      </c>
      <c r="O1223" s="538">
        <v>12</v>
      </c>
      <c r="P1223" s="247">
        <v>2500</v>
      </c>
    </row>
    <row r="1224" spans="1:16" s="54" customFormat="1" ht="11.25" x14ac:dyDescent="0.2">
      <c r="A1224" s="554" t="s">
        <v>519</v>
      </c>
      <c r="B1224" s="381" t="s">
        <v>767</v>
      </c>
      <c r="C1224" s="381" t="s">
        <v>113</v>
      </c>
      <c r="D1224" s="367"/>
      <c r="E1224" s="247"/>
      <c r="F1224" s="538" t="s">
        <v>4220</v>
      </c>
      <c r="G1224" s="407" t="s">
        <v>4221</v>
      </c>
      <c r="H1224" s="407" t="s">
        <v>3720</v>
      </c>
      <c r="I1224" s="367"/>
      <c r="J1224" s="367"/>
      <c r="K1224" s="538">
        <v>12</v>
      </c>
      <c r="L1224" s="531">
        <v>12</v>
      </c>
      <c r="M1224" s="247">
        <v>1200</v>
      </c>
      <c r="N1224" s="538">
        <v>12</v>
      </c>
      <c r="O1224" s="538">
        <v>12</v>
      </c>
      <c r="P1224" s="247">
        <v>4000</v>
      </c>
    </row>
    <row r="1225" spans="1:16" s="54" customFormat="1" ht="11.25" x14ac:dyDescent="0.2">
      <c r="A1225" s="554" t="s">
        <v>519</v>
      </c>
      <c r="B1225" s="381" t="s">
        <v>767</v>
      </c>
      <c r="C1225" s="381" t="s">
        <v>113</v>
      </c>
      <c r="D1225" s="367"/>
      <c r="E1225" s="247"/>
      <c r="F1225" s="538" t="s">
        <v>4222</v>
      </c>
      <c r="G1225" s="407" t="s">
        <v>4223</v>
      </c>
      <c r="H1225" s="407" t="s">
        <v>3733</v>
      </c>
      <c r="I1225" s="367"/>
      <c r="J1225" s="367"/>
      <c r="K1225" s="538">
        <v>12</v>
      </c>
      <c r="L1225" s="531">
        <v>12</v>
      </c>
      <c r="M1225" s="247">
        <v>1200</v>
      </c>
      <c r="N1225" s="538">
        <v>12</v>
      </c>
      <c r="O1225" s="538">
        <v>12</v>
      </c>
      <c r="P1225" s="247">
        <v>2500</v>
      </c>
    </row>
    <row r="1226" spans="1:16" s="54" customFormat="1" ht="11.25" x14ac:dyDescent="0.2">
      <c r="A1226" s="554" t="s">
        <v>519</v>
      </c>
      <c r="B1226" s="381" t="s">
        <v>767</v>
      </c>
      <c r="C1226" s="381" t="s">
        <v>113</v>
      </c>
      <c r="D1226" s="367"/>
      <c r="E1226" s="247"/>
      <c r="F1226" s="538" t="s">
        <v>4224</v>
      </c>
      <c r="G1226" s="407" t="s">
        <v>4225</v>
      </c>
      <c r="H1226" s="407" t="s">
        <v>3733</v>
      </c>
      <c r="I1226" s="367"/>
      <c r="J1226" s="367"/>
      <c r="K1226" s="538">
        <v>12</v>
      </c>
      <c r="L1226" s="531">
        <v>12</v>
      </c>
      <c r="M1226" s="247">
        <v>1500</v>
      </c>
      <c r="N1226" s="538">
        <v>12</v>
      </c>
      <c r="O1226" s="538">
        <v>12</v>
      </c>
      <c r="P1226" s="247">
        <v>2500</v>
      </c>
    </row>
    <row r="1227" spans="1:16" s="54" customFormat="1" ht="11.25" x14ac:dyDescent="0.2">
      <c r="A1227" s="554" t="s">
        <v>519</v>
      </c>
      <c r="B1227" s="381" t="s">
        <v>767</v>
      </c>
      <c r="C1227" s="381" t="s">
        <v>113</v>
      </c>
      <c r="D1227" s="367"/>
      <c r="E1227" s="247"/>
      <c r="F1227" s="538" t="s">
        <v>4226</v>
      </c>
      <c r="G1227" s="407" t="s">
        <v>4227</v>
      </c>
      <c r="H1227" s="407" t="s">
        <v>3689</v>
      </c>
      <c r="I1227" s="367"/>
      <c r="J1227" s="367"/>
      <c r="K1227" s="538">
        <v>12</v>
      </c>
      <c r="L1227" s="531">
        <v>12</v>
      </c>
      <c r="M1227" s="247">
        <v>1700</v>
      </c>
      <c r="N1227" s="538">
        <v>12</v>
      </c>
      <c r="O1227" s="538">
        <v>12</v>
      </c>
      <c r="P1227" s="247">
        <v>2500</v>
      </c>
    </row>
    <row r="1228" spans="1:16" s="54" customFormat="1" ht="11.25" x14ac:dyDescent="0.2">
      <c r="A1228" s="554" t="s">
        <v>519</v>
      </c>
      <c r="B1228" s="381" t="s">
        <v>767</v>
      </c>
      <c r="C1228" s="381" t="s">
        <v>113</v>
      </c>
      <c r="D1228" s="367"/>
      <c r="E1228" s="247"/>
      <c r="F1228" s="538" t="s">
        <v>4228</v>
      </c>
      <c r="G1228" s="407" t="s">
        <v>4229</v>
      </c>
      <c r="H1228" s="407" t="s">
        <v>3752</v>
      </c>
      <c r="I1228" s="367"/>
      <c r="J1228" s="367"/>
      <c r="K1228" s="538">
        <v>12</v>
      </c>
      <c r="L1228" s="531">
        <v>12</v>
      </c>
      <c r="M1228" s="247">
        <v>1700</v>
      </c>
      <c r="N1228" s="538">
        <v>12</v>
      </c>
      <c r="O1228" s="538">
        <v>12</v>
      </c>
      <c r="P1228" s="247">
        <v>2500</v>
      </c>
    </row>
    <row r="1229" spans="1:16" s="54" customFormat="1" ht="11.25" x14ac:dyDescent="0.2">
      <c r="A1229" s="554" t="s">
        <v>519</v>
      </c>
      <c r="B1229" s="381" t="s">
        <v>767</v>
      </c>
      <c r="C1229" s="381" t="s">
        <v>113</v>
      </c>
      <c r="D1229" s="367"/>
      <c r="E1229" s="247"/>
      <c r="F1229" s="538" t="s">
        <v>4230</v>
      </c>
      <c r="G1229" s="407" t="s">
        <v>4231</v>
      </c>
      <c r="H1229" s="407" t="s">
        <v>2852</v>
      </c>
      <c r="I1229" s="367"/>
      <c r="J1229" s="367"/>
      <c r="K1229" s="538">
        <v>12</v>
      </c>
      <c r="L1229" s="531">
        <v>12</v>
      </c>
      <c r="M1229" s="247">
        <v>2000</v>
      </c>
      <c r="N1229" s="538">
        <v>12</v>
      </c>
      <c r="O1229" s="538">
        <v>12</v>
      </c>
      <c r="P1229" s="247">
        <v>5000</v>
      </c>
    </row>
    <row r="1230" spans="1:16" s="54" customFormat="1" ht="11.25" x14ac:dyDescent="0.2">
      <c r="A1230" s="554" t="s">
        <v>519</v>
      </c>
      <c r="B1230" s="381" t="s">
        <v>767</v>
      </c>
      <c r="C1230" s="381" t="s">
        <v>113</v>
      </c>
      <c r="D1230" s="367"/>
      <c r="E1230" s="247"/>
      <c r="F1230" s="538" t="s">
        <v>4232</v>
      </c>
      <c r="G1230" s="407" t="s">
        <v>4233</v>
      </c>
      <c r="H1230" s="407" t="s">
        <v>3689</v>
      </c>
      <c r="I1230" s="367"/>
      <c r="J1230" s="367"/>
      <c r="K1230" s="538">
        <v>12</v>
      </c>
      <c r="L1230" s="531">
        <v>12</v>
      </c>
      <c r="M1230" s="247">
        <v>1300</v>
      </c>
      <c r="N1230" s="538">
        <v>12</v>
      </c>
      <c r="O1230" s="538">
        <v>12</v>
      </c>
      <c r="P1230" s="247">
        <v>3000</v>
      </c>
    </row>
    <row r="1231" spans="1:16" s="54" customFormat="1" ht="11.25" x14ac:dyDescent="0.2">
      <c r="A1231" s="554" t="s">
        <v>519</v>
      </c>
      <c r="B1231" s="381" t="s">
        <v>767</v>
      </c>
      <c r="C1231" s="381" t="s">
        <v>113</v>
      </c>
      <c r="D1231" s="367"/>
      <c r="E1231" s="247"/>
      <c r="F1231" s="538" t="s">
        <v>4234</v>
      </c>
      <c r="G1231" s="407" t="s">
        <v>4235</v>
      </c>
      <c r="H1231" s="407" t="s">
        <v>3733</v>
      </c>
      <c r="I1231" s="367"/>
      <c r="J1231" s="367"/>
      <c r="K1231" s="538">
        <v>12</v>
      </c>
      <c r="L1231" s="531">
        <v>12</v>
      </c>
      <c r="M1231" s="247">
        <v>2000</v>
      </c>
      <c r="N1231" s="538">
        <v>12</v>
      </c>
      <c r="O1231" s="538">
        <v>12</v>
      </c>
      <c r="P1231" s="247">
        <v>5000</v>
      </c>
    </row>
    <row r="1232" spans="1:16" s="54" customFormat="1" ht="11.25" x14ac:dyDescent="0.2">
      <c r="A1232" s="554" t="s">
        <v>519</v>
      </c>
      <c r="B1232" s="381" t="s">
        <v>767</v>
      </c>
      <c r="C1232" s="381" t="s">
        <v>113</v>
      </c>
      <c r="D1232" s="367"/>
      <c r="E1232" s="247"/>
      <c r="F1232" s="538" t="s">
        <v>4236</v>
      </c>
      <c r="G1232" s="407" t="s">
        <v>4237</v>
      </c>
      <c r="H1232" s="407" t="s">
        <v>3733</v>
      </c>
      <c r="I1232" s="367"/>
      <c r="J1232" s="367"/>
      <c r="K1232" s="538">
        <v>12</v>
      </c>
      <c r="L1232" s="531">
        <v>12</v>
      </c>
      <c r="M1232" s="247">
        <v>1500</v>
      </c>
      <c r="N1232" s="538">
        <v>12</v>
      </c>
      <c r="O1232" s="538">
        <v>12</v>
      </c>
      <c r="P1232" s="247">
        <v>2000</v>
      </c>
    </row>
    <row r="1233" spans="1:16" s="54" customFormat="1" ht="11.25" x14ac:dyDescent="0.2">
      <c r="A1233" s="554" t="s">
        <v>519</v>
      </c>
      <c r="B1233" s="381" t="s">
        <v>767</v>
      </c>
      <c r="C1233" s="381" t="s">
        <v>113</v>
      </c>
      <c r="D1233" s="367"/>
      <c r="E1233" s="247"/>
      <c r="F1233" s="538" t="s">
        <v>4238</v>
      </c>
      <c r="G1233" s="407" t="s">
        <v>4239</v>
      </c>
      <c r="H1233" s="407" t="s">
        <v>2852</v>
      </c>
      <c r="I1233" s="367"/>
      <c r="J1233" s="367"/>
      <c r="K1233" s="538">
        <v>12</v>
      </c>
      <c r="L1233" s="531">
        <v>12</v>
      </c>
      <c r="M1233" s="247">
        <v>2200</v>
      </c>
      <c r="N1233" s="538">
        <v>12</v>
      </c>
      <c r="O1233" s="538">
        <v>12</v>
      </c>
      <c r="P1233" s="247">
        <v>3500</v>
      </c>
    </row>
    <row r="1234" spans="1:16" s="54" customFormat="1" ht="11.25" x14ac:dyDescent="0.2">
      <c r="A1234" s="554" t="s">
        <v>519</v>
      </c>
      <c r="B1234" s="381" t="s">
        <v>767</v>
      </c>
      <c r="C1234" s="381" t="s">
        <v>113</v>
      </c>
      <c r="D1234" s="367"/>
      <c r="E1234" s="247"/>
      <c r="F1234" s="538" t="s">
        <v>4240</v>
      </c>
      <c r="G1234" s="407" t="s">
        <v>3079</v>
      </c>
      <c r="H1234" s="407" t="s">
        <v>3712</v>
      </c>
      <c r="I1234" s="367"/>
      <c r="J1234" s="367"/>
      <c r="K1234" s="538">
        <v>12</v>
      </c>
      <c r="L1234" s="531">
        <v>12</v>
      </c>
      <c r="M1234" s="247">
        <v>2500</v>
      </c>
      <c r="N1234" s="538">
        <v>12</v>
      </c>
      <c r="O1234" s="538">
        <v>12</v>
      </c>
      <c r="P1234" s="247">
        <v>2500</v>
      </c>
    </row>
    <row r="1235" spans="1:16" s="54" customFormat="1" ht="11.25" x14ac:dyDescent="0.2">
      <c r="A1235" s="554" t="s">
        <v>519</v>
      </c>
      <c r="B1235" s="381" t="s">
        <v>767</v>
      </c>
      <c r="C1235" s="381" t="s">
        <v>113</v>
      </c>
      <c r="D1235" s="367"/>
      <c r="E1235" s="247"/>
      <c r="F1235" s="538" t="s">
        <v>4241</v>
      </c>
      <c r="G1235" s="407" t="s">
        <v>4242</v>
      </c>
      <c r="H1235" s="407" t="s">
        <v>3689</v>
      </c>
      <c r="I1235" s="367"/>
      <c r="J1235" s="367"/>
      <c r="K1235" s="538">
        <v>12</v>
      </c>
      <c r="L1235" s="531">
        <v>12</v>
      </c>
      <c r="M1235" s="247">
        <v>1200</v>
      </c>
      <c r="N1235" s="538">
        <v>12</v>
      </c>
      <c r="O1235" s="538">
        <v>12</v>
      </c>
      <c r="P1235" s="247">
        <v>2500</v>
      </c>
    </row>
    <row r="1236" spans="1:16" s="54" customFormat="1" ht="11.25" x14ac:dyDescent="0.2">
      <c r="A1236" s="554" t="s">
        <v>519</v>
      </c>
      <c r="B1236" s="381" t="s">
        <v>767</v>
      </c>
      <c r="C1236" s="381" t="s">
        <v>113</v>
      </c>
      <c r="D1236" s="367"/>
      <c r="E1236" s="247"/>
      <c r="F1236" s="538" t="s">
        <v>4243</v>
      </c>
      <c r="G1236" s="407" t="s">
        <v>4244</v>
      </c>
      <c r="H1236" s="407" t="s">
        <v>3752</v>
      </c>
      <c r="I1236" s="367"/>
      <c r="J1236" s="367"/>
      <c r="K1236" s="538">
        <v>12</v>
      </c>
      <c r="L1236" s="531">
        <v>12</v>
      </c>
      <c r="M1236" s="247">
        <v>1200</v>
      </c>
      <c r="N1236" s="538">
        <v>12</v>
      </c>
      <c r="O1236" s="538">
        <v>12</v>
      </c>
      <c r="P1236" s="247">
        <v>2500</v>
      </c>
    </row>
    <row r="1237" spans="1:16" s="54" customFormat="1" ht="11.25" x14ac:dyDescent="0.2">
      <c r="A1237" s="554" t="s">
        <v>519</v>
      </c>
      <c r="B1237" s="381" t="s">
        <v>767</v>
      </c>
      <c r="C1237" s="381" t="s">
        <v>113</v>
      </c>
      <c r="D1237" s="367"/>
      <c r="E1237" s="247"/>
      <c r="F1237" s="538" t="s">
        <v>4245</v>
      </c>
      <c r="G1237" s="407" t="s">
        <v>4246</v>
      </c>
      <c r="H1237" s="407" t="s">
        <v>3755</v>
      </c>
      <c r="I1237" s="367"/>
      <c r="J1237" s="367"/>
      <c r="K1237" s="538">
        <v>12</v>
      </c>
      <c r="L1237" s="531">
        <v>12</v>
      </c>
      <c r="M1237" s="247">
        <v>2500</v>
      </c>
      <c r="N1237" s="538">
        <v>12</v>
      </c>
      <c r="O1237" s="538">
        <v>12</v>
      </c>
      <c r="P1237" s="247">
        <v>2500</v>
      </c>
    </row>
    <row r="1238" spans="1:16" s="54" customFormat="1" ht="11.25" x14ac:dyDescent="0.2">
      <c r="A1238" s="554" t="s">
        <v>519</v>
      </c>
      <c r="B1238" s="381" t="s">
        <v>767</v>
      </c>
      <c r="C1238" s="381" t="s">
        <v>113</v>
      </c>
      <c r="D1238" s="367"/>
      <c r="E1238" s="247"/>
      <c r="F1238" s="538" t="s">
        <v>4247</v>
      </c>
      <c r="G1238" s="407" t="s">
        <v>4248</v>
      </c>
      <c r="H1238" s="407" t="s">
        <v>3689</v>
      </c>
      <c r="I1238" s="367"/>
      <c r="J1238" s="367"/>
      <c r="K1238" s="538">
        <v>12</v>
      </c>
      <c r="L1238" s="531">
        <v>12</v>
      </c>
      <c r="M1238" s="247">
        <v>1200</v>
      </c>
      <c r="N1238" s="538">
        <v>12</v>
      </c>
      <c r="O1238" s="538">
        <v>12</v>
      </c>
      <c r="P1238" s="247">
        <v>5000</v>
      </c>
    </row>
    <row r="1239" spans="1:16" s="54" customFormat="1" ht="11.25" x14ac:dyDescent="0.2">
      <c r="A1239" s="554" t="s">
        <v>519</v>
      </c>
      <c r="B1239" s="381" t="s">
        <v>767</v>
      </c>
      <c r="C1239" s="381" t="s">
        <v>113</v>
      </c>
      <c r="D1239" s="367"/>
      <c r="E1239" s="247"/>
      <c r="F1239" s="538" t="s">
        <v>4249</v>
      </c>
      <c r="G1239" s="407" t="s">
        <v>4250</v>
      </c>
      <c r="H1239" s="407" t="s">
        <v>3752</v>
      </c>
      <c r="I1239" s="367"/>
      <c r="J1239" s="367"/>
      <c r="K1239" s="538">
        <v>12</v>
      </c>
      <c r="L1239" s="531">
        <v>12</v>
      </c>
      <c r="M1239" s="247">
        <v>1200</v>
      </c>
      <c r="N1239" s="538">
        <v>12</v>
      </c>
      <c r="O1239" s="538">
        <v>12</v>
      </c>
      <c r="P1239" s="247">
        <v>2500</v>
      </c>
    </row>
    <row r="1240" spans="1:16" s="54" customFormat="1" ht="11.25" x14ac:dyDescent="0.2">
      <c r="A1240" s="554" t="s">
        <v>519</v>
      </c>
      <c r="B1240" s="381" t="s">
        <v>767</v>
      </c>
      <c r="C1240" s="381" t="s">
        <v>113</v>
      </c>
      <c r="D1240" s="367"/>
      <c r="E1240" s="247"/>
      <c r="F1240" s="538" t="s">
        <v>4251</v>
      </c>
      <c r="G1240" s="407" t="s">
        <v>4252</v>
      </c>
      <c r="H1240" s="407" t="s">
        <v>3689</v>
      </c>
      <c r="I1240" s="367"/>
      <c r="J1240" s="367"/>
      <c r="K1240" s="538">
        <v>12</v>
      </c>
      <c r="L1240" s="531">
        <v>12</v>
      </c>
      <c r="M1240" s="247">
        <v>1200</v>
      </c>
      <c r="N1240" s="538">
        <v>12</v>
      </c>
      <c r="O1240" s="538">
        <v>12</v>
      </c>
      <c r="P1240" s="247">
        <v>2500</v>
      </c>
    </row>
    <row r="1241" spans="1:16" s="54" customFormat="1" ht="11.25" x14ac:dyDescent="0.2">
      <c r="A1241" s="554" t="s">
        <v>519</v>
      </c>
      <c r="B1241" s="381" t="s">
        <v>767</v>
      </c>
      <c r="C1241" s="381" t="s">
        <v>113</v>
      </c>
      <c r="D1241" s="367"/>
      <c r="E1241" s="247"/>
      <c r="F1241" s="538" t="s">
        <v>4253</v>
      </c>
      <c r="G1241" s="407" t="s">
        <v>4254</v>
      </c>
      <c r="H1241" s="407" t="s">
        <v>3699</v>
      </c>
      <c r="I1241" s="367"/>
      <c r="J1241" s="367"/>
      <c r="K1241" s="538">
        <v>12</v>
      </c>
      <c r="L1241" s="531">
        <v>12</v>
      </c>
      <c r="M1241" s="247">
        <v>1200</v>
      </c>
      <c r="N1241" s="538">
        <v>12</v>
      </c>
      <c r="O1241" s="538">
        <v>12</v>
      </c>
      <c r="P1241" s="247">
        <v>2500</v>
      </c>
    </row>
    <row r="1242" spans="1:16" s="54" customFormat="1" ht="11.25" x14ac:dyDescent="0.2">
      <c r="A1242" s="554" t="s">
        <v>519</v>
      </c>
      <c r="B1242" s="381" t="s">
        <v>767</v>
      </c>
      <c r="C1242" s="381" t="s">
        <v>113</v>
      </c>
      <c r="D1242" s="367"/>
      <c r="E1242" s="247"/>
      <c r="F1242" s="538" t="s">
        <v>4255</v>
      </c>
      <c r="G1242" s="407" t="s">
        <v>4256</v>
      </c>
      <c r="H1242" s="407" t="s">
        <v>3689</v>
      </c>
      <c r="I1242" s="367"/>
      <c r="J1242" s="367"/>
      <c r="K1242" s="538">
        <v>12</v>
      </c>
      <c r="L1242" s="531">
        <v>12</v>
      </c>
      <c r="M1242" s="247">
        <v>2500</v>
      </c>
      <c r="N1242" s="538">
        <v>12</v>
      </c>
      <c r="O1242" s="538">
        <v>12</v>
      </c>
      <c r="P1242" s="247">
        <v>3500</v>
      </c>
    </row>
    <row r="1243" spans="1:16" s="54" customFormat="1" ht="11.25" x14ac:dyDescent="0.2">
      <c r="A1243" s="554" t="s">
        <v>519</v>
      </c>
      <c r="B1243" s="381" t="s">
        <v>767</v>
      </c>
      <c r="C1243" s="381" t="s">
        <v>113</v>
      </c>
      <c r="D1243" s="367"/>
      <c r="E1243" s="247"/>
      <c r="F1243" s="538" t="s">
        <v>4257</v>
      </c>
      <c r="G1243" s="407" t="s">
        <v>4258</v>
      </c>
      <c r="H1243" s="407" t="s">
        <v>3689</v>
      </c>
      <c r="I1243" s="367"/>
      <c r="J1243" s="367"/>
      <c r="K1243" s="538">
        <v>12</v>
      </c>
      <c r="L1243" s="531">
        <v>12</v>
      </c>
      <c r="M1243" s="247">
        <v>1400</v>
      </c>
      <c r="N1243" s="538">
        <v>12</v>
      </c>
      <c r="O1243" s="538">
        <v>12</v>
      </c>
      <c r="P1243" s="247">
        <v>8000</v>
      </c>
    </row>
    <row r="1244" spans="1:16" s="54" customFormat="1" ht="11.25" x14ac:dyDescent="0.2">
      <c r="A1244" s="554" t="s">
        <v>519</v>
      </c>
      <c r="B1244" s="381" t="s">
        <v>767</v>
      </c>
      <c r="C1244" s="381" t="s">
        <v>113</v>
      </c>
      <c r="D1244" s="367"/>
      <c r="E1244" s="247"/>
      <c r="F1244" s="538" t="s">
        <v>4259</v>
      </c>
      <c r="G1244" s="407" t="s">
        <v>4260</v>
      </c>
      <c r="H1244" s="407" t="s">
        <v>3699</v>
      </c>
      <c r="I1244" s="367"/>
      <c r="J1244" s="367"/>
      <c r="K1244" s="538">
        <v>12</v>
      </c>
      <c r="L1244" s="531">
        <v>12</v>
      </c>
      <c r="M1244" s="247">
        <v>1200</v>
      </c>
      <c r="N1244" s="538">
        <v>12</v>
      </c>
      <c r="O1244" s="538">
        <v>12</v>
      </c>
      <c r="P1244" s="247">
        <v>2500</v>
      </c>
    </row>
    <row r="1245" spans="1:16" s="54" customFormat="1" ht="11.25" x14ac:dyDescent="0.2">
      <c r="A1245" s="554" t="s">
        <v>519</v>
      </c>
      <c r="B1245" s="381" t="s">
        <v>767</v>
      </c>
      <c r="C1245" s="381" t="s">
        <v>113</v>
      </c>
      <c r="D1245" s="367"/>
      <c r="E1245" s="247"/>
      <c r="F1245" s="538" t="s">
        <v>4261</v>
      </c>
      <c r="G1245" s="407" t="s">
        <v>4262</v>
      </c>
      <c r="H1245" s="407" t="s">
        <v>3804</v>
      </c>
      <c r="I1245" s="367"/>
      <c r="J1245" s="367"/>
      <c r="K1245" s="538">
        <v>12</v>
      </c>
      <c r="L1245" s="531">
        <v>12</v>
      </c>
      <c r="M1245" s="247">
        <v>1200</v>
      </c>
      <c r="N1245" s="538">
        <v>12</v>
      </c>
      <c r="O1245" s="538">
        <v>12</v>
      </c>
      <c r="P1245" s="247">
        <v>5000</v>
      </c>
    </row>
    <row r="1246" spans="1:16" s="54" customFormat="1" ht="11.25" x14ac:dyDescent="0.2">
      <c r="A1246" s="554" t="s">
        <v>519</v>
      </c>
      <c r="B1246" s="381" t="s">
        <v>767</v>
      </c>
      <c r="C1246" s="381" t="s">
        <v>113</v>
      </c>
      <c r="D1246" s="367"/>
      <c r="E1246" s="247"/>
      <c r="F1246" s="538" t="s">
        <v>4263</v>
      </c>
      <c r="G1246" s="407" t="s">
        <v>4264</v>
      </c>
      <c r="H1246" s="407" t="s">
        <v>3689</v>
      </c>
      <c r="I1246" s="367"/>
      <c r="J1246" s="367"/>
      <c r="K1246" s="538">
        <v>12</v>
      </c>
      <c r="L1246" s="531">
        <v>12</v>
      </c>
      <c r="M1246" s="247">
        <v>1200</v>
      </c>
      <c r="N1246" s="538">
        <v>12</v>
      </c>
      <c r="O1246" s="538">
        <v>12</v>
      </c>
      <c r="P1246" s="247">
        <v>2500</v>
      </c>
    </row>
    <row r="1247" spans="1:16" s="54" customFormat="1" ht="11.25" x14ac:dyDescent="0.2">
      <c r="A1247" s="554" t="s">
        <v>519</v>
      </c>
      <c r="B1247" s="381" t="s">
        <v>767</v>
      </c>
      <c r="C1247" s="381" t="s">
        <v>113</v>
      </c>
      <c r="D1247" s="367"/>
      <c r="E1247" s="247"/>
      <c r="F1247" s="538" t="s">
        <v>4265</v>
      </c>
      <c r="G1247" s="407" t="s">
        <v>4266</v>
      </c>
      <c r="H1247" s="407" t="s">
        <v>3712</v>
      </c>
      <c r="I1247" s="367"/>
      <c r="J1247" s="367"/>
      <c r="K1247" s="538">
        <v>12</v>
      </c>
      <c r="L1247" s="531">
        <v>12</v>
      </c>
      <c r="M1247" s="247">
        <v>2700</v>
      </c>
      <c r="N1247" s="538">
        <v>12</v>
      </c>
      <c r="O1247" s="538">
        <v>12</v>
      </c>
      <c r="P1247" s="247">
        <v>2500</v>
      </c>
    </row>
    <row r="1248" spans="1:16" s="54" customFormat="1" ht="11.25" x14ac:dyDescent="0.2">
      <c r="A1248" s="554" t="s">
        <v>519</v>
      </c>
      <c r="B1248" s="381" t="s">
        <v>767</v>
      </c>
      <c r="C1248" s="381" t="s">
        <v>113</v>
      </c>
      <c r="D1248" s="367"/>
      <c r="E1248" s="247"/>
      <c r="F1248" s="538" t="s">
        <v>4267</v>
      </c>
      <c r="G1248" s="407" t="s">
        <v>4268</v>
      </c>
      <c r="H1248" s="407" t="s">
        <v>3752</v>
      </c>
      <c r="I1248" s="367"/>
      <c r="J1248" s="367"/>
      <c r="K1248" s="538">
        <v>12</v>
      </c>
      <c r="L1248" s="531">
        <v>12</v>
      </c>
      <c r="M1248" s="247">
        <v>1200</v>
      </c>
      <c r="N1248" s="538">
        <v>12</v>
      </c>
      <c r="O1248" s="538">
        <v>12</v>
      </c>
      <c r="P1248" s="247">
        <v>2500</v>
      </c>
    </row>
    <row r="1249" spans="1:16" s="54" customFormat="1" ht="11.25" x14ac:dyDescent="0.2">
      <c r="A1249" s="554" t="s">
        <v>519</v>
      </c>
      <c r="B1249" s="381" t="s">
        <v>767</v>
      </c>
      <c r="C1249" s="381" t="s">
        <v>113</v>
      </c>
      <c r="D1249" s="367"/>
      <c r="E1249" s="247"/>
      <c r="F1249" s="538" t="s">
        <v>4269</v>
      </c>
      <c r="G1249" s="407" t="s">
        <v>4270</v>
      </c>
      <c r="H1249" s="407" t="s">
        <v>3689</v>
      </c>
      <c r="I1249" s="367"/>
      <c r="J1249" s="367"/>
      <c r="K1249" s="538">
        <v>12</v>
      </c>
      <c r="L1249" s="531">
        <v>12</v>
      </c>
      <c r="M1249" s="247">
        <v>1200</v>
      </c>
      <c r="N1249" s="538">
        <v>12</v>
      </c>
      <c r="O1249" s="538">
        <v>12</v>
      </c>
      <c r="P1249" s="247">
        <v>5000</v>
      </c>
    </row>
    <row r="1250" spans="1:16" s="54" customFormat="1" ht="11.25" x14ac:dyDescent="0.2">
      <c r="A1250" s="554" t="s">
        <v>519</v>
      </c>
      <c r="B1250" s="381" t="s">
        <v>767</v>
      </c>
      <c r="C1250" s="381" t="s">
        <v>113</v>
      </c>
      <c r="D1250" s="367"/>
      <c r="E1250" s="247"/>
      <c r="F1250" s="538" t="s">
        <v>4271</v>
      </c>
      <c r="G1250" s="407" t="s">
        <v>4272</v>
      </c>
      <c r="H1250" s="407" t="s">
        <v>3689</v>
      </c>
      <c r="I1250" s="367"/>
      <c r="J1250" s="367"/>
      <c r="K1250" s="538">
        <v>12</v>
      </c>
      <c r="L1250" s="531">
        <v>12</v>
      </c>
      <c r="M1250" s="247">
        <v>1750</v>
      </c>
      <c r="N1250" s="538">
        <v>12</v>
      </c>
      <c r="O1250" s="538">
        <v>12</v>
      </c>
      <c r="P1250" s="247">
        <v>14000</v>
      </c>
    </row>
    <row r="1251" spans="1:16" s="54" customFormat="1" ht="11.25" x14ac:dyDescent="0.2">
      <c r="A1251" s="554" t="s">
        <v>519</v>
      </c>
      <c r="B1251" s="381" t="s">
        <v>767</v>
      </c>
      <c r="C1251" s="381" t="s">
        <v>113</v>
      </c>
      <c r="D1251" s="367"/>
      <c r="E1251" s="247"/>
      <c r="F1251" s="538" t="s">
        <v>4273</v>
      </c>
      <c r="G1251" s="407" t="s">
        <v>4274</v>
      </c>
      <c r="H1251" s="407" t="s">
        <v>3689</v>
      </c>
      <c r="I1251" s="367"/>
      <c r="J1251" s="367"/>
      <c r="K1251" s="538">
        <v>12</v>
      </c>
      <c r="L1251" s="531">
        <v>12</v>
      </c>
      <c r="M1251" s="247">
        <v>1200</v>
      </c>
      <c r="N1251" s="538">
        <v>12</v>
      </c>
      <c r="O1251" s="538">
        <v>12</v>
      </c>
      <c r="P1251" s="247">
        <v>5000</v>
      </c>
    </row>
    <row r="1252" spans="1:16" s="54" customFormat="1" ht="11.25" x14ac:dyDescent="0.2">
      <c r="A1252" s="554" t="s">
        <v>519</v>
      </c>
      <c r="B1252" s="381" t="s">
        <v>767</v>
      </c>
      <c r="C1252" s="381" t="s">
        <v>113</v>
      </c>
      <c r="D1252" s="367"/>
      <c r="E1252" s="247"/>
      <c r="F1252" s="538" t="s">
        <v>4275</v>
      </c>
      <c r="G1252" s="407" t="s">
        <v>4276</v>
      </c>
      <c r="H1252" s="407" t="s">
        <v>3752</v>
      </c>
      <c r="I1252" s="367"/>
      <c r="J1252" s="367"/>
      <c r="K1252" s="538">
        <v>12</v>
      </c>
      <c r="L1252" s="531">
        <v>12</v>
      </c>
      <c r="M1252" s="247">
        <v>2500</v>
      </c>
      <c r="N1252" s="538">
        <v>12</v>
      </c>
      <c r="O1252" s="538">
        <v>12</v>
      </c>
      <c r="P1252" s="247">
        <v>2500</v>
      </c>
    </row>
    <row r="1253" spans="1:16" s="54" customFormat="1" ht="11.25" x14ac:dyDescent="0.2">
      <c r="A1253" s="554" t="s">
        <v>519</v>
      </c>
      <c r="B1253" s="381" t="s">
        <v>767</v>
      </c>
      <c r="C1253" s="381" t="s">
        <v>113</v>
      </c>
      <c r="D1253" s="367"/>
      <c r="E1253" s="247"/>
      <c r="F1253" s="538" t="s">
        <v>4277</v>
      </c>
      <c r="G1253" s="407" t="s">
        <v>4278</v>
      </c>
      <c r="H1253" s="407" t="s">
        <v>3689</v>
      </c>
      <c r="I1253" s="367"/>
      <c r="J1253" s="367"/>
      <c r="K1253" s="538">
        <v>12</v>
      </c>
      <c r="L1253" s="531">
        <v>12</v>
      </c>
      <c r="M1253" s="247">
        <v>2500</v>
      </c>
      <c r="N1253" s="538">
        <v>12</v>
      </c>
      <c r="O1253" s="538">
        <v>12</v>
      </c>
      <c r="P1253" s="247">
        <v>5000</v>
      </c>
    </row>
    <row r="1254" spans="1:16" s="54" customFormat="1" ht="11.25" x14ac:dyDescent="0.2">
      <c r="A1254" s="554" t="s">
        <v>519</v>
      </c>
      <c r="B1254" s="381" t="s">
        <v>767</v>
      </c>
      <c r="C1254" s="381" t="s">
        <v>113</v>
      </c>
      <c r="D1254" s="367"/>
      <c r="E1254" s="247"/>
      <c r="F1254" s="538" t="s">
        <v>4279</v>
      </c>
      <c r="G1254" s="407" t="s">
        <v>4280</v>
      </c>
      <c r="H1254" s="407" t="s">
        <v>2841</v>
      </c>
      <c r="I1254" s="367"/>
      <c r="J1254" s="367"/>
      <c r="K1254" s="538">
        <v>12</v>
      </c>
      <c r="L1254" s="531">
        <v>12</v>
      </c>
      <c r="M1254" s="247">
        <v>6000</v>
      </c>
      <c r="N1254" s="538">
        <v>12</v>
      </c>
      <c r="O1254" s="538">
        <v>12</v>
      </c>
      <c r="P1254" s="247">
        <v>5000</v>
      </c>
    </row>
    <row r="1255" spans="1:16" s="54" customFormat="1" ht="11.25" x14ac:dyDescent="0.2">
      <c r="A1255" s="554" t="s">
        <v>519</v>
      </c>
      <c r="B1255" s="381" t="s">
        <v>767</v>
      </c>
      <c r="C1255" s="381" t="s">
        <v>113</v>
      </c>
      <c r="D1255" s="367"/>
      <c r="E1255" s="247"/>
      <c r="F1255" s="538" t="s">
        <v>4281</v>
      </c>
      <c r="G1255" s="407" t="s">
        <v>4282</v>
      </c>
      <c r="H1255" s="407" t="s">
        <v>2841</v>
      </c>
      <c r="I1255" s="367"/>
      <c r="J1255" s="367"/>
      <c r="K1255" s="538">
        <v>12</v>
      </c>
      <c r="L1255" s="531">
        <v>12</v>
      </c>
      <c r="M1255" s="247">
        <v>6000</v>
      </c>
      <c r="N1255" s="538">
        <v>12</v>
      </c>
      <c r="O1255" s="538">
        <v>12</v>
      </c>
      <c r="P1255" s="247">
        <v>2500</v>
      </c>
    </row>
    <row r="1256" spans="1:16" s="54" customFormat="1" ht="11.25" x14ac:dyDescent="0.2">
      <c r="A1256" s="554" t="s">
        <v>519</v>
      </c>
      <c r="B1256" s="381" t="s">
        <v>767</v>
      </c>
      <c r="C1256" s="381" t="s">
        <v>113</v>
      </c>
      <c r="D1256" s="367"/>
      <c r="E1256" s="247"/>
      <c r="F1256" s="538" t="s">
        <v>4283</v>
      </c>
      <c r="G1256" s="407" t="s">
        <v>4284</v>
      </c>
      <c r="H1256" s="407" t="s">
        <v>2852</v>
      </c>
      <c r="I1256" s="367"/>
      <c r="J1256" s="367"/>
      <c r="K1256" s="538">
        <v>12</v>
      </c>
      <c r="L1256" s="531">
        <v>12</v>
      </c>
      <c r="M1256" s="247">
        <v>2700</v>
      </c>
      <c r="N1256" s="538">
        <v>12</v>
      </c>
      <c r="O1256" s="538">
        <v>12</v>
      </c>
      <c r="P1256" s="247">
        <v>4000</v>
      </c>
    </row>
    <row r="1257" spans="1:16" s="54" customFormat="1" ht="11.25" x14ac:dyDescent="0.2">
      <c r="A1257" s="554" t="s">
        <v>519</v>
      </c>
      <c r="B1257" s="381" t="s">
        <v>767</v>
      </c>
      <c r="C1257" s="381" t="s">
        <v>113</v>
      </c>
      <c r="D1257" s="367"/>
      <c r="E1257" s="247"/>
      <c r="F1257" s="538" t="s">
        <v>4285</v>
      </c>
      <c r="G1257" s="407" t="s">
        <v>4286</v>
      </c>
      <c r="H1257" s="407" t="s">
        <v>3925</v>
      </c>
      <c r="I1257" s="367"/>
      <c r="J1257" s="367"/>
      <c r="K1257" s="538">
        <v>12</v>
      </c>
      <c r="L1257" s="531">
        <v>12</v>
      </c>
      <c r="M1257" s="247">
        <v>1300</v>
      </c>
      <c r="N1257" s="538">
        <v>12</v>
      </c>
      <c r="O1257" s="538">
        <v>12</v>
      </c>
      <c r="P1257" s="247">
        <v>4000</v>
      </c>
    </row>
    <row r="1258" spans="1:16" s="54" customFormat="1" ht="11.25" x14ac:dyDescent="0.2">
      <c r="A1258" s="554" t="s">
        <v>519</v>
      </c>
      <c r="B1258" s="381" t="s">
        <v>767</v>
      </c>
      <c r="C1258" s="381" t="s">
        <v>113</v>
      </c>
      <c r="D1258" s="367"/>
      <c r="E1258" s="247"/>
      <c r="F1258" s="538" t="s">
        <v>4287</v>
      </c>
      <c r="G1258" s="407" t="s">
        <v>4288</v>
      </c>
      <c r="H1258" s="407" t="s">
        <v>2841</v>
      </c>
      <c r="I1258" s="367"/>
      <c r="J1258" s="367"/>
      <c r="K1258" s="538">
        <v>12</v>
      </c>
      <c r="L1258" s="531">
        <v>12</v>
      </c>
      <c r="M1258" s="247">
        <v>6000</v>
      </c>
      <c r="N1258" s="538">
        <v>12</v>
      </c>
      <c r="O1258" s="538">
        <v>12</v>
      </c>
      <c r="P1258" s="247">
        <v>2500</v>
      </c>
    </row>
    <row r="1259" spans="1:16" s="54" customFormat="1" ht="11.25" x14ac:dyDescent="0.2">
      <c r="A1259" s="554" t="s">
        <v>519</v>
      </c>
      <c r="B1259" s="381" t="s">
        <v>767</v>
      </c>
      <c r="C1259" s="381" t="s">
        <v>113</v>
      </c>
      <c r="D1259" s="367"/>
      <c r="E1259" s="247"/>
      <c r="F1259" s="538" t="s">
        <v>4289</v>
      </c>
      <c r="G1259" s="407" t="s">
        <v>4290</v>
      </c>
      <c r="H1259" s="407" t="s">
        <v>3712</v>
      </c>
      <c r="I1259" s="367"/>
      <c r="J1259" s="367"/>
      <c r="K1259" s="538">
        <v>12</v>
      </c>
      <c r="L1259" s="531">
        <v>12</v>
      </c>
      <c r="M1259" s="247">
        <v>4000</v>
      </c>
      <c r="N1259" s="538">
        <v>12</v>
      </c>
      <c r="O1259" s="538">
        <v>12</v>
      </c>
      <c r="P1259" s="247">
        <v>2500</v>
      </c>
    </row>
    <row r="1260" spans="1:16" s="54" customFormat="1" ht="11.25" x14ac:dyDescent="0.2">
      <c r="A1260" s="554" t="s">
        <v>519</v>
      </c>
      <c r="B1260" s="381" t="s">
        <v>767</v>
      </c>
      <c r="C1260" s="381" t="s">
        <v>113</v>
      </c>
      <c r="D1260" s="367"/>
      <c r="E1260" s="247"/>
      <c r="F1260" s="538" t="s">
        <v>4291</v>
      </c>
      <c r="G1260" s="407" t="s">
        <v>4292</v>
      </c>
      <c r="H1260" s="407" t="s">
        <v>2841</v>
      </c>
      <c r="I1260" s="367"/>
      <c r="J1260" s="367"/>
      <c r="K1260" s="538">
        <v>12</v>
      </c>
      <c r="L1260" s="531">
        <v>12</v>
      </c>
      <c r="M1260" s="247">
        <v>4000</v>
      </c>
      <c r="N1260" s="538">
        <v>12</v>
      </c>
      <c r="O1260" s="538">
        <v>12</v>
      </c>
      <c r="P1260" s="247">
        <v>2500</v>
      </c>
    </row>
    <row r="1261" spans="1:16" s="54" customFormat="1" ht="11.25" x14ac:dyDescent="0.2">
      <c r="A1261" s="554" t="s">
        <v>519</v>
      </c>
      <c r="B1261" s="381" t="s">
        <v>767</v>
      </c>
      <c r="C1261" s="381" t="s">
        <v>113</v>
      </c>
      <c r="D1261" s="367"/>
      <c r="E1261" s="247"/>
      <c r="F1261" s="538" t="s">
        <v>4293</v>
      </c>
      <c r="G1261" s="407" t="s">
        <v>4294</v>
      </c>
      <c r="H1261" s="407" t="s">
        <v>3692</v>
      </c>
      <c r="I1261" s="367"/>
      <c r="J1261" s="367"/>
      <c r="K1261" s="538">
        <v>12</v>
      </c>
      <c r="L1261" s="531">
        <v>12</v>
      </c>
      <c r="M1261" s="247">
        <v>1200</v>
      </c>
      <c r="N1261" s="538">
        <v>12</v>
      </c>
      <c r="O1261" s="538">
        <v>12</v>
      </c>
      <c r="P1261" s="247">
        <v>3000</v>
      </c>
    </row>
    <row r="1262" spans="1:16" s="54" customFormat="1" ht="11.25" x14ac:dyDescent="0.2">
      <c r="A1262" s="554" t="s">
        <v>519</v>
      </c>
      <c r="B1262" s="381" t="s">
        <v>767</v>
      </c>
      <c r="C1262" s="381" t="s">
        <v>113</v>
      </c>
      <c r="D1262" s="367"/>
      <c r="E1262" s="247"/>
      <c r="F1262" s="538" t="s">
        <v>4295</v>
      </c>
      <c r="G1262" s="407" t="s">
        <v>4296</v>
      </c>
      <c r="H1262" s="407" t="s">
        <v>3689</v>
      </c>
      <c r="I1262" s="367"/>
      <c r="J1262" s="367"/>
      <c r="K1262" s="538">
        <v>12</v>
      </c>
      <c r="L1262" s="531">
        <v>12</v>
      </c>
      <c r="M1262" s="247">
        <v>2000</v>
      </c>
      <c r="N1262" s="538">
        <v>12</v>
      </c>
      <c r="O1262" s="538">
        <v>12</v>
      </c>
      <c r="P1262" s="247">
        <v>2500</v>
      </c>
    </row>
    <row r="1263" spans="1:16" s="54" customFormat="1" ht="11.25" x14ac:dyDescent="0.2">
      <c r="A1263" s="554" t="s">
        <v>519</v>
      </c>
      <c r="B1263" s="381" t="s">
        <v>767</v>
      </c>
      <c r="C1263" s="381" t="s">
        <v>113</v>
      </c>
      <c r="D1263" s="367"/>
      <c r="E1263" s="247"/>
      <c r="F1263" s="538" t="s">
        <v>4297</v>
      </c>
      <c r="G1263" s="407" t="s">
        <v>4298</v>
      </c>
      <c r="H1263" s="407" t="s">
        <v>3692</v>
      </c>
      <c r="I1263" s="367"/>
      <c r="J1263" s="367"/>
      <c r="K1263" s="538">
        <v>12</v>
      </c>
      <c r="L1263" s="531">
        <v>12</v>
      </c>
      <c r="M1263" s="247">
        <v>1200</v>
      </c>
      <c r="N1263" s="538">
        <v>12</v>
      </c>
      <c r="O1263" s="538">
        <v>12</v>
      </c>
      <c r="P1263" s="247">
        <v>2500</v>
      </c>
    </row>
    <row r="1264" spans="1:16" s="54" customFormat="1" ht="11.25" x14ac:dyDescent="0.2">
      <c r="A1264" s="554" t="s">
        <v>519</v>
      </c>
      <c r="B1264" s="381" t="s">
        <v>767</v>
      </c>
      <c r="C1264" s="381" t="s">
        <v>113</v>
      </c>
      <c r="D1264" s="367"/>
      <c r="E1264" s="247"/>
      <c r="F1264" s="538" t="s">
        <v>4299</v>
      </c>
      <c r="G1264" s="407" t="s">
        <v>4300</v>
      </c>
      <c r="H1264" s="407" t="s">
        <v>3689</v>
      </c>
      <c r="I1264" s="367"/>
      <c r="J1264" s="367"/>
      <c r="K1264" s="538">
        <v>12</v>
      </c>
      <c r="L1264" s="531">
        <v>12</v>
      </c>
      <c r="M1264" s="247">
        <v>1700</v>
      </c>
      <c r="N1264" s="538">
        <v>12</v>
      </c>
      <c r="O1264" s="538">
        <v>12</v>
      </c>
      <c r="P1264" s="247">
        <v>2500</v>
      </c>
    </row>
    <row r="1265" spans="1:16" s="54" customFormat="1" ht="11.25" x14ac:dyDescent="0.2">
      <c r="A1265" s="554" t="s">
        <v>519</v>
      </c>
      <c r="B1265" s="381" t="s">
        <v>767</v>
      </c>
      <c r="C1265" s="381" t="s">
        <v>113</v>
      </c>
      <c r="D1265" s="367"/>
      <c r="E1265" s="247"/>
      <c r="F1265" s="538" t="s">
        <v>4301</v>
      </c>
      <c r="G1265" s="407" t="s">
        <v>4302</v>
      </c>
      <c r="H1265" s="407" t="s">
        <v>3692</v>
      </c>
      <c r="I1265" s="367"/>
      <c r="J1265" s="367"/>
      <c r="K1265" s="538">
        <v>12</v>
      </c>
      <c r="L1265" s="531">
        <v>12</v>
      </c>
      <c r="M1265" s="247">
        <v>2500</v>
      </c>
      <c r="N1265" s="538">
        <v>12</v>
      </c>
      <c r="O1265" s="538">
        <v>12</v>
      </c>
      <c r="P1265" s="247">
        <v>2500</v>
      </c>
    </row>
    <row r="1266" spans="1:16" s="54" customFormat="1" ht="11.25" x14ac:dyDescent="0.2">
      <c r="A1266" s="554" t="s">
        <v>519</v>
      </c>
      <c r="B1266" s="381" t="s">
        <v>767</v>
      </c>
      <c r="C1266" s="381" t="s">
        <v>113</v>
      </c>
      <c r="D1266" s="367"/>
      <c r="E1266" s="247"/>
      <c r="F1266" s="538" t="s">
        <v>4303</v>
      </c>
      <c r="G1266" s="407" t="s">
        <v>4304</v>
      </c>
      <c r="H1266" s="407" t="s">
        <v>2852</v>
      </c>
      <c r="I1266" s="367"/>
      <c r="J1266" s="367"/>
      <c r="K1266" s="538">
        <v>12</v>
      </c>
      <c r="L1266" s="531">
        <v>12</v>
      </c>
      <c r="M1266" s="247">
        <v>2700</v>
      </c>
      <c r="N1266" s="538">
        <v>12</v>
      </c>
      <c r="O1266" s="538">
        <v>12</v>
      </c>
      <c r="P1266" s="247">
        <v>5000</v>
      </c>
    </row>
    <row r="1267" spans="1:16" s="54" customFormat="1" ht="11.25" x14ac:dyDescent="0.2">
      <c r="A1267" s="554" t="s">
        <v>519</v>
      </c>
      <c r="B1267" s="381" t="s">
        <v>767</v>
      </c>
      <c r="C1267" s="381" t="s">
        <v>113</v>
      </c>
      <c r="D1267" s="367"/>
      <c r="E1267" s="247"/>
      <c r="F1267" s="538" t="s">
        <v>4305</v>
      </c>
      <c r="G1267" s="407" t="s">
        <v>4306</v>
      </c>
      <c r="H1267" s="407" t="s">
        <v>3755</v>
      </c>
      <c r="I1267" s="367"/>
      <c r="J1267" s="367"/>
      <c r="K1267" s="538">
        <v>12</v>
      </c>
      <c r="L1267" s="531">
        <v>12</v>
      </c>
      <c r="M1267" s="247">
        <v>2500</v>
      </c>
      <c r="N1267" s="538">
        <v>12</v>
      </c>
      <c r="O1267" s="538">
        <v>12</v>
      </c>
      <c r="P1267" s="247">
        <v>2500</v>
      </c>
    </row>
    <row r="1268" spans="1:16" s="54" customFormat="1" ht="11.25" x14ac:dyDescent="0.2">
      <c r="A1268" s="554" t="s">
        <v>519</v>
      </c>
      <c r="B1268" s="381" t="s">
        <v>767</v>
      </c>
      <c r="C1268" s="381" t="s">
        <v>113</v>
      </c>
      <c r="D1268" s="367"/>
      <c r="E1268" s="247"/>
      <c r="F1268" s="538" t="s">
        <v>4307</v>
      </c>
      <c r="G1268" s="407" t="s">
        <v>4308</v>
      </c>
      <c r="H1268" s="407" t="s">
        <v>3720</v>
      </c>
      <c r="I1268" s="367"/>
      <c r="J1268" s="367"/>
      <c r="K1268" s="538">
        <v>12</v>
      </c>
      <c r="L1268" s="531">
        <v>12</v>
      </c>
      <c r="M1268" s="247">
        <v>1300</v>
      </c>
      <c r="N1268" s="538">
        <v>12</v>
      </c>
      <c r="O1268" s="538">
        <v>12</v>
      </c>
      <c r="P1268" s="247">
        <v>2500</v>
      </c>
    </row>
    <row r="1269" spans="1:16" s="54" customFormat="1" ht="11.25" x14ac:dyDescent="0.2">
      <c r="A1269" s="554" t="s">
        <v>519</v>
      </c>
      <c r="B1269" s="381" t="s">
        <v>767</v>
      </c>
      <c r="C1269" s="381" t="s">
        <v>113</v>
      </c>
      <c r="D1269" s="367"/>
      <c r="E1269" s="247"/>
      <c r="F1269" s="538" t="s">
        <v>4309</v>
      </c>
      <c r="G1269" s="407" t="s">
        <v>4310</v>
      </c>
      <c r="H1269" s="407" t="s">
        <v>2852</v>
      </c>
      <c r="I1269" s="367"/>
      <c r="J1269" s="367"/>
      <c r="K1269" s="538">
        <v>12</v>
      </c>
      <c r="L1269" s="531">
        <v>12</v>
      </c>
      <c r="M1269" s="247">
        <v>2500</v>
      </c>
      <c r="N1269" s="538">
        <v>12</v>
      </c>
      <c r="O1269" s="538">
        <v>12</v>
      </c>
      <c r="P1269" s="247">
        <v>2500</v>
      </c>
    </row>
    <row r="1270" spans="1:16" s="54" customFormat="1" ht="11.25" x14ac:dyDescent="0.2">
      <c r="A1270" s="554" t="s">
        <v>519</v>
      </c>
      <c r="B1270" s="381" t="s">
        <v>767</v>
      </c>
      <c r="C1270" s="381" t="s">
        <v>113</v>
      </c>
      <c r="D1270" s="367"/>
      <c r="E1270" s="247"/>
      <c r="F1270" s="538" t="s">
        <v>4311</v>
      </c>
      <c r="G1270" s="407" t="s">
        <v>4312</v>
      </c>
      <c r="H1270" s="407" t="s">
        <v>3692</v>
      </c>
      <c r="I1270" s="367"/>
      <c r="J1270" s="367"/>
      <c r="K1270" s="538">
        <v>12</v>
      </c>
      <c r="L1270" s="531">
        <v>12</v>
      </c>
      <c r="M1270" s="247">
        <v>1200</v>
      </c>
      <c r="N1270" s="538">
        <v>12</v>
      </c>
      <c r="O1270" s="538">
        <v>12</v>
      </c>
      <c r="P1270" s="247">
        <v>5000</v>
      </c>
    </row>
    <row r="1271" spans="1:16" s="54" customFormat="1" ht="11.25" x14ac:dyDescent="0.2">
      <c r="A1271" s="554" t="s">
        <v>519</v>
      </c>
      <c r="B1271" s="381" t="s">
        <v>767</v>
      </c>
      <c r="C1271" s="381" t="s">
        <v>113</v>
      </c>
      <c r="D1271" s="367"/>
      <c r="E1271" s="247"/>
      <c r="F1271" s="538" t="s">
        <v>4313</v>
      </c>
      <c r="G1271" s="407" t="s">
        <v>4314</v>
      </c>
      <c r="H1271" s="407" t="s">
        <v>3689</v>
      </c>
      <c r="I1271" s="367"/>
      <c r="J1271" s="367"/>
      <c r="K1271" s="538">
        <v>12</v>
      </c>
      <c r="L1271" s="531">
        <v>12</v>
      </c>
      <c r="M1271" s="247">
        <v>2500</v>
      </c>
      <c r="N1271" s="538">
        <v>12</v>
      </c>
      <c r="O1271" s="538">
        <v>12</v>
      </c>
      <c r="P1271" s="247">
        <v>5000</v>
      </c>
    </row>
    <row r="1272" spans="1:16" s="54" customFormat="1" ht="11.25" x14ac:dyDescent="0.2">
      <c r="A1272" s="554" t="s">
        <v>519</v>
      </c>
      <c r="B1272" s="381" t="s">
        <v>767</v>
      </c>
      <c r="C1272" s="381" t="s">
        <v>113</v>
      </c>
      <c r="D1272" s="367"/>
      <c r="E1272" s="247"/>
      <c r="F1272" s="538" t="s">
        <v>4315</v>
      </c>
      <c r="G1272" s="407" t="s">
        <v>4316</v>
      </c>
      <c r="H1272" s="407" t="s">
        <v>3712</v>
      </c>
      <c r="I1272" s="367"/>
      <c r="J1272" s="367"/>
      <c r="K1272" s="538">
        <v>12</v>
      </c>
      <c r="L1272" s="531">
        <v>12</v>
      </c>
      <c r="M1272" s="247">
        <v>4000</v>
      </c>
      <c r="N1272" s="538">
        <v>12</v>
      </c>
      <c r="O1272" s="538">
        <v>12</v>
      </c>
      <c r="P1272" s="247">
        <v>2500</v>
      </c>
    </row>
    <row r="1273" spans="1:16" s="54" customFormat="1" ht="11.25" x14ac:dyDescent="0.2">
      <c r="A1273" s="554" t="s">
        <v>519</v>
      </c>
      <c r="B1273" s="381" t="s">
        <v>767</v>
      </c>
      <c r="C1273" s="381" t="s">
        <v>113</v>
      </c>
      <c r="D1273" s="367"/>
      <c r="E1273" s="247"/>
      <c r="F1273" s="538" t="s">
        <v>4317</v>
      </c>
      <c r="G1273" s="407" t="s">
        <v>4318</v>
      </c>
      <c r="H1273" s="407" t="s">
        <v>3689</v>
      </c>
      <c r="I1273" s="367"/>
      <c r="J1273" s="367"/>
      <c r="K1273" s="538">
        <v>12</v>
      </c>
      <c r="L1273" s="531">
        <v>12</v>
      </c>
      <c r="M1273" s="247">
        <v>1700</v>
      </c>
      <c r="N1273" s="538">
        <v>12</v>
      </c>
      <c r="O1273" s="538">
        <v>12</v>
      </c>
      <c r="P1273" s="247">
        <v>5000</v>
      </c>
    </row>
    <row r="1274" spans="1:16" s="54" customFormat="1" ht="11.25" x14ac:dyDescent="0.2">
      <c r="A1274" s="554" t="s">
        <v>519</v>
      </c>
      <c r="B1274" s="381" t="s">
        <v>767</v>
      </c>
      <c r="C1274" s="381" t="s">
        <v>113</v>
      </c>
      <c r="D1274" s="367"/>
      <c r="E1274" s="247"/>
      <c r="F1274" s="538" t="s">
        <v>4319</v>
      </c>
      <c r="G1274" s="407" t="s">
        <v>4320</v>
      </c>
      <c r="H1274" s="407" t="s">
        <v>3689</v>
      </c>
      <c r="I1274" s="367"/>
      <c r="J1274" s="367"/>
      <c r="K1274" s="538">
        <v>12</v>
      </c>
      <c r="L1274" s="531">
        <v>12</v>
      </c>
      <c r="M1274" s="247">
        <v>1300</v>
      </c>
      <c r="N1274" s="538">
        <v>12</v>
      </c>
      <c r="O1274" s="538">
        <v>12</v>
      </c>
      <c r="P1274" s="247">
        <v>5000</v>
      </c>
    </row>
    <row r="1275" spans="1:16" s="54" customFormat="1" ht="11.25" x14ac:dyDescent="0.2">
      <c r="A1275" s="554" t="s">
        <v>519</v>
      </c>
      <c r="B1275" s="381" t="s">
        <v>767</v>
      </c>
      <c r="C1275" s="381" t="s">
        <v>113</v>
      </c>
      <c r="D1275" s="367"/>
      <c r="E1275" s="247"/>
      <c r="F1275" s="538" t="s">
        <v>4321</v>
      </c>
      <c r="G1275" s="407" t="s">
        <v>4322</v>
      </c>
      <c r="H1275" s="407" t="s">
        <v>3699</v>
      </c>
      <c r="I1275" s="367"/>
      <c r="J1275" s="367"/>
      <c r="K1275" s="538">
        <v>12</v>
      </c>
      <c r="L1275" s="531">
        <v>12</v>
      </c>
      <c r="M1275" s="247">
        <v>1200</v>
      </c>
      <c r="N1275" s="538">
        <v>12</v>
      </c>
      <c r="O1275" s="538">
        <v>12</v>
      </c>
      <c r="P1275" s="247">
        <v>5000</v>
      </c>
    </row>
    <row r="1276" spans="1:16" s="54" customFormat="1" ht="11.25" x14ac:dyDescent="0.2">
      <c r="A1276" s="554" t="s">
        <v>519</v>
      </c>
      <c r="B1276" s="381" t="s">
        <v>767</v>
      </c>
      <c r="C1276" s="381" t="s">
        <v>113</v>
      </c>
      <c r="D1276" s="367"/>
      <c r="E1276" s="247"/>
      <c r="F1276" s="538" t="s">
        <v>4323</v>
      </c>
      <c r="G1276" s="407" t="s">
        <v>4324</v>
      </c>
      <c r="H1276" s="407" t="s">
        <v>3689</v>
      </c>
      <c r="I1276" s="367"/>
      <c r="J1276" s="367"/>
      <c r="K1276" s="538">
        <v>12</v>
      </c>
      <c r="L1276" s="531">
        <v>12</v>
      </c>
      <c r="M1276" s="247">
        <v>2500</v>
      </c>
      <c r="N1276" s="538">
        <v>12</v>
      </c>
      <c r="O1276" s="538">
        <v>12</v>
      </c>
      <c r="P1276" s="247">
        <v>2500</v>
      </c>
    </row>
    <row r="1277" spans="1:16" s="54" customFormat="1" ht="11.25" x14ac:dyDescent="0.2">
      <c r="A1277" s="554" t="s">
        <v>519</v>
      </c>
      <c r="B1277" s="381" t="s">
        <v>767</v>
      </c>
      <c r="C1277" s="381" t="s">
        <v>113</v>
      </c>
      <c r="D1277" s="367"/>
      <c r="E1277" s="247"/>
      <c r="F1277" s="538" t="s">
        <v>4325</v>
      </c>
      <c r="G1277" s="407" t="s">
        <v>4326</v>
      </c>
      <c r="H1277" s="407" t="s">
        <v>3689</v>
      </c>
      <c r="I1277" s="367"/>
      <c r="J1277" s="367"/>
      <c r="K1277" s="538">
        <v>12</v>
      </c>
      <c r="L1277" s="531">
        <v>12</v>
      </c>
      <c r="M1277" s="247">
        <v>2500</v>
      </c>
      <c r="N1277" s="538">
        <v>12</v>
      </c>
      <c r="O1277" s="538">
        <v>12</v>
      </c>
      <c r="P1277" s="247">
        <v>2500</v>
      </c>
    </row>
    <row r="1278" spans="1:16" s="54" customFormat="1" ht="11.25" x14ac:dyDescent="0.2">
      <c r="A1278" s="554" t="s">
        <v>519</v>
      </c>
      <c r="B1278" s="381" t="s">
        <v>767</v>
      </c>
      <c r="C1278" s="381" t="s">
        <v>113</v>
      </c>
      <c r="D1278" s="367"/>
      <c r="E1278" s="247"/>
      <c r="F1278" s="538" t="s">
        <v>4327</v>
      </c>
      <c r="G1278" s="407" t="s">
        <v>4328</v>
      </c>
      <c r="H1278" s="407" t="s">
        <v>3720</v>
      </c>
      <c r="I1278" s="367"/>
      <c r="J1278" s="367"/>
      <c r="K1278" s="538">
        <v>12</v>
      </c>
      <c r="L1278" s="531">
        <v>12</v>
      </c>
      <c r="M1278" s="247">
        <v>1700</v>
      </c>
      <c r="N1278" s="538">
        <v>12</v>
      </c>
      <c r="O1278" s="538">
        <v>12</v>
      </c>
      <c r="P1278" s="247">
        <v>4000</v>
      </c>
    </row>
    <row r="1279" spans="1:16" s="54" customFormat="1" ht="11.25" x14ac:dyDescent="0.2">
      <c r="A1279" s="554" t="s">
        <v>519</v>
      </c>
      <c r="B1279" s="381" t="s">
        <v>767</v>
      </c>
      <c r="C1279" s="381" t="s">
        <v>113</v>
      </c>
      <c r="D1279" s="367"/>
      <c r="E1279" s="247"/>
      <c r="F1279" s="538" t="s">
        <v>4329</v>
      </c>
      <c r="G1279" s="407" t="s">
        <v>4330</v>
      </c>
      <c r="H1279" s="407" t="s">
        <v>3997</v>
      </c>
      <c r="I1279" s="367"/>
      <c r="J1279" s="367"/>
      <c r="K1279" s="538">
        <v>12</v>
      </c>
      <c r="L1279" s="531">
        <v>12</v>
      </c>
      <c r="M1279" s="247">
        <v>2500</v>
      </c>
      <c r="N1279" s="538">
        <v>12</v>
      </c>
      <c r="O1279" s="538">
        <v>12</v>
      </c>
      <c r="P1279" s="247">
        <v>5000</v>
      </c>
    </row>
    <row r="1280" spans="1:16" s="54" customFormat="1" ht="11.25" x14ac:dyDescent="0.2">
      <c r="A1280" s="554" t="s">
        <v>519</v>
      </c>
      <c r="B1280" s="381" t="s">
        <v>767</v>
      </c>
      <c r="C1280" s="381" t="s">
        <v>113</v>
      </c>
      <c r="D1280" s="367"/>
      <c r="E1280" s="247"/>
      <c r="F1280" s="538" t="s">
        <v>4331</v>
      </c>
      <c r="G1280" s="407" t="s">
        <v>4332</v>
      </c>
      <c r="H1280" s="407" t="s">
        <v>3689</v>
      </c>
      <c r="I1280" s="367"/>
      <c r="J1280" s="367"/>
      <c r="K1280" s="538">
        <v>12</v>
      </c>
      <c r="L1280" s="531">
        <v>12</v>
      </c>
      <c r="M1280" s="247">
        <v>1200</v>
      </c>
      <c r="N1280" s="538">
        <v>12</v>
      </c>
      <c r="O1280" s="538">
        <v>12</v>
      </c>
      <c r="P1280" s="247">
        <v>2500</v>
      </c>
    </row>
    <row r="1281" spans="1:16" s="54" customFormat="1" ht="11.25" x14ac:dyDescent="0.2">
      <c r="A1281" s="554" t="s">
        <v>519</v>
      </c>
      <c r="B1281" s="381" t="s">
        <v>767</v>
      </c>
      <c r="C1281" s="381" t="s">
        <v>113</v>
      </c>
      <c r="D1281" s="367"/>
      <c r="E1281" s="247"/>
      <c r="F1281" s="538" t="s">
        <v>4333</v>
      </c>
      <c r="G1281" s="407" t="s">
        <v>4334</v>
      </c>
      <c r="H1281" s="407" t="s">
        <v>3752</v>
      </c>
      <c r="I1281" s="367"/>
      <c r="J1281" s="367"/>
      <c r="K1281" s="538">
        <v>12</v>
      </c>
      <c r="L1281" s="531">
        <v>12</v>
      </c>
      <c r="M1281" s="247">
        <v>1200</v>
      </c>
      <c r="N1281" s="538">
        <v>12</v>
      </c>
      <c r="O1281" s="538">
        <v>12</v>
      </c>
      <c r="P1281" s="247">
        <v>2500</v>
      </c>
    </row>
    <row r="1282" spans="1:16" s="54" customFormat="1" ht="11.25" x14ac:dyDescent="0.2">
      <c r="A1282" s="554" t="s">
        <v>519</v>
      </c>
      <c r="B1282" s="381" t="s">
        <v>767</v>
      </c>
      <c r="C1282" s="381" t="s">
        <v>113</v>
      </c>
      <c r="D1282" s="367"/>
      <c r="E1282" s="247"/>
      <c r="F1282" s="538" t="s">
        <v>4335</v>
      </c>
      <c r="G1282" s="407" t="s">
        <v>4336</v>
      </c>
      <c r="H1282" s="407" t="s">
        <v>2841</v>
      </c>
      <c r="I1282" s="367"/>
      <c r="J1282" s="367"/>
      <c r="K1282" s="538">
        <v>12</v>
      </c>
      <c r="L1282" s="531">
        <v>12</v>
      </c>
      <c r="M1282" s="247">
        <v>8000</v>
      </c>
      <c r="N1282" s="538">
        <v>12</v>
      </c>
      <c r="O1282" s="538">
        <v>12</v>
      </c>
      <c r="P1282" s="247">
        <v>2000</v>
      </c>
    </row>
    <row r="1283" spans="1:16" s="54" customFormat="1" ht="11.25" x14ac:dyDescent="0.2">
      <c r="A1283" s="554" t="s">
        <v>519</v>
      </c>
      <c r="B1283" s="381" t="s">
        <v>767</v>
      </c>
      <c r="C1283" s="381" t="s">
        <v>113</v>
      </c>
      <c r="D1283" s="367"/>
      <c r="E1283" s="247"/>
      <c r="F1283" s="538" t="s">
        <v>4337</v>
      </c>
      <c r="G1283" s="407" t="s">
        <v>4338</v>
      </c>
      <c r="H1283" s="407" t="s">
        <v>3689</v>
      </c>
      <c r="I1283" s="367"/>
      <c r="J1283" s="367"/>
      <c r="K1283" s="538">
        <v>12</v>
      </c>
      <c r="L1283" s="531">
        <v>12</v>
      </c>
      <c r="M1283" s="247">
        <v>1700</v>
      </c>
      <c r="N1283" s="538">
        <v>12</v>
      </c>
      <c r="O1283" s="538">
        <v>12</v>
      </c>
      <c r="P1283" s="247">
        <v>9000</v>
      </c>
    </row>
    <row r="1284" spans="1:16" s="54" customFormat="1" ht="11.25" x14ac:dyDescent="0.2">
      <c r="A1284" s="554" t="s">
        <v>519</v>
      </c>
      <c r="B1284" s="381" t="s">
        <v>767</v>
      </c>
      <c r="C1284" s="381" t="s">
        <v>113</v>
      </c>
      <c r="D1284" s="367"/>
      <c r="E1284" s="247"/>
      <c r="F1284" s="538" t="s">
        <v>4339</v>
      </c>
      <c r="G1284" s="407" t="s">
        <v>4340</v>
      </c>
      <c r="H1284" s="407" t="s">
        <v>2852</v>
      </c>
      <c r="I1284" s="367"/>
      <c r="J1284" s="367"/>
      <c r="K1284" s="538">
        <v>12</v>
      </c>
      <c r="L1284" s="531">
        <v>12</v>
      </c>
      <c r="M1284" s="247">
        <v>2600</v>
      </c>
      <c r="N1284" s="538">
        <v>12</v>
      </c>
      <c r="O1284" s="538">
        <v>12</v>
      </c>
      <c r="P1284" s="247">
        <v>5000</v>
      </c>
    </row>
    <row r="1285" spans="1:16" s="54" customFormat="1" ht="11.25" x14ac:dyDescent="0.2">
      <c r="A1285" s="554" t="s">
        <v>519</v>
      </c>
      <c r="B1285" s="381" t="s">
        <v>767</v>
      </c>
      <c r="C1285" s="381" t="s">
        <v>113</v>
      </c>
      <c r="D1285" s="367"/>
      <c r="E1285" s="247"/>
      <c r="F1285" s="538" t="s">
        <v>4341</v>
      </c>
      <c r="G1285" s="407" t="s">
        <v>4342</v>
      </c>
      <c r="H1285" s="407" t="s">
        <v>3689</v>
      </c>
      <c r="I1285" s="367"/>
      <c r="J1285" s="367"/>
      <c r="K1285" s="538">
        <v>12</v>
      </c>
      <c r="L1285" s="531">
        <v>12</v>
      </c>
      <c r="M1285" s="247">
        <v>1200</v>
      </c>
      <c r="N1285" s="538">
        <v>12</v>
      </c>
      <c r="O1285" s="538">
        <v>12</v>
      </c>
      <c r="P1285" s="247">
        <v>5000</v>
      </c>
    </row>
    <row r="1286" spans="1:16" s="54" customFormat="1" ht="11.25" x14ac:dyDescent="0.2">
      <c r="A1286" s="554" t="s">
        <v>519</v>
      </c>
      <c r="B1286" s="381" t="s">
        <v>767</v>
      </c>
      <c r="C1286" s="381" t="s">
        <v>113</v>
      </c>
      <c r="D1286" s="367"/>
      <c r="E1286" s="247"/>
      <c r="F1286" s="538" t="s">
        <v>4343</v>
      </c>
      <c r="G1286" s="407" t="s">
        <v>4344</v>
      </c>
      <c r="H1286" s="407" t="s">
        <v>3712</v>
      </c>
      <c r="I1286" s="367"/>
      <c r="J1286" s="367"/>
      <c r="K1286" s="538">
        <v>12</v>
      </c>
      <c r="L1286" s="531">
        <v>12</v>
      </c>
      <c r="M1286" s="247">
        <v>2000</v>
      </c>
      <c r="N1286" s="538">
        <v>12</v>
      </c>
      <c r="O1286" s="538">
        <v>12</v>
      </c>
      <c r="P1286" s="247">
        <v>2500</v>
      </c>
    </row>
    <row r="1287" spans="1:16" s="54" customFormat="1" ht="11.25" x14ac:dyDescent="0.2">
      <c r="A1287" s="554" t="s">
        <v>519</v>
      </c>
      <c r="B1287" s="381" t="s">
        <v>767</v>
      </c>
      <c r="C1287" s="381" t="s">
        <v>113</v>
      </c>
      <c r="D1287" s="367"/>
      <c r="E1287" s="247"/>
      <c r="F1287" s="538" t="s">
        <v>4345</v>
      </c>
      <c r="G1287" s="407" t="s">
        <v>4346</v>
      </c>
      <c r="H1287" s="407" t="s">
        <v>4000</v>
      </c>
      <c r="I1287" s="367"/>
      <c r="J1287" s="367"/>
      <c r="K1287" s="538">
        <v>12</v>
      </c>
      <c r="L1287" s="531">
        <v>12</v>
      </c>
      <c r="M1287" s="247">
        <v>14000</v>
      </c>
      <c r="N1287" s="538">
        <v>12</v>
      </c>
      <c r="O1287" s="538">
        <v>12</v>
      </c>
      <c r="P1287" s="247">
        <v>8000</v>
      </c>
    </row>
    <row r="1288" spans="1:16" s="54" customFormat="1" ht="11.25" x14ac:dyDescent="0.2">
      <c r="A1288" s="554" t="s">
        <v>519</v>
      </c>
      <c r="B1288" s="381" t="s">
        <v>767</v>
      </c>
      <c r="C1288" s="381" t="s">
        <v>113</v>
      </c>
      <c r="D1288" s="367"/>
      <c r="E1288" s="247"/>
      <c r="F1288" s="538" t="s">
        <v>4347</v>
      </c>
      <c r="G1288" s="407" t="s">
        <v>4348</v>
      </c>
      <c r="H1288" s="407" t="s">
        <v>2841</v>
      </c>
      <c r="I1288" s="367"/>
      <c r="J1288" s="367"/>
      <c r="K1288" s="538">
        <v>12</v>
      </c>
      <c r="L1288" s="531">
        <v>12</v>
      </c>
      <c r="M1288" s="247">
        <v>6000</v>
      </c>
      <c r="N1288" s="538">
        <v>12</v>
      </c>
      <c r="O1288" s="538">
        <v>12</v>
      </c>
      <c r="P1288" s="247">
        <v>3000</v>
      </c>
    </row>
    <row r="1289" spans="1:16" s="54" customFormat="1" ht="11.25" x14ac:dyDescent="0.2">
      <c r="A1289" s="554" t="s">
        <v>519</v>
      </c>
      <c r="B1289" s="381" t="s">
        <v>767</v>
      </c>
      <c r="C1289" s="381" t="s">
        <v>113</v>
      </c>
      <c r="D1289" s="367"/>
      <c r="E1289" s="247"/>
      <c r="F1289" s="538" t="s">
        <v>4349</v>
      </c>
      <c r="G1289" s="407" t="s">
        <v>4350</v>
      </c>
      <c r="H1289" s="407" t="s">
        <v>3712</v>
      </c>
      <c r="I1289" s="367"/>
      <c r="J1289" s="367"/>
      <c r="K1289" s="538">
        <v>12</v>
      </c>
      <c r="L1289" s="531">
        <v>12</v>
      </c>
      <c r="M1289" s="247">
        <v>2000</v>
      </c>
      <c r="N1289" s="538">
        <v>12</v>
      </c>
      <c r="O1289" s="538">
        <v>12</v>
      </c>
      <c r="P1289" s="247">
        <v>2500</v>
      </c>
    </row>
    <row r="1290" spans="1:16" s="54" customFormat="1" ht="11.25" x14ac:dyDescent="0.2">
      <c r="A1290" s="554" t="s">
        <v>519</v>
      </c>
      <c r="B1290" s="381" t="s">
        <v>767</v>
      </c>
      <c r="C1290" s="381" t="s">
        <v>113</v>
      </c>
      <c r="D1290" s="367"/>
      <c r="E1290" s="247"/>
      <c r="F1290" s="538" t="s">
        <v>4351</v>
      </c>
      <c r="G1290" s="407" t="s">
        <v>4352</v>
      </c>
      <c r="H1290" s="407" t="s">
        <v>3712</v>
      </c>
      <c r="I1290" s="367"/>
      <c r="J1290" s="367"/>
      <c r="K1290" s="538">
        <v>12</v>
      </c>
      <c r="L1290" s="531">
        <v>12</v>
      </c>
      <c r="M1290" s="247">
        <v>2500</v>
      </c>
      <c r="N1290" s="538">
        <v>12</v>
      </c>
      <c r="O1290" s="538">
        <v>12</v>
      </c>
      <c r="P1290" s="247">
        <v>5000</v>
      </c>
    </row>
    <row r="1291" spans="1:16" s="54" customFormat="1" ht="11.25" x14ac:dyDescent="0.2">
      <c r="A1291" s="554" t="s">
        <v>519</v>
      </c>
      <c r="B1291" s="381" t="s">
        <v>767</v>
      </c>
      <c r="C1291" s="381" t="s">
        <v>113</v>
      </c>
      <c r="D1291" s="367"/>
      <c r="E1291" s="247"/>
      <c r="F1291" s="538" t="s">
        <v>4353</v>
      </c>
      <c r="G1291" s="407" t="s">
        <v>4354</v>
      </c>
      <c r="H1291" s="407" t="s">
        <v>3720</v>
      </c>
      <c r="I1291" s="367"/>
      <c r="J1291" s="367"/>
      <c r="K1291" s="538">
        <v>12</v>
      </c>
      <c r="L1291" s="531">
        <v>12</v>
      </c>
      <c r="M1291" s="247">
        <v>1200</v>
      </c>
      <c r="N1291" s="538">
        <v>12</v>
      </c>
      <c r="O1291" s="538">
        <v>12</v>
      </c>
      <c r="P1291" s="247">
        <v>5000</v>
      </c>
    </row>
    <row r="1292" spans="1:16" s="54" customFormat="1" ht="11.25" x14ac:dyDescent="0.2">
      <c r="A1292" s="554" t="s">
        <v>519</v>
      </c>
      <c r="B1292" s="381" t="s">
        <v>767</v>
      </c>
      <c r="C1292" s="381" t="s">
        <v>113</v>
      </c>
      <c r="D1292" s="367"/>
      <c r="E1292" s="247"/>
      <c r="F1292" s="538" t="s">
        <v>4355</v>
      </c>
      <c r="G1292" s="407" t="s">
        <v>4356</v>
      </c>
      <c r="H1292" s="407" t="s">
        <v>2852</v>
      </c>
      <c r="I1292" s="367"/>
      <c r="J1292" s="367"/>
      <c r="K1292" s="538">
        <v>12</v>
      </c>
      <c r="L1292" s="531">
        <v>12</v>
      </c>
      <c r="M1292" s="247">
        <v>2000</v>
      </c>
      <c r="N1292" s="538">
        <v>12</v>
      </c>
      <c r="O1292" s="538">
        <v>12</v>
      </c>
      <c r="P1292" s="247">
        <v>1800</v>
      </c>
    </row>
    <row r="1293" spans="1:16" s="54" customFormat="1" ht="11.25" x14ac:dyDescent="0.2">
      <c r="A1293" s="554" t="s">
        <v>519</v>
      </c>
      <c r="B1293" s="381" t="s">
        <v>767</v>
      </c>
      <c r="C1293" s="381" t="s">
        <v>113</v>
      </c>
      <c r="D1293" s="367"/>
      <c r="E1293" s="247"/>
      <c r="F1293" s="538" t="s">
        <v>4357</v>
      </c>
      <c r="G1293" s="407" t="s">
        <v>4358</v>
      </c>
      <c r="H1293" s="407" t="s">
        <v>2852</v>
      </c>
      <c r="I1293" s="367"/>
      <c r="J1293" s="367"/>
      <c r="K1293" s="538">
        <v>12</v>
      </c>
      <c r="L1293" s="531">
        <v>12</v>
      </c>
      <c r="M1293" s="247">
        <v>4000</v>
      </c>
      <c r="N1293" s="538">
        <v>12</v>
      </c>
      <c r="O1293" s="538">
        <v>12</v>
      </c>
      <c r="P1293" s="247">
        <v>3000</v>
      </c>
    </row>
    <row r="1294" spans="1:16" s="54" customFormat="1" ht="11.25" x14ac:dyDescent="0.2">
      <c r="A1294" s="554" t="s">
        <v>519</v>
      </c>
      <c r="B1294" s="381" t="s">
        <v>767</v>
      </c>
      <c r="C1294" s="381" t="s">
        <v>113</v>
      </c>
      <c r="D1294" s="367"/>
      <c r="E1294" s="247"/>
      <c r="F1294" s="538" t="s">
        <v>4359</v>
      </c>
      <c r="G1294" s="407" t="s">
        <v>4360</v>
      </c>
      <c r="H1294" s="407" t="s">
        <v>3689</v>
      </c>
      <c r="I1294" s="367"/>
      <c r="J1294" s="367"/>
      <c r="K1294" s="538">
        <v>12</v>
      </c>
      <c r="L1294" s="531">
        <v>12</v>
      </c>
      <c r="M1294" s="247">
        <v>1200</v>
      </c>
      <c r="N1294" s="538">
        <v>12</v>
      </c>
      <c r="O1294" s="538">
        <v>12</v>
      </c>
      <c r="P1294" s="247">
        <v>5000</v>
      </c>
    </row>
    <row r="1295" spans="1:16" s="54" customFormat="1" ht="11.25" x14ac:dyDescent="0.2">
      <c r="A1295" s="554" t="s">
        <v>519</v>
      </c>
      <c r="B1295" s="381" t="s">
        <v>767</v>
      </c>
      <c r="C1295" s="381" t="s">
        <v>113</v>
      </c>
      <c r="D1295" s="367"/>
      <c r="E1295" s="247"/>
      <c r="F1295" s="538" t="s">
        <v>4361</v>
      </c>
      <c r="G1295" s="407" t="s">
        <v>4362</v>
      </c>
      <c r="H1295" s="407" t="s">
        <v>3689</v>
      </c>
      <c r="I1295" s="367"/>
      <c r="J1295" s="367"/>
      <c r="K1295" s="538">
        <v>12</v>
      </c>
      <c r="L1295" s="531">
        <v>12</v>
      </c>
      <c r="M1295" s="247">
        <v>1300</v>
      </c>
      <c r="N1295" s="538">
        <v>12</v>
      </c>
      <c r="O1295" s="538">
        <v>12</v>
      </c>
      <c r="P1295" s="247">
        <v>5000</v>
      </c>
    </row>
    <row r="1296" spans="1:16" s="54" customFormat="1" ht="11.25" x14ac:dyDescent="0.2">
      <c r="A1296" s="554" t="s">
        <v>519</v>
      </c>
      <c r="B1296" s="381" t="s">
        <v>767</v>
      </c>
      <c r="C1296" s="381" t="s">
        <v>113</v>
      </c>
      <c r="D1296" s="367"/>
      <c r="E1296" s="247"/>
      <c r="F1296" s="538" t="s">
        <v>4363</v>
      </c>
      <c r="G1296" s="407" t="s">
        <v>4364</v>
      </c>
      <c r="H1296" s="407" t="s">
        <v>3720</v>
      </c>
      <c r="I1296" s="367"/>
      <c r="J1296" s="367"/>
      <c r="K1296" s="538">
        <v>12</v>
      </c>
      <c r="L1296" s="531">
        <v>12</v>
      </c>
      <c r="M1296" s="247">
        <v>1200</v>
      </c>
      <c r="N1296" s="538">
        <v>12</v>
      </c>
      <c r="O1296" s="538">
        <v>12</v>
      </c>
      <c r="P1296" s="247">
        <v>2500</v>
      </c>
    </row>
    <row r="1297" spans="1:16" s="54" customFormat="1" ht="11.25" x14ac:dyDescent="0.2">
      <c r="A1297" s="554" t="s">
        <v>519</v>
      </c>
      <c r="B1297" s="381" t="s">
        <v>767</v>
      </c>
      <c r="C1297" s="381" t="s">
        <v>113</v>
      </c>
      <c r="D1297" s="367"/>
      <c r="E1297" s="247"/>
      <c r="F1297" s="538" t="s">
        <v>4365</v>
      </c>
      <c r="G1297" s="407" t="s">
        <v>4366</v>
      </c>
      <c r="H1297" s="407" t="s">
        <v>3752</v>
      </c>
      <c r="I1297" s="367"/>
      <c r="J1297" s="367"/>
      <c r="K1297" s="538">
        <v>12</v>
      </c>
      <c r="L1297" s="531">
        <v>12</v>
      </c>
      <c r="M1297" s="247">
        <v>1700</v>
      </c>
      <c r="N1297" s="538">
        <v>12</v>
      </c>
      <c r="O1297" s="538">
        <v>12</v>
      </c>
      <c r="P1297" s="247">
        <v>2500</v>
      </c>
    </row>
    <row r="1298" spans="1:16" s="54" customFormat="1" ht="11.25" x14ac:dyDescent="0.2">
      <c r="A1298" s="554" t="s">
        <v>519</v>
      </c>
      <c r="B1298" s="381" t="s">
        <v>767</v>
      </c>
      <c r="C1298" s="381" t="s">
        <v>113</v>
      </c>
      <c r="D1298" s="367"/>
      <c r="E1298" s="247"/>
      <c r="F1298" s="538" t="s">
        <v>4367</v>
      </c>
      <c r="G1298" s="407" t="s">
        <v>4368</v>
      </c>
      <c r="H1298" s="407" t="s">
        <v>3689</v>
      </c>
      <c r="I1298" s="367"/>
      <c r="J1298" s="367"/>
      <c r="K1298" s="538">
        <v>12</v>
      </c>
      <c r="L1298" s="531">
        <v>12</v>
      </c>
      <c r="M1298" s="247">
        <v>1800</v>
      </c>
      <c r="N1298" s="538">
        <v>12</v>
      </c>
      <c r="O1298" s="538">
        <v>12</v>
      </c>
      <c r="P1298" s="247">
        <v>2500</v>
      </c>
    </row>
    <row r="1299" spans="1:16" s="54" customFormat="1" ht="11.25" x14ac:dyDescent="0.2">
      <c r="A1299" s="554" t="s">
        <v>519</v>
      </c>
      <c r="B1299" s="381" t="s">
        <v>767</v>
      </c>
      <c r="C1299" s="381" t="s">
        <v>113</v>
      </c>
      <c r="D1299" s="367"/>
      <c r="E1299" s="247"/>
      <c r="F1299" s="538" t="s">
        <v>4369</v>
      </c>
      <c r="G1299" s="407" t="s">
        <v>4370</v>
      </c>
      <c r="H1299" s="407" t="s">
        <v>3692</v>
      </c>
      <c r="I1299" s="367"/>
      <c r="J1299" s="367"/>
      <c r="K1299" s="538">
        <v>12</v>
      </c>
      <c r="L1299" s="531">
        <v>12</v>
      </c>
      <c r="M1299" s="247">
        <v>1200</v>
      </c>
      <c r="N1299" s="538">
        <v>12</v>
      </c>
      <c r="O1299" s="538">
        <v>12</v>
      </c>
      <c r="P1299" s="247">
        <v>5000</v>
      </c>
    </row>
    <row r="1300" spans="1:16" s="54" customFormat="1" ht="11.25" x14ac:dyDescent="0.2">
      <c r="A1300" s="554" t="s">
        <v>519</v>
      </c>
      <c r="B1300" s="381" t="s">
        <v>767</v>
      </c>
      <c r="C1300" s="381" t="s">
        <v>113</v>
      </c>
      <c r="D1300" s="367"/>
      <c r="E1300" s="247"/>
      <c r="F1300" s="538" t="s">
        <v>4371</v>
      </c>
      <c r="G1300" s="407" t="s">
        <v>4372</v>
      </c>
      <c r="H1300" s="407" t="s">
        <v>3752</v>
      </c>
      <c r="I1300" s="367"/>
      <c r="J1300" s="367"/>
      <c r="K1300" s="538">
        <v>12</v>
      </c>
      <c r="L1300" s="531">
        <v>12</v>
      </c>
      <c r="M1300" s="247">
        <v>1200</v>
      </c>
      <c r="N1300" s="538">
        <v>12</v>
      </c>
      <c r="O1300" s="538">
        <v>12</v>
      </c>
      <c r="P1300" s="247">
        <v>2500</v>
      </c>
    </row>
    <row r="1301" spans="1:16" s="54" customFormat="1" ht="11.25" x14ac:dyDescent="0.2">
      <c r="A1301" s="554" t="s">
        <v>519</v>
      </c>
      <c r="B1301" s="381" t="s">
        <v>767</v>
      </c>
      <c r="C1301" s="381" t="s">
        <v>113</v>
      </c>
      <c r="D1301" s="367"/>
      <c r="E1301" s="247"/>
      <c r="F1301" s="538" t="s">
        <v>4373</v>
      </c>
      <c r="G1301" s="407" t="s">
        <v>4374</v>
      </c>
      <c r="H1301" s="407" t="s">
        <v>3689</v>
      </c>
      <c r="I1301" s="367"/>
      <c r="J1301" s="367"/>
      <c r="K1301" s="538">
        <v>12</v>
      </c>
      <c r="L1301" s="531">
        <v>12</v>
      </c>
      <c r="M1301" s="247">
        <v>1200</v>
      </c>
      <c r="N1301" s="538">
        <v>12</v>
      </c>
      <c r="O1301" s="538">
        <v>12</v>
      </c>
      <c r="P1301" s="247">
        <v>2500</v>
      </c>
    </row>
    <row r="1302" spans="1:16" s="54" customFormat="1" ht="11.25" x14ac:dyDescent="0.2">
      <c r="A1302" s="554" t="s">
        <v>519</v>
      </c>
      <c r="B1302" s="381" t="s">
        <v>767</v>
      </c>
      <c r="C1302" s="381" t="s">
        <v>113</v>
      </c>
      <c r="D1302" s="367"/>
      <c r="E1302" s="247"/>
      <c r="F1302" s="538" t="s">
        <v>4375</v>
      </c>
      <c r="G1302" s="407" t="s">
        <v>4376</v>
      </c>
      <c r="H1302" s="407" t="s">
        <v>3730</v>
      </c>
      <c r="I1302" s="367"/>
      <c r="J1302" s="367"/>
      <c r="K1302" s="538">
        <v>12</v>
      </c>
      <c r="L1302" s="531">
        <v>12</v>
      </c>
      <c r="M1302" s="247">
        <v>2000</v>
      </c>
      <c r="N1302" s="538">
        <v>12</v>
      </c>
      <c r="O1302" s="538">
        <v>12</v>
      </c>
      <c r="P1302" s="247">
        <v>2500</v>
      </c>
    </row>
    <row r="1303" spans="1:16" s="54" customFormat="1" ht="11.25" x14ac:dyDescent="0.2">
      <c r="A1303" s="554" t="s">
        <v>519</v>
      </c>
      <c r="B1303" s="381" t="s">
        <v>767</v>
      </c>
      <c r="C1303" s="381" t="s">
        <v>113</v>
      </c>
      <c r="D1303" s="367"/>
      <c r="E1303" s="247"/>
      <c r="F1303" s="538" t="s">
        <v>4377</v>
      </c>
      <c r="G1303" s="407" t="s">
        <v>4378</v>
      </c>
      <c r="H1303" s="407" t="s">
        <v>3712</v>
      </c>
      <c r="I1303" s="367"/>
      <c r="J1303" s="367"/>
      <c r="K1303" s="538">
        <v>12</v>
      </c>
      <c r="L1303" s="531">
        <v>12</v>
      </c>
      <c r="M1303" s="247">
        <v>2000</v>
      </c>
      <c r="N1303" s="538">
        <v>12</v>
      </c>
      <c r="O1303" s="538">
        <v>12</v>
      </c>
      <c r="P1303" s="247">
        <v>9000</v>
      </c>
    </row>
    <row r="1304" spans="1:16" s="54" customFormat="1" ht="11.25" x14ac:dyDescent="0.2">
      <c r="A1304" s="554" t="s">
        <v>519</v>
      </c>
      <c r="B1304" s="381" t="s">
        <v>767</v>
      </c>
      <c r="C1304" s="381" t="s">
        <v>113</v>
      </c>
      <c r="D1304" s="367"/>
      <c r="E1304" s="247"/>
      <c r="F1304" s="538" t="s">
        <v>4379</v>
      </c>
      <c r="G1304" s="407" t="s">
        <v>4380</v>
      </c>
      <c r="H1304" s="407" t="s">
        <v>2852</v>
      </c>
      <c r="I1304" s="367"/>
      <c r="J1304" s="367"/>
      <c r="K1304" s="538">
        <v>12</v>
      </c>
      <c r="L1304" s="531">
        <v>12</v>
      </c>
      <c r="M1304" s="247">
        <v>4000</v>
      </c>
      <c r="N1304" s="538">
        <v>12</v>
      </c>
      <c r="O1304" s="538">
        <v>12</v>
      </c>
      <c r="P1304" s="247">
        <v>8000</v>
      </c>
    </row>
    <row r="1305" spans="1:16" s="54" customFormat="1" ht="11.25" x14ac:dyDescent="0.2">
      <c r="A1305" s="554" t="s">
        <v>519</v>
      </c>
      <c r="B1305" s="381" t="s">
        <v>767</v>
      </c>
      <c r="C1305" s="381" t="s">
        <v>113</v>
      </c>
      <c r="D1305" s="367"/>
      <c r="E1305" s="247"/>
      <c r="F1305" s="538" t="s">
        <v>4381</v>
      </c>
      <c r="G1305" s="407" t="s">
        <v>4382</v>
      </c>
      <c r="H1305" s="407" t="s">
        <v>3689</v>
      </c>
      <c r="I1305" s="367"/>
      <c r="J1305" s="367"/>
      <c r="K1305" s="538">
        <v>12</v>
      </c>
      <c r="L1305" s="531">
        <v>12</v>
      </c>
      <c r="M1305" s="247">
        <v>1200</v>
      </c>
      <c r="N1305" s="538">
        <v>12</v>
      </c>
      <c r="O1305" s="538">
        <v>12</v>
      </c>
      <c r="P1305" s="247">
        <v>2500</v>
      </c>
    </row>
    <row r="1306" spans="1:16" s="54" customFormat="1" ht="11.25" x14ac:dyDescent="0.2">
      <c r="A1306" s="554" t="s">
        <v>519</v>
      </c>
      <c r="B1306" s="381" t="s">
        <v>767</v>
      </c>
      <c r="C1306" s="381" t="s">
        <v>113</v>
      </c>
      <c r="D1306" s="367"/>
      <c r="E1306" s="247"/>
      <c r="F1306" s="538" t="s">
        <v>4383</v>
      </c>
      <c r="G1306" s="407" t="s">
        <v>4384</v>
      </c>
      <c r="H1306" s="407" t="s">
        <v>3720</v>
      </c>
      <c r="I1306" s="367"/>
      <c r="J1306" s="367"/>
      <c r="K1306" s="538">
        <v>12</v>
      </c>
      <c r="L1306" s="531">
        <v>12</v>
      </c>
      <c r="M1306" s="247">
        <v>1200</v>
      </c>
      <c r="N1306" s="538">
        <v>12</v>
      </c>
      <c r="O1306" s="538">
        <v>12</v>
      </c>
      <c r="P1306" s="247">
        <v>2500</v>
      </c>
    </row>
    <row r="1307" spans="1:16" s="54" customFormat="1" ht="11.25" x14ac:dyDescent="0.2">
      <c r="A1307" s="554" t="s">
        <v>519</v>
      </c>
      <c r="B1307" s="381" t="s">
        <v>767</v>
      </c>
      <c r="C1307" s="381" t="s">
        <v>113</v>
      </c>
      <c r="D1307" s="367"/>
      <c r="E1307" s="247"/>
      <c r="F1307" s="538" t="s">
        <v>4385</v>
      </c>
      <c r="G1307" s="407" t="s">
        <v>4386</v>
      </c>
      <c r="H1307" s="407" t="s">
        <v>3720</v>
      </c>
      <c r="I1307" s="367"/>
      <c r="J1307" s="367"/>
      <c r="K1307" s="538">
        <v>12</v>
      </c>
      <c r="L1307" s="531">
        <v>12</v>
      </c>
      <c r="M1307" s="247">
        <v>1200</v>
      </c>
      <c r="N1307" s="538">
        <v>12</v>
      </c>
      <c r="O1307" s="538">
        <v>12</v>
      </c>
      <c r="P1307" s="247">
        <v>5000</v>
      </c>
    </row>
    <row r="1308" spans="1:16" s="54" customFormat="1" ht="11.25" x14ac:dyDescent="0.2">
      <c r="A1308" s="554" t="s">
        <v>519</v>
      </c>
      <c r="B1308" s="381" t="s">
        <v>767</v>
      </c>
      <c r="C1308" s="381" t="s">
        <v>113</v>
      </c>
      <c r="D1308" s="367"/>
      <c r="E1308" s="247"/>
      <c r="F1308" s="538" t="s">
        <v>4387</v>
      </c>
      <c r="G1308" s="407" t="s">
        <v>4388</v>
      </c>
      <c r="H1308" s="407" t="s">
        <v>3692</v>
      </c>
      <c r="I1308" s="367"/>
      <c r="J1308" s="367"/>
      <c r="K1308" s="538">
        <v>12</v>
      </c>
      <c r="L1308" s="531">
        <v>12</v>
      </c>
      <c r="M1308" s="247">
        <v>2500</v>
      </c>
      <c r="N1308" s="538">
        <v>12</v>
      </c>
      <c r="O1308" s="538">
        <v>12</v>
      </c>
      <c r="P1308" s="247">
        <v>5000</v>
      </c>
    </row>
    <row r="1309" spans="1:16" s="54" customFormat="1" ht="11.25" x14ac:dyDescent="0.2">
      <c r="A1309" s="554" t="s">
        <v>519</v>
      </c>
      <c r="B1309" s="381" t="s">
        <v>767</v>
      </c>
      <c r="C1309" s="381" t="s">
        <v>113</v>
      </c>
      <c r="D1309" s="367"/>
      <c r="E1309" s="247"/>
      <c r="F1309" s="538" t="s">
        <v>4389</v>
      </c>
      <c r="G1309" s="407" t="s">
        <v>4390</v>
      </c>
      <c r="H1309" s="407" t="s">
        <v>4391</v>
      </c>
      <c r="I1309" s="367"/>
      <c r="J1309" s="367"/>
      <c r="K1309" s="538">
        <v>12</v>
      </c>
      <c r="L1309" s="531">
        <v>12</v>
      </c>
      <c r="M1309" s="247">
        <v>2000</v>
      </c>
      <c r="N1309" s="538">
        <v>12</v>
      </c>
      <c r="O1309" s="538">
        <v>12</v>
      </c>
      <c r="P1309" s="247">
        <v>3500</v>
      </c>
    </row>
    <row r="1310" spans="1:16" s="54" customFormat="1" ht="11.25" x14ac:dyDescent="0.2">
      <c r="A1310" s="554" t="s">
        <v>519</v>
      </c>
      <c r="B1310" s="381" t="s">
        <v>767</v>
      </c>
      <c r="C1310" s="381" t="s">
        <v>113</v>
      </c>
      <c r="D1310" s="367"/>
      <c r="E1310" s="247"/>
      <c r="F1310" s="538" t="s">
        <v>4392</v>
      </c>
      <c r="G1310" s="407" t="s">
        <v>4393</v>
      </c>
      <c r="H1310" s="407" t="s">
        <v>2841</v>
      </c>
      <c r="I1310" s="367"/>
      <c r="J1310" s="367"/>
      <c r="K1310" s="538">
        <v>12</v>
      </c>
      <c r="L1310" s="531">
        <v>12</v>
      </c>
      <c r="M1310" s="247">
        <v>6000</v>
      </c>
      <c r="N1310" s="538">
        <v>12</v>
      </c>
      <c r="O1310" s="538">
        <v>12</v>
      </c>
      <c r="P1310" s="247">
        <v>5000</v>
      </c>
    </row>
    <row r="1311" spans="1:16" s="54" customFormat="1" ht="11.25" x14ac:dyDescent="0.2">
      <c r="A1311" s="554" t="s">
        <v>519</v>
      </c>
      <c r="B1311" s="381" t="s">
        <v>767</v>
      </c>
      <c r="C1311" s="381" t="s">
        <v>113</v>
      </c>
      <c r="D1311" s="367"/>
      <c r="E1311" s="247"/>
      <c r="F1311" s="538" t="s">
        <v>4394</v>
      </c>
      <c r="G1311" s="407" t="s">
        <v>4395</v>
      </c>
      <c r="H1311" s="407" t="s">
        <v>3699</v>
      </c>
      <c r="I1311" s="367"/>
      <c r="J1311" s="367"/>
      <c r="K1311" s="538">
        <v>12</v>
      </c>
      <c r="L1311" s="531">
        <v>12</v>
      </c>
      <c r="M1311" s="247">
        <v>2500</v>
      </c>
      <c r="N1311" s="538">
        <v>12</v>
      </c>
      <c r="O1311" s="538">
        <v>12</v>
      </c>
      <c r="P1311" s="247">
        <v>2500</v>
      </c>
    </row>
    <row r="1312" spans="1:16" s="54" customFormat="1" ht="11.25" x14ac:dyDescent="0.2">
      <c r="A1312" s="554" t="s">
        <v>519</v>
      </c>
      <c r="B1312" s="381" t="s">
        <v>767</v>
      </c>
      <c r="C1312" s="381" t="s">
        <v>113</v>
      </c>
      <c r="D1312" s="367"/>
      <c r="E1312" s="247"/>
      <c r="F1312" s="538" t="s">
        <v>4396</v>
      </c>
      <c r="G1312" s="407" t="s">
        <v>4397</v>
      </c>
      <c r="H1312" s="407" t="s">
        <v>3712</v>
      </c>
      <c r="I1312" s="367"/>
      <c r="J1312" s="367"/>
      <c r="K1312" s="538">
        <v>12</v>
      </c>
      <c r="L1312" s="531">
        <v>12</v>
      </c>
      <c r="M1312" s="247">
        <v>2000</v>
      </c>
      <c r="N1312" s="538">
        <v>12</v>
      </c>
      <c r="O1312" s="538">
        <v>12</v>
      </c>
      <c r="P1312" s="247">
        <v>5000</v>
      </c>
    </row>
    <row r="1313" spans="1:16" s="54" customFormat="1" ht="11.25" x14ac:dyDescent="0.2">
      <c r="A1313" s="554" t="s">
        <v>519</v>
      </c>
      <c r="B1313" s="381" t="s">
        <v>767</v>
      </c>
      <c r="C1313" s="381" t="s">
        <v>113</v>
      </c>
      <c r="D1313" s="367"/>
      <c r="E1313" s="247"/>
      <c r="F1313" s="538" t="s">
        <v>4398</v>
      </c>
      <c r="G1313" s="407" t="s">
        <v>4399</v>
      </c>
      <c r="H1313" s="407" t="s">
        <v>2841</v>
      </c>
      <c r="I1313" s="367"/>
      <c r="J1313" s="367"/>
      <c r="K1313" s="538">
        <v>12</v>
      </c>
      <c r="L1313" s="531">
        <v>12</v>
      </c>
      <c r="M1313" s="247">
        <v>6000</v>
      </c>
      <c r="N1313" s="538">
        <v>12</v>
      </c>
      <c r="O1313" s="538">
        <v>12</v>
      </c>
      <c r="P1313" s="247">
        <v>2500</v>
      </c>
    </row>
    <row r="1314" spans="1:16" s="54" customFormat="1" ht="11.25" x14ac:dyDescent="0.2">
      <c r="A1314" s="554" t="s">
        <v>519</v>
      </c>
      <c r="B1314" s="381" t="s">
        <v>767</v>
      </c>
      <c r="C1314" s="381" t="s">
        <v>113</v>
      </c>
      <c r="D1314" s="367"/>
      <c r="E1314" s="247"/>
      <c r="F1314" s="538" t="s">
        <v>4400</v>
      </c>
      <c r="G1314" s="407" t="s">
        <v>4401</v>
      </c>
      <c r="H1314" s="407" t="s">
        <v>2852</v>
      </c>
      <c r="I1314" s="367"/>
      <c r="J1314" s="367"/>
      <c r="K1314" s="538">
        <v>12</v>
      </c>
      <c r="L1314" s="531">
        <v>12</v>
      </c>
      <c r="M1314" s="247">
        <v>2700</v>
      </c>
      <c r="N1314" s="538">
        <v>12</v>
      </c>
      <c r="O1314" s="538">
        <v>12</v>
      </c>
      <c r="P1314" s="247">
        <v>2500</v>
      </c>
    </row>
    <row r="1315" spans="1:16" s="54" customFormat="1" ht="11.25" x14ac:dyDescent="0.2">
      <c r="A1315" s="554" t="s">
        <v>519</v>
      </c>
      <c r="B1315" s="381" t="s">
        <v>767</v>
      </c>
      <c r="C1315" s="381" t="s">
        <v>113</v>
      </c>
      <c r="D1315" s="367"/>
      <c r="E1315" s="247"/>
      <c r="F1315" s="538" t="s">
        <v>4402</v>
      </c>
      <c r="G1315" s="407" t="s">
        <v>4403</v>
      </c>
      <c r="H1315" s="407" t="s">
        <v>3720</v>
      </c>
      <c r="I1315" s="367"/>
      <c r="J1315" s="367"/>
      <c r="K1315" s="538">
        <v>12</v>
      </c>
      <c r="L1315" s="531">
        <v>12</v>
      </c>
      <c r="M1315" s="247">
        <v>1300</v>
      </c>
      <c r="N1315" s="538">
        <v>12</v>
      </c>
      <c r="O1315" s="538">
        <v>12</v>
      </c>
      <c r="P1315" s="247">
        <v>2500</v>
      </c>
    </row>
    <row r="1316" spans="1:16" s="54" customFormat="1" ht="11.25" x14ac:dyDescent="0.2">
      <c r="A1316" s="554" t="s">
        <v>519</v>
      </c>
      <c r="B1316" s="381" t="s">
        <v>767</v>
      </c>
      <c r="C1316" s="381" t="s">
        <v>113</v>
      </c>
      <c r="D1316" s="367"/>
      <c r="E1316" s="247"/>
      <c r="F1316" s="538" t="s">
        <v>4404</v>
      </c>
      <c r="G1316" s="407" t="s">
        <v>4405</v>
      </c>
      <c r="H1316" s="407" t="s">
        <v>3804</v>
      </c>
      <c r="I1316" s="367"/>
      <c r="J1316" s="367"/>
      <c r="K1316" s="538">
        <v>12</v>
      </c>
      <c r="L1316" s="531">
        <v>12</v>
      </c>
      <c r="M1316" s="247">
        <v>2500</v>
      </c>
      <c r="N1316" s="538">
        <v>12</v>
      </c>
      <c r="O1316" s="538">
        <v>12</v>
      </c>
      <c r="P1316" s="247">
        <v>9000</v>
      </c>
    </row>
    <row r="1317" spans="1:16" s="54" customFormat="1" ht="11.25" x14ac:dyDescent="0.2">
      <c r="A1317" s="554" t="s">
        <v>519</v>
      </c>
      <c r="B1317" s="381" t="s">
        <v>767</v>
      </c>
      <c r="C1317" s="381" t="s">
        <v>113</v>
      </c>
      <c r="D1317" s="367"/>
      <c r="E1317" s="247"/>
      <c r="F1317" s="538" t="s">
        <v>4406</v>
      </c>
      <c r="G1317" s="407" t="s">
        <v>4407</v>
      </c>
      <c r="H1317" s="407" t="s">
        <v>2852</v>
      </c>
      <c r="I1317" s="367"/>
      <c r="J1317" s="367"/>
      <c r="K1317" s="538">
        <v>12</v>
      </c>
      <c r="L1317" s="531">
        <v>12</v>
      </c>
      <c r="M1317" s="247">
        <v>2000</v>
      </c>
      <c r="N1317" s="538">
        <v>12</v>
      </c>
      <c r="O1317" s="538">
        <v>12</v>
      </c>
      <c r="P1317" s="247">
        <v>2500</v>
      </c>
    </row>
    <row r="1318" spans="1:16" s="54" customFormat="1" ht="11.25" x14ac:dyDescent="0.2">
      <c r="A1318" s="554" t="s">
        <v>519</v>
      </c>
      <c r="B1318" s="381" t="s">
        <v>767</v>
      </c>
      <c r="C1318" s="381" t="s">
        <v>113</v>
      </c>
      <c r="D1318" s="367"/>
      <c r="E1318" s="247"/>
      <c r="F1318" s="538" t="s">
        <v>4408</v>
      </c>
      <c r="G1318" s="407" t="s">
        <v>4409</v>
      </c>
      <c r="H1318" s="407" t="s">
        <v>2841</v>
      </c>
      <c r="I1318" s="367"/>
      <c r="J1318" s="367"/>
      <c r="K1318" s="538">
        <v>12</v>
      </c>
      <c r="L1318" s="531">
        <v>12</v>
      </c>
      <c r="M1318" s="247">
        <v>6500</v>
      </c>
      <c r="N1318" s="538">
        <v>12</v>
      </c>
      <c r="O1318" s="538">
        <v>12</v>
      </c>
      <c r="P1318" s="247">
        <v>5000</v>
      </c>
    </row>
    <row r="1319" spans="1:16" s="54" customFormat="1" ht="11.25" x14ac:dyDescent="0.2">
      <c r="A1319" s="554" t="s">
        <v>519</v>
      </c>
      <c r="B1319" s="381" t="s">
        <v>767</v>
      </c>
      <c r="C1319" s="381" t="s">
        <v>113</v>
      </c>
      <c r="D1319" s="367"/>
      <c r="E1319" s="247"/>
      <c r="F1319" s="538" t="s">
        <v>4410</v>
      </c>
      <c r="G1319" s="407" t="s">
        <v>4411</v>
      </c>
      <c r="H1319" s="407" t="s">
        <v>3689</v>
      </c>
      <c r="I1319" s="367"/>
      <c r="J1319" s="367"/>
      <c r="K1319" s="538">
        <v>12</v>
      </c>
      <c r="L1319" s="531">
        <v>12</v>
      </c>
      <c r="M1319" s="247">
        <v>1200</v>
      </c>
      <c r="N1319" s="538">
        <v>12</v>
      </c>
      <c r="O1319" s="538">
        <v>12</v>
      </c>
      <c r="P1319" s="247">
        <v>5000</v>
      </c>
    </row>
    <row r="1320" spans="1:16" s="54" customFormat="1" ht="11.25" x14ac:dyDescent="0.2">
      <c r="A1320" s="554" t="s">
        <v>519</v>
      </c>
      <c r="B1320" s="381" t="s">
        <v>767</v>
      </c>
      <c r="C1320" s="381" t="s">
        <v>113</v>
      </c>
      <c r="D1320" s="367"/>
      <c r="E1320" s="247"/>
      <c r="F1320" s="538" t="s">
        <v>4412</v>
      </c>
      <c r="G1320" s="407" t="s">
        <v>4413</v>
      </c>
      <c r="H1320" s="407" t="s">
        <v>3689</v>
      </c>
      <c r="I1320" s="367"/>
      <c r="J1320" s="367"/>
      <c r="K1320" s="538">
        <v>12</v>
      </c>
      <c r="L1320" s="531">
        <v>12</v>
      </c>
      <c r="M1320" s="247">
        <v>2500</v>
      </c>
      <c r="N1320" s="538">
        <v>12</v>
      </c>
      <c r="O1320" s="538">
        <v>12</v>
      </c>
      <c r="P1320" s="247">
        <v>8000</v>
      </c>
    </row>
    <row r="1321" spans="1:16" s="54" customFormat="1" ht="11.25" x14ac:dyDescent="0.2">
      <c r="A1321" s="554" t="s">
        <v>519</v>
      </c>
      <c r="B1321" s="381" t="s">
        <v>767</v>
      </c>
      <c r="C1321" s="381" t="s">
        <v>113</v>
      </c>
      <c r="D1321" s="367"/>
      <c r="E1321" s="247"/>
      <c r="F1321" s="538" t="s">
        <v>4414</v>
      </c>
      <c r="G1321" s="407" t="s">
        <v>4415</v>
      </c>
      <c r="H1321" s="407" t="s">
        <v>2841</v>
      </c>
      <c r="I1321" s="367"/>
      <c r="J1321" s="367"/>
      <c r="K1321" s="538">
        <v>12</v>
      </c>
      <c r="L1321" s="531">
        <v>12</v>
      </c>
      <c r="M1321" s="247">
        <v>6000</v>
      </c>
      <c r="N1321" s="538">
        <v>12</v>
      </c>
      <c r="O1321" s="538">
        <v>12</v>
      </c>
      <c r="P1321" s="247">
        <v>4000</v>
      </c>
    </row>
    <row r="1322" spans="1:16" s="54" customFormat="1" ht="11.25" x14ac:dyDescent="0.2">
      <c r="A1322" s="554" t="s">
        <v>519</v>
      </c>
      <c r="B1322" s="381" t="s">
        <v>767</v>
      </c>
      <c r="C1322" s="381" t="s">
        <v>113</v>
      </c>
      <c r="D1322" s="367"/>
      <c r="E1322" s="247"/>
      <c r="F1322" s="538" t="s">
        <v>4416</v>
      </c>
      <c r="G1322" s="407" t="s">
        <v>4417</v>
      </c>
      <c r="H1322" s="407" t="s">
        <v>3689</v>
      </c>
      <c r="I1322" s="367"/>
      <c r="J1322" s="367"/>
      <c r="K1322" s="538">
        <v>12</v>
      </c>
      <c r="L1322" s="531">
        <v>12</v>
      </c>
      <c r="M1322" s="247">
        <v>2500</v>
      </c>
      <c r="N1322" s="538">
        <v>12</v>
      </c>
      <c r="O1322" s="538">
        <v>12</v>
      </c>
      <c r="P1322" s="247">
        <v>2500</v>
      </c>
    </row>
    <row r="1323" spans="1:16" s="54" customFormat="1" ht="11.25" x14ac:dyDescent="0.2">
      <c r="A1323" s="554" t="s">
        <v>519</v>
      </c>
      <c r="B1323" s="381" t="s">
        <v>767</v>
      </c>
      <c r="C1323" s="381" t="s">
        <v>113</v>
      </c>
      <c r="D1323" s="367"/>
      <c r="E1323" s="247"/>
      <c r="F1323" s="538" t="s">
        <v>4418</v>
      </c>
      <c r="G1323" s="407" t="s">
        <v>4419</v>
      </c>
      <c r="H1323" s="407" t="s">
        <v>3752</v>
      </c>
      <c r="I1323" s="367"/>
      <c r="J1323" s="367"/>
      <c r="K1323" s="538">
        <v>12</v>
      </c>
      <c r="L1323" s="531">
        <v>12</v>
      </c>
      <c r="M1323" s="247">
        <v>1200</v>
      </c>
      <c r="N1323" s="538">
        <v>12</v>
      </c>
      <c r="O1323" s="538">
        <v>12</v>
      </c>
      <c r="P1323" s="247">
        <v>5000</v>
      </c>
    </row>
    <row r="1324" spans="1:16" s="54" customFormat="1" ht="11.25" x14ac:dyDescent="0.2">
      <c r="A1324" s="554" t="s">
        <v>519</v>
      </c>
      <c r="B1324" s="381" t="s">
        <v>767</v>
      </c>
      <c r="C1324" s="381" t="s">
        <v>113</v>
      </c>
      <c r="D1324" s="367"/>
      <c r="E1324" s="247"/>
      <c r="F1324" s="538" t="s">
        <v>4420</v>
      </c>
      <c r="G1324" s="407" t="s">
        <v>4421</v>
      </c>
      <c r="H1324" s="407" t="s">
        <v>832</v>
      </c>
      <c r="I1324" s="367"/>
      <c r="J1324" s="367"/>
      <c r="K1324" s="538">
        <v>12</v>
      </c>
      <c r="L1324" s="531">
        <v>12</v>
      </c>
      <c r="M1324" s="247">
        <v>1500</v>
      </c>
      <c r="N1324" s="538">
        <v>12</v>
      </c>
      <c r="O1324" s="538">
        <v>12</v>
      </c>
      <c r="P1324" s="247">
        <v>8000</v>
      </c>
    </row>
    <row r="1325" spans="1:16" s="54" customFormat="1" ht="11.25" x14ac:dyDescent="0.2">
      <c r="A1325" s="554" t="s">
        <v>519</v>
      </c>
      <c r="B1325" s="381" t="s">
        <v>767</v>
      </c>
      <c r="C1325" s="381" t="s">
        <v>113</v>
      </c>
      <c r="D1325" s="367"/>
      <c r="E1325" s="247"/>
      <c r="F1325" s="538" t="s">
        <v>4422</v>
      </c>
      <c r="G1325" s="407" t="s">
        <v>4423</v>
      </c>
      <c r="H1325" s="407" t="s">
        <v>3689</v>
      </c>
      <c r="I1325" s="367"/>
      <c r="J1325" s="367"/>
      <c r="K1325" s="538">
        <v>12</v>
      </c>
      <c r="L1325" s="531">
        <v>12</v>
      </c>
      <c r="M1325" s="247">
        <v>2500</v>
      </c>
      <c r="N1325" s="538">
        <v>12</v>
      </c>
      <c r="O1325" s="538">
        <v>12</v>
      </c>
      <c r="P1325" s="247">
        <v>5000</v>
      </c>
    </row>
    <row r="1326" spans="1:16" s="54" customFormat="1" ht="11.25" x14ac:dyDescent="0.2">
      <c r="A1326" s="554" t="s">
        <v>519</v>
      </c>
      <c r="B1326" s="381" t="s">
        <v>767</v>
      </c>
      <c r="C1326" s="381" t="s">
        <v>113</v>
      </c>
      <c r="D1326" s="367"/>
      <c r="E1326" s="247"/>
      <c r="F1326" s="538" t="s">
        <v>4424</v>
      </c>
      <c r="G1326" s="407" t="s">
        <v>4425</v>
      </c>
      <c r="H1326" s="407" t="s">
        <v>3712</v>
      </c>
      <c r="I1326" s="367"/>
      <c r="J1326" s="367"/>
      <c r="K1326" s="538">
        <v>12</v>
      </c>
      <c r="L1326" s="531">
        <v>12</v>
      </c>
      <c r="M1326" s="247">
        <v>2100</v>
      </c>
      <c r="N1326" s="538">
        <v>12</v>
      </c>
      <c r="O1326" s="538">
        <v>12</v>
      </c>
      <c r="P1326" s="247">
        <v>5000</v>
      </c>
    </row>
    <row r="1327" spans="1:16" s="54" customFormat="1" ht="11.25" x14ac:dyDescent="0.2">
      <c r="A1327" s="554" t="s">
        <v>519</v>
      </c>
      <c r="B1327" s="381" t="s">
        <v>767</v>
      </c>
      <c r="C1327" s="381" t="s">
        <v>113</v>
      </c>
      <c r="D1327" s="367"/>
      <c r="E1327" s="247"/>
      <c r="F1327" s="538" t="s">
        <v>4426</v>
      </c>
      <c r="G1327" s="407" t="s">
        <v>4427</v>
      </c>
      <c r="H1327" s="407" t="s">
        <v>3689</v>
      </c>
      <c r="I1327" s="367"/>
      <c r="J1327" s="367"/>
      <c r="K1327" s="538">
        <v>12</v>
      </c>
      <c r="L1327" s="531">
        <v>12</v>
      </c>
      <c r="M1327" s="247">
        <v>1400</v>
      </c>
      <c r="N1327" s="538">
        <v>12</v>
      </c>
      <c r="O1327" s="538">
        <v>12</v>
      </c>
      <c r="P1327" s="247">
        <v>5000</v>
      </c>
    </row>
    <row r="1328" spans="1:16" s="54" customFormat="1" ht="11.25" x14ac:dyDescent="0.2">
      <c r="A1328" s="554" t="s">
        <v>519</v>
      </c>
      <c r="B1328" s="381" t="s">
        <v>767</v>
      </c>
      <c r="C1328" s="381" t="s">
        <v>113</v>
      </c>
      <c r="D1328" s="367"/>
      <c r="E1328" s="247"/>
      <c r="F1328" s="538" t="s">
        <v>4428</v>
      </c>
      <c r="G1328" s="407" t="s">
        <v>4429</v>
      </c>
      <c r="H1328" s="407" t="s">
        <v>2852</v>
      </c>
      <c r="I1328" s="367"/>
      <c r="J1328" s="367"/>
      <c r="K1328" s="538">
        <v>12</v>
      </c>
      <c r="L1328" s="531">
        <v>12</v>
      </c>
      <c r="M1328" s="247">
        <v>2700</v>
      </c>
      <c r="N1328" s="538">
        <v>12</v>
      </c>
      <c r="O1328" s="538">
        <v>12</v>
      </c>
      <c r="P1328" s="247">
        <v>2500</v>
      </c>
    </row>
    <row r="1329" spans="1:16" s="54" customFormat="1" ht="11.25" x14ac:dyDescent="0.2">
      <c r="A1329" s="554" t="s">
        <v>519</v>
      </c>
      <c r="B1329" s="381" t="s">
        <v>767</v>
      </c>
      <c r="C1329" s="381" t="s">
        <v>113</v>
      </c>
      <c r="D1329" s="367"/>
      <c r="E1329" s="247"/>
      <c r="F1329" s="538" t="s">
        <v>4430</v>
      </c>
      <c r="G1329" s="407" t="s">
        <v>4431</v>
      </c>
      <c r="H1329" s="407" t="s">
        <v>3689</v>
      </c>
      <c r="I1329" s="367"/>
      <c r="J1329" s="367"/>
      <c r="K1329" s="538">
        <v>12</v>
      </c>
      <c r="L1329" s="531">
        <v>12</v>
      </c>
      <c r="M1329" s="247">
        <v>1300</v>
      </c>
      <c r="N1329" s="538">
        <v>12</v>
      </c>
      <c r="O1329" s="538">
        <v>12</v>
      </c>
      <c r="P1329" s="247">
        <v>2500</v>
      </c>
    </row>
    <row r="1330" spans="1:16" s="54" customFormat="1" ht="11.25" x14ac:dyDescent="0.2">
      <c r="A1330" s="554" t="s">
        <v>519</v>
      </c>
      <c r="B1330" s="381" t="s">
        <v>767</v>
      </c>
      <c r="C1330" s="381" t="s">
        <v>113</v>
      </c>
      <c r="D1330" s="367"/>
      <c r="E1330" s="247"/>
      <c r="F1330" s="538" t="s">
        <v>4432</v>
      </c>
      <c r="G1330" s="407" t="s">
        <v>4433</v>
      </c>
      <c r="H1330" s="407" t="s">
        <v>3752</v>
      </c>
      <c r="I1330" s="367"/>
      <c r="J1330" s="367"/>
      <c r="K1330" s="538">
        <v>12</v>
      </c>
      <c r="L1330" s="531">
        <v>12</v>
      </c>
      <c r="M1330" s="247">
        <v>1300</v>
      </c>
      <c r="N1330" s="538">
        <v>12</v>
      </c>
      <c r="O1330" s="538">
        <v>12</v>
      </c>
      <c r="P1330" s="247">
        <v>10000</v>
      </c>
    </row>
    <row r="1331" spans="1:16" s="54" customFormat="1" ht="11.25" x14ac:dyDescent="0.2">
      <c r="A1331" s="554" t="s">
        <v>519</v>
      </c>
      <c r="B1331" s="381" t="s">
        <v>767</v>
      </c>
      <c r="C1331" s="381" t="s">
        <v>113</v>
      </c>
      <c r="D1331" s="367"/>
      <c r="E1331" s="247"/>
      <c r="F1331" s="538" t="s">
        <v>4434</v>
      </c>
      <c r="G1331" s="407" t="s">
        <v>4435</v>
      </c>
      <c r="H1331" s="407" t="s">
        <v>3720</v>
      </c>
      <c r="I1331" s="367"/>
      <c r="J1331" s="367"/>
      <c r="K1331" s="538">
        <v>12</v>
      </c>
      <c r="L1331" s="531">
        <v>12</v>
      </c>
      <c r="M1331" s="247">
        <v>1200</v>
      </c>
      <c r="N1331" s="538">
        <v>12</v>
      </c>
      <c r="O1331" s="538">
        <v>12</v>
      </c>
      <c r="P1331" s="247">
        <v>8000</v>
      </c>
    </row>
    <row r="1332" spans="1:16" s="54" customFormat="1" ht="11.25" x14ac:dyDescent="0.2">
      <c r="A1332" s="554" t="s">
        <v>519</v>
      </c>
      <c r="B1332" s="381" t="s">
        <v>767</v>
      </c>
      <c r="C1332" s="381" t="s">
        <v>113</v>
      </c>
      <c r="D1332" s="367"/>
      <c r="E1332" s="247"/>
      <c r="F1332" s="538" t="s">
        <v>4436</v>
      </c>
      <c r="G1332" s="407" t="s">
        <v>4437</v>
      </c>
      <c r="H1332" s="407" t="s">
        <v>3689</v>
      </c>
      <c r="I1332" s="367"/>
      <c r="J1332" s="367"/>
      <c r="K1332" s="538">
        <v>12</v>
      </c>
      <c r="L1332" s="531">
        <v>12</v>
      </c>
      <c r="M1332" s="247">
        <v>2500</v>
      </c>
      <c r="N1332" s="538">
        <v>12</v>
      </c>
      <c r="O1332" s="538">
        <v>12</v>
      </c>
      <c r="P1332" s="247">
        <v>8000</v>
      </c>
    </row>
    <row r="1333" spans="1:16" s="54" customFormat="1" ht="11.25" x14ac:dyDescent="0.2">
      <c r="A1333" s="554" t="s">
        <v>519</v>
      </c>
      <c r="B1333" s="381" t="s">
        <v>767</v>
      </c>
      <c r="C1333" s="381" t="s">
        <v>113</v>
      </c>
      <c r="D1333" s="367"/>
      <c r="E1333" s="247"/>
      <c r="F1333" s="538" t="s">
        <v>4438</v>
      </c>
      <c r="G1333" s="407" t="s">
        <v>4439</v>
      </c>
      <c r="H1333" s="407" t="s">
        <v>2852</v>
      </c>
      <c r="I1333" s="367"/>
      <c r="J1333" s="367"/>
      <c r="K1333" s="538">
        <v>12</v>
      </c>
      <c r="L1333" s="531">
        <v>12</v>
      </c>
      <c r="M1333" s="247">
        <v>2200</v>
      </c>
      <c r="N1333" s="538">
        <v>12</v>
      </c>
      <c r="O1333" s="538">
        <v>12</v>
      </c>
      <c r="P1333" s="247">
        <v>3500</v>
      </c>
    </row>
    <row r="1334" spans="1:16" s="54" customFormat="1" ht="11.25" x14ac:dyDescent="0.2">
      <c r="A1334" s="554" t="s">
        <v>519</v>
      </c>
      <c r="B1334" s="381" t="s">
        <v>767</v>
      </c>
      <c r="C1334" s="381" t="s">
        <v>113</v>
      </c>
      <c r="D1334" s="367"/>
      <c r="E1334" s="247"/>
      <c r="F1334" s="538" t="s">
        <v>4440</v>
      </c>
      <c r="G1334" s="407" t="s">
        <v>4441</v>
      </c>
      <c r="H1334" s="407" t="s">
        <v>3733</v>
      </c>
      <c r="I1334" s="367"/>
      <c r="J1334" s="367"/>
      <c r="K1334" s="538">
        <v>12</v>
      </c>
      <c r="L1334" s="531">
        <v>12</v>
      </c>
      <c r="M1334" s="247">
        <v>1200</v>
      </c>
      <c r="N1334" s="538">
        <v>12</v>
      </c>
      <c r="O1334" s="538">
        <v>12</v>
      </c>
      <c r="P1334" s="247">
        <v>2500</v>
      </c>
    </row>
    <row r="1335" spans="1:16" s="54" customFormat="1" ht="11.25" x14ac:dyDescent="0.2">
      <c r="A1335" s="554" t="s">
        <v>519</v>
      </c>
      <c r="B1335" s="381" t="s">
        <v>767</v>
      </c>
      <c r="C1335" s="381" t="s">
        <v>113</v>
      </c>
      <c r="D1335" s="367"/>
      <c r="E1335" s="247"/>
      <c r="F1335" s="538" t="s">
        <v>4442</v>
      </c>
      <c r="G1335" s="407" t="s">
        <v>4443</v>
      </c>
      <c r="H1335" s="407" t="s">
        <v>3733</v>
      </c>
      <c r="I1335" s="367"/>
      <c r="J1335" s="367"/>
      <c r="K1335" s="538">
        <v>12</v>
      </c>
      <c r="L1335" s="531">
        <v>12</v>
      </c>
      <c r="M1335" s="247">
        <v>1200</v>
      </c>
      <c r="N1335" s="538">
        <v>12</v>
      </c>
      <c r="O1335" s="538">
        <v>12</v>
      </c>
      <c r="P1335" s="247">
        <v>8000</v>
      </c>
    </row>
    <row r="1336" spans="1:16" s="54" customFormat="1" ht="11.25" x14ac:dyDescent="0.2">
      <c r="A1336" s="554" t="s">
        <v>519</v>
      </c>
      <c r="B1336" s="381" t="s">
        <v>767</v>
      </c>
      <c r="C1336" s="381" t="s">
        <v>113</v>
      </c>
      <c r="D1336" s="367"/>
      <c r="E1336" s="247"/>
      <c r="F1336" s="538" t="s">
        <v>4444</v>
      </c>
      <c r="G1336" s="407" t="s">
        <v>4445</v>
      </c>
      <c r="H1336" s="407" t="s">
        <v>2852</v>
      </c>
      <c r="I1336" s="367"/>
      <c r="J1336" s="367"/>
      <c r="K1336" s="538">
        <v>12</v>
      </c>
      <c r="L1336" s="531">
        <v>12</v>
      </c>
      <c r="M1336" s="247">
        <v>2700</v>
      </c>
      <c r="N1336" s="538">
        <v>12</v>
      </c>
      <c r="O1336" s="538">
        <v>12</v>
      </c>
      <c r="P1336" s="247">
        <v>4000</v>
      </c>
    </row>
    <row r="1337" spans="1:16" s="54" customFormat="1" ht="11.25" x14ac:dyDescent="0.2">
      <c r="A1337" s="554" t="s">
        <v>519</v>
      </c>
      <c r="B1337" s="381" t="s">
        <v>767</v>
      </c>
      <c r="C1337" s="381" t="s">
        <v>113</v>
      </c>
      <c r="D1337" s="367"/>
      <c r="E1337" s="247"/>
      <c r="F1337" s="538" t="s">
        <v>4446</v>
      </c>
      <c r="G1337" s="407" t="s">
        <v>4447</v>
      </c>
      <c r="H1337" s="407" t="s">
        <v>3689</v>
      </c>
      <c r="I1337" s="367"/>
      <c r="J1337" s="367"/>
      <c r="K1337" s="538">
        <v>12</v>
      </c>
      <c r="L1337" s="531">
        <v>12</v>
      </c>
      <c r="M1337" s="247">
        <v>1700</v>
      </c>
      <c r="N1337" s="538">
        <v>12</v>
      </c>
      <c r="O1337" s="538">
        <v>12</v>
      </c>
      <c r="P1337" s="247">
        <v>2500</v>
      </c>
    </row>
    <row r="1338" spans="1:16" s="54" customFormat="1" ht="11.25" x14ac:dyDescent="0.2">
      <c r="A1338" s="554" t="s">
        <v>519</v>
      </c>
      <c r="B1338" s="381" t="s">
        <v>767</v>
      </c>
      <c r="C1338" s="381" t="s">
        <v>113</v>
      </c>
      <c r="D1338" s="367"/>
      <c r="E1338" s="247"/>
      <c r="F1338" s="538" t="s">
        <v>4448</v>
      </c>
      <c r="G1338" s="407" t="s">
        <v>4449</v>
      </c>
      <c r="H1338" s="407" t="s">
        <v>2841</v>
      </c>
      <c r="I1338" s="367"/>
      <c r="J1338" s="367"/>
      <c r="K1338" s="538">
        <v>12</v>
      </c>
      <c r="L1338" s="531">
        <v>12</v>
      </c>
      <c r="M1338" s="247">
        <v>6000</v>
      </c>
      <c r="N1338" s="538">
        <v>12</v>
      </c>
      <c r="O1338" s="538">
        <v>12</v>
      </c>
      <c r="P1338" s="247">
        <v>3000</v>
      </c>
    </row>
    <row r="1339" spans="1:16" s="54" customFormat="1" ht="11.25" x14ac:dyDescent="0.2">
      <c r="A1339" s="554" t="s">
        <v>519</v>
      </c>
      <c r="B1339" s="381" t="s">
        <v>767</v>
      </c>
      <c r="C1339" s="381" t="s">
        <v>113</v>
      </c>
      <c r="D1339" s="367"/>
      <c r="E1339" s="247"/>
      <c r="F1339" s="538" t="s">
        <v>4450</v>
      </c>
      <c r="G1339" s="407" t="s">
        <v>4451</v>
      </c>
      <c r="H1339" s="407" t="s">
        <v>3720</v>
      </c>
      <c r="I1339" s="367"/>
      <c r="J1339" s="367"/>
      <c r="K1339" s="538">
        <v>12</v>
      </c>
      <c r="L1339" s="531">
        <v>12</v>
      </c>
      <c r="M1339" s="247">
        <v>1200</v>
      </c>
      <c r="N1339" s="538">
        <v>12</v>
      </c>
      <c r="O1339" s="538">
        <v>12</v>
      </c>
      <c r="P1339" s="247">
        <v>2500</v>
      </c>
    </row>
    <row r="1340" spans="1:16" s="54" customFormat="1" ht="11.25" x14ac:dyDescent="0.2">
      <c r="A1340" s="554" t="s">
        <v>519</v>
      </c>
      <c r="B1340" s="381" t="s">
        <v>767</v>
      </c>
      <c r="C1340" s="381" t="s">
        <v>113</v>
      </c>
      <c r="D1340" s="367"/>
      <c r="E1340" s="247"/>
      <c r="F1340" s="538" t="s">
        <v>4452</v>
      </c>
      <c r="G1340" s="407" t="s">
        <v>4453</v>
      </c>
      <c r="H1340" s="407" t="s">
        <v>2852</v>
      </c>
      <c r="I1340" s="367"/>
      <c r="J1340" s="367"/>
      <c r="K1340" s="538">
        <v>12</v>
      </c>
      <c r="L1340" s="531">
        <v>12</v>
      </c>
      <c r="M1340" s="247">
        <v>2000</v>
      </c>
      <c r="N1340" s="538">
        <v>12</v>
      </c>
      <c r="O1340" s="538">
        <v>12</v>
      </c>
      <c r="P1340" s="247">
        <v>5000</v>
      </c>
    </row>
    <row r="1341" spans="1:16" s="54" customFormat="1" ht="11.25" x14ac:dyDescent="0.2">
      <c r="A1341" s="554" t="s">
        <v>519</v>
      </c>
      <c r="B1341" s="381" t="s">
        <v>767</v>
      </c>
      <c r="C1341" s="381" t="s">
        <v>113</v>
      </c>
      <c r="D1341" s="367"/>
      <c r="E1341" s="247"/>
      <c r="F1341" s="538" t="s">
        <v>4454</v>
      </c>
      <c r="G1341" s="407" t="s">
        <v>4455</v>
      </c>
      <c r="H1341" s="407" t="s">
        <v>3689</v>
      </c>
      <c r="I1341" s="367"/>
      <c r="J1341" s="367"/>
      <c r="K1341" s="538">
        <v>12</v>
      </c>
      <c r="L1341" s="531">
        <v>12</v>
      </c>
      <c r="M1341" s="247">
        <v>1700</v>
      </c>
      <c r="N1341" s="538">
        <v>12</v>
      </c>
      <c r="O1341" s="538">
        <v>12</v>
      </c>
      <c r="P1341" s="247">
        <v>3000</v>
      </c>
    </row>
    <row r="1342" spans="1:16" s="54" customFormat="1" ht="11.25" x14ac:dyDescent="0.2">
      <c r="A1342" s="554" t="s">
        <v>519</v>
      </c>
      <c r="B1342" s="381" t="s">
        <v>767</v>
      </c>
      <c r="C1342" s="381" t="s">
        <v>113</v>
      </c>
      <c r="D1342" s="367"/>
      <c r="E1342" s="247"/>
      <c r="F1342" s="538" t="s">
        <v>4456</v>
      </c>
      <c r="G1342" s="407" t="s">
        <v>4457</v>
      </c>
      <c r="H1342" s="407" t="s">
        <v>3689</v>
      </c>
      <c r="I1342" s="367"/>
      <c r="J1342" s="367"/>
      <c r="K1342" s="538">
        <v>12</v>
      </c>
      <c r="L1342" s="531">
        <v>12</v>
      </c>
      <c r="M1342" s="247">
        <v>1200</v>
      </c>
      <c r="N1342" s="538">
        <v>12</v>
      </c>
      <c r="O1342" s="538">
        <v>12</v>
      </c>
      <c r="P1342" s="247">
        <v>2500</v>
      </c>
    </row>
    <row r="1343" spans="1:16" s="54" customFormat="1" ht="11.25" x14ac:dyDescent="0.2">
      <c r="A1343" s="554" t="s">
        <v>519</v>
      </c>
      <c r="B1343" s="381" t="s">
        <v>767</v>
      </c>
      <c r="C1343" s="381" t="s">
        <v>113</v>
      </c>
      <c r="D1343" s="367"/>
      <c r="E1343" s="247"/>
      <c r="F1343" s="538" t="s">
        <v>4458</v>
      </c>
      <c r="G1343" s="407" t="s">
        <v>4459</v>
      </c>
      <c r="H1343" s="407" t="s">
        <v>3699</v>
      </c>
      <c r="I1343" s="367"/>
      <c r="J1343" s="367"/>
      <c r="K1343" s="538">
        <v>12</v>
      </c>
      <c r="L1343" s="531">
        <v>12</v>
      </c>
      <c r="M1343" s="247">
        <v>1200</v>
      </c>
      <c r="N1343" s="538">
        <v>12</v>
      </c>
      <c r="O1343" s="538">
        <v>12</v>
      </c>
      <c r="P1343" s="247">
        <v>5000</v>
      </c>
    </row>
    <row r="1344" spans="1:16" s="54" customFormat="1" ht="11.25" x14ac:dyDescent="0.2">
      <c r="A1344" s="554" t="s">
        <v>519</v>
      </c>
      <c r="B1344" s="381" t="s">
        <v>767</v>
      </c>
      <c r="C1344" s="381" t="s">
        <v>113</v>
      </c>
      <c r="D1344" s="367"/>
      <c r="E1344" s="247"/>
      <c r="F1344" s="538" t="s">
        <v>4460</v>
      </c>
      <c r="G1344" s="407" t="s">
        <v>4461</v>
      </c>
      <c r="H1344" s="407" t="s">
        <v>3997</v>
      </c>
      <c r="I1344" s="367"/>
      <c r="J1344" s="367"/>
      <c r="K1344" s="538">
        <v>12</v>
      </c>
      <c r="L1344" s="531">
        <v>12</v>
      </c>
      <c r="M1344" s="247">
        <v>2500</v>
      </c>
      <c r="N1344" s="538">
        <v>12</v>
      </c>
      <c r="O1344" s="538">
        <v>12</v>
      </c>
      <c r="P1344" s="247">
        <v>6000</v>
      </c>
    </row>
    <row r="1345" spans="1:16" s="54" customFormat="1" ht="11.25" x14ac:dyDescent="0.2">
      <c r="A1345" s="554" t="s">
        <v>519</v>
      </c>
      <c r="B1345" s="381" t="s">
        <v>767</v>
      </c>
      <c r="C1345" s="381" t="s">
        <v>113</v>
      </c>
      <c r="D1345" s="367"/>
      <c r="E1345" s="247"/>
      <c r="F1345" s="538" t="s">
        <v>4462</v>
      </c>
      <c r="G1345" s="407" t="s">
        <v>4463</v>
      </c>
      <c r="H1345" s="407" t="s">
        <v>2852</v>
      </c>
      <c r="I1345" s="367"/>
      <c r="J1345" s="367"/>
      <c r="K1345" s="538">
        <v>12</v>
      </c>
      <c r="L1345" s="531">
        <v>12</v>
      </c>
      <c r="M1345" s="247">
        <v>2500</v>
      </c>
      <c r="N1345" s="538">
        <v>12</v>
      </c>
      <c r="O1345" s="538">
        <v>12</v>
      </c>
      <c r="P1345" s="247">
        <v>2500</v>
      </c>
    </row>
    <row r="1346" spans="1:16" s="54" customFormat="1" ht="11.25" x14ac:dyDescent="0.2">
      <c r="A1346" s="554" t="s">
        <v>519</v>
      </c>
      <c r="B1346" s="381" t="s">
        <v>767</v>
      </c>
      <c r="C1346" s="381" t="s">
        <v>113</v>
      </c>
      <c r="D1346" s="367"/>
      <c r="E1346" s="247"/>
      <c r="F1346" s="538" t="s">
        <v>4464</v>
      </c>
      <c r="G1346" s="407" t="s">
        <v>4465</v>
      </c>
      <c r="H1346" s="407" t="s">
        <v>3689</v>
      </c>
      <c r="I1346" s="367"/>
      <c r="J1346" s="367"/>
      <c r="K1346" s="538">
        <v>12</v>
      </c>
      <c r="L1346" s="531">
        <v>12</v>
      </c>
      <c r="M1346" s="247">
        <v>1300</v>
      </c>
      <c r="N1346" s="538">
        <v>12</v>
      </c>
      <c r="O1346" s="538">
        <v>12</v>
      </c>
      <c r="P1346" s="247">
        <v>8000</v>
      </c>
    </row>
    <row r="1347" spans="1:16" s="54" customFormat="1" ht="11.25" x14ac:dyDescent="0.2">
      <c r="A1347" s="554" t="s">
        <v>519</v>
      </c>
      <c r="B1347" s="381" t="s">
        <v>767</v>
      </c>
      <c r="C1347" s="381" t="s">
        <v>113</v>
      </c>
      <c r="D1347" s="367"/>
      <c r="E1347" s="247"/>
      <c r="F1347" s="538" t="s">
        <v>4466</v>
      </c>
      <c r="G1347" s="407" t="s">
        <v>4467</v>
      </c>
      <c r="H1347" s="407" t="s">
        <v>3692</v>
      </c>
      <c r="I1347" s="367"/>
      <c r="J1347" s="367"/>
      <c r="K1347" s="538">
        <v>12</v>
      </c>
      <c r="L1347" s="531">
        <v>12</v>
      </c>
      <c r="M1347" s="247">
        <v>2500</v>
      </c>
      <c r="N1347" s="538">
        <v>12</v>
      </c>
      <c r="O1347" s="538">
        <v>12</v>
      </c>
      <c r="P1347" s="247">
        <v>2500</v>
      </c>
    </row>
    <row r="1348" spans="1:16" s="54" customFormat="1" ht="11.25" x14ac:dyDescent="0.2">
      <c r="A1348" s="554" t="s">
        <v>519</v>
      </c>
      <c r="B1348" s="381" t="s">
        <v>767</v>
      </c>
      <c r="C1348" s="381" t="s">
        <v>113</v>
      </c>
      <c r="D1348" s="367"/>
      <c r="E1348" s="247"/>
      <c r="F1348" s="538" t="s">
        <v>4468</v>
      </c>
      <c r="G1348" s="407" t="s">
        <v>4469</v>
      </c>
      <c r="H1348" s="407" t="s">
        <v>3755</v>
      </c>
      <c r="I1348" s="367"/>
      <c r="J1348" s="367"/>
      <c r="K1348" s="538">
        <v>12</v>
      </c>
      <c r="L1348" s="531">
        <v>12</v>
      </c>
      <c r="M1348" s="247">
        <v>2500</v>
      </c>
      <c r="N1348" s="538">
        <v>12</v>
      </c>
      <c r="O1348" s="538">
        <v>12</v>
      </c>
      <c r="P1348" s="247">
        <v>2500</v>
      </c>
    </row>
    <row r="1349" spans="1:16" s="54" customFormat="1" ht="11.25" x14ac:dyDescent="0.2">
      <c r="A1349" s="554" t="s">
        <v>519</v>
      </c>
      <c r="B1349" s="381" t="s">
        <v>767</v>
      </c>
      <c r="C1349" s="381" t="s">
        <v>113</v>
      </c>
      <c r="D1349" s="367"/>
      <c r="E1349" s="247"/>
      <c r="F1349" s="538" t="s">
        <v>4470</v>
      </c>
      <c r="G1349" s="407" t="s">
        <v>4471</v>
      </c>
      <c r="H1349" s="407" t="s">
        <v>3699</v>
      </c>
      <c r="I1349" s="367"/>
      <c r="J1349" s="367"/>
      <c r="K1349" s="538">
        <v>12</v>
      </c>
      <c r="L1349" s="531">
        <v>12</v>
      </c>
      <c r="M1349" s="247">
        <v>2500</v>
      </c>
      <c r="N1349" s="538">
        <v>12</v>
      </c>
      <c r="O1349" s="538">
        <v>12</v>
      </c>
      <c r="P1349" s="247">
        <v>5000</v>
      </c>
    </row>
    <row r="1350" spans="1:16" s="54" customFormat="1" ht="11.25" x14ac:dyDescent="0.2">
      <c r="A1350" s="554" t="s">
        <v>519</v>
      </c>
      <c r="B1350" s="381" t="s">
        <v>767</v>
      </c>
      <c r="C1350" s="381" t="s">
        <v>113</v>
      </c>
      <c r="D1350" s="367"/>
      <c r="E1350" s="247"/>
      <c r="F1350" s="538" t="s">
        <v>4472</v>
      </c>
      <c r="G1350" s="407" t="s">
        <v>4473</v>
      </c>
      <c r="H1350" s="407" t="s">
        <v>3752</v>
      </c>
      <c r="I1350" s="367"/>
      <c r="J1350" s="367"/>
      <c r="K1350" s="538">
        <v>12</v>
      </c>
      <c r="L1350" s="531">
        <v>12</v>
      </c>
      <c r="M1350" s="247">
        <v>1300</v>
      </c>
      <c r="N1350" s="538">
        <v>12</v>
      </c>
      <c r="O1350" s="538">
        <v>12</v>
      </c>
      <c r="P1350" s="247">
        <v>2500</v>
      </c>
    </row>
    <row r="1351" spans="1:16" s="54" customFormat="1" ht="11.25" x14ac:dyDescent="0.2">
      <c r="A1351" s="554" t="s">
        <v>519</v>
      </c>
      <c r="B1351" s="381" t="s">
        <v>767</v>
      </c>
      <c r="C1351" s="381" t="s">
        <v>113</v>
      </c>
      <c r="D1351" s="367"/>
      <c r="E1351" s="247"/>
      <c r="F1351" s="538" t="s">
        <v>4474</v>
      </c>
      <c r="G1351" s="407" t="s">
        <v>4475</v>
      </c>
      <c r="H1351" s="407" t="s">
        <v>3689</v>
      </c>
      <c r="I1351" s="367"/>
      <c r="J1351" s="367"/>
      <c r="K1351" s="538">
        <v>12</v>
      </c>
      <c r="L1351" s="531">
        <v>12</v>
      </c>
      <c r="M1351" s="247">
        <v>1200</v>
      </c>
      <c r="N1351" s="538">
        <v>12</v>
      </c>
      <c r="O1351" s="538">
        <v>12</v>
      </c>
      <c r="P1351" s="247">
        <v>2500</v>
      </c>
    </row>
    <row r="1352" spans="1:16" s="54" customFormat="1" ht="11.25" x14ac:dyDescent="0.2">
      <c r="A1352" s="554" t="s">
        <v>519</v>
      </c>
      <c r="B1352" s="381" t="s">
        <v>767</v>
      </c>
      <c r="C1352" s="381" t="s">
        <v>113</v>
      </c>
      <c r="D1352" s="367"/>
      <c r="E1352" s="247"/>
      <c r="F1352" s="538" t="s">
        <v>4476</v>
      </c>
      <c r="G1352" s="407" t="s">
        <v>4477</v>
      </c>
      <c r="H1352" s="407" t="s">
        <v>3717</v>
      </c>
      <c r="I1352" s="367"/>
      <c r="J1352" s="367"/>
      <c r="K1352" s="538">
        <v>12</v>
      </c>
      <c r="L1352" s="531">
        <v>12</v>
      </c>
      <c r="M1352" s="247">
        <v>2000</v>
      </c>
      <c r="N1352" s="538">
        <v>12</v>
      </c>
      <c r="O1352" s="538">
        <v>12</v>
      </c>
      <c r="P1352" s="247">
        <v>5000</v>
      </c>
    </row>
    <row r="1353" spans="1:16" s="54" customFormat="1" ht="11.25" x14ac:dyDescent="0.2">
      <c r="A1353" s="554" t="s">
        <v>519</v>
      </c>
      <c r="B1353" s="381" t="s">
        <v>767</v>
      </c>
      <c r="C1353" s="381" t="s">
        <v>113</v>
      </c>
      <c r="D1353" s="367"/>
      <c r="E1353" s="247"/>
      <c r="F1353" s="538" t="s">
        <v>4478</v>
      </c>
      <c r="G1353" s="407" t="s">
        <v>4479</v>
      </c>
      <c r="H1353" s="407" t="s">
        <v>3699</v>
      </c>
      <c r="I1353" s="367"/>
      <c r="J1353" s="367"/>
      <c r="K1353" s="538">
        <v>12</v>
      </c>
      <c r="L1353" s="531">
        <v>12</v>
      </c>
      <c r="M1353" s="247">
        <v>2500</v>
      </c>
      <c r="N1353" s="538">
        <v>12</v>
      </c>
      <c r="O1353" s="538">
        <v>12</v>
      </c>
      <c r="P1353" s="247">
        <v>2500</v>
      </c>
    </row>
    <row r="1354" spans="1:16" s="54" customFormat="1" ht="11.25" x14ac:dyDescent="0.2">
      <c r="A1354" s="554" t="s">
        <v>519</v>
      </c>
      <c r="B1354" s="381" t="s">
        <v>767</v>
      </c>
      <c r="C1354" s="381" t="s">
        <v>113</v>
      </c>
      <c r="D1354" s="367"/>
      <c r="E1354" s="247"/>
      <c r="F1354" s="538" t="s">
        <v>4480</v>
      </c>
      <c r="G1354" s="407" t="s">
        <v>4481</v>
      </c>
      <c r="H1354" s="407" t="s">
        <v>2852</v>
      </c>
      <c r="I1354" s="367"/>
      <c r="J1354" s="367"/>
      <c r="K1354" s="538">
        <v>12</v>
      </c>
      <c r="L1354" s="531">
        <v>12</v>
      </c>
      <c r="M1354" s="247">
        <v>2700</v>
      </c>
      <c r="N1354" s="538">
        <v>12</v>
      </c>
      <c r="O1354" s="538">
        <v>12</v>
      </c>
      <c r="P1354" s="247">
        <v>5000</v>
      </c>
    </row>
    <row r="1355" spans="1:16" s="54" customFormat="1" ht="11.25" x14ac:dyDescent="0.2">
      <c r="A1355" s="554" t="s">
        <v>519</v>
      </c>
      <c r="B1355" s="381" t="s">
        <v>767</v>
      </c>
      <c r="C1355" s="381" t="s">
        <v>113</v>
      </c>
      <c r="D1355" s="367"/>
      <c r="E1355" s="247"/>
      <c r="F1355" s="538" t="s">
        <v>4482</v>
      </c>
      <c r="G1355" s="407" t="s">
        <v>4483</v>
      </c>
      <c r="H1355" s="407" t="s">
        <v>3720</v>
      </c>
      <c r="I1355" s="367"/>
      <c r="J1355" s="367"/>
      <c r="K1355" s="538">
        <v>12</v>
      </c>
      <c r="L1355" s="531">
        <v>12</v>
      </c>
      <c r="M1355" s="247">
        <v>1300</v>
      </c>
      <c r="N1355" s="538">
        <v>12</v>
      </c>
      <c r="O1355" s="538">
        <v>12</v>
      </c>
      <c r="P1355" s="247">
        <v>2500</v>
      </c>
    </row>
    <row r="1356" spans="1:16" s="54" customFormat="1" ht="11.25" x14ac:dyDescent="0.2">
      <c r="A1356" s="554" t="s">
        <v>519</v>
      </c>
      <c r="B1356" s="381" t="s">
        <v>767</v>
      </c>
      <c r="C1356" s="381" t="s">
        <v>113</v>
      </c>
      <c r="D1356" s="367"/>
      <c r="E1356" s="247"/>
      <c r="F1356" s="538" t="s">
        <v>4484</v>
      </c>
      <c r="G1356" s="407" t="s">
        <v>4485</v>
      </c>
      <c r="H1356" s="407" t="s">
        <v>3804</v>
      </c>
      <c r="I1356" s="367"/>
      <c r="J1356" s="367"/>
      <c r="K1356" s="538">
        <v>12</v>
      </c>
      <c r="L1356" s="531">
        <v>12</v>
      </c>
      <c r="M1356" s="247">
        <v>1300</v>
      </c>
      <c r="N1356" s="538">
        <v>12</v>
      </c>
      <c r="O1356" s="538">
        <v>12</v>
      </c>
      <c r="P1356" s="247">
        <v>2500</v>
      </c>
    </row>
    <row r="1357" spans="1:16" s="54" customFormat="1" ht="11.25" x14ac:dyDescent="0.2">
      <c r="A1357" s="554" t="s">
        <v>519</v>
      </c>
      <c r="B1357" s="381" t="s">
        <v>767</v>
      </c>
      <c r="C1357" s="381" t="s">
        <v>113</v>
      </c>
      <c r="D1357" s="367"/>
      <c r="E1357" s="247"/>
      <c r="F1357" s="538" t="s">
        <v>4486</v>
      </c>
      <c r="G1357" s="407" t="s">
        <v>4487</v>
      </c>
      <c r="H1357" s="407" t="s">
        <v>3712</v>
      </c>
      <c r="I1357" s="367"/>
      <c r="J1357" s="367"/>
      <c r="K1357" s="538">
        <v>12</v>
      </c>
      <c r="L1357" s="531">
        <v>12</v>
      </c>
      <c r="M1357" s="247">
        <v>2000</v>
      </c>
      <c r="N1357" s="538">
        <v>12</v>
      </c>
      <c r="O1357" s="538">
        <v>12</v>
      </c>
      <c r="P1357" s="247">
        <v>2500</v>
      </c>
    </row>
    <row r="1358" spans="1:16" s="54" customFormat="1" ht="11.25" x14ac:dyDescent="0.2">
      <c r="A1358" s="554" t="s">
        <v>519</v>
      </c>
      <c r="B1358" s="381" t="s">
        <v>767</v>
      </c>
      <c r="C1358" s="381" t="s">
        <v>113</v>
      </c>
      <c r="D1358" s="367"/>
      <c r="E1358" s="247"/>
      <c r="F1358" s="538" t="s">
        <v>4488</v>
      </c>
      <c r="G1358" s="407" t="s">
        <v>4489</v>
      </c>
      <c r="H1358" s="407" t="s">
        <v>3755</v>
      </c>
      <c r="I1358" s="367"/>
      <c r="J1358" s="367"/>
      <c r="K1358" s="538">
        <v>12</v>
      </c>
      <c r="L1358" s="531">
        <v>12</v>
      </c>
      <c r="M1358" s="247">
        <v>3000</v>
      </c>
      <c r="N1358" s="538">
        <v>12</v>
      </c>
      <c r="O1358" s="538">
        <v>12</v>
      </c>
      <c r="P1358" s="247">
        <v>3500</v>
      </c>
    </row>
    <row r="1359" spans="1:16" s="54" customFormat="1" ht="11.25" x14ac:dyDescent="0.2">
      <c r="A1359" s="554" t="s">
        <v>519</v>
      </c>
      <c r="B1359" s="381" t="s">
        <v>767</v>
      </c>
      <c r="C1359" s="381" t="s">
        <v>113</v>
      </c>
      <c r="D1359" s="367"/>
      <c r="E1359" s="247"/>
      <c r="F1359" s="538" t="s">
        <v>4490</v>
      </c>
      <c r="G1359" s="407" t="s">
        <v>4491</v>
      </c>
      <c r="H1359" s="407" t="s">
        <v>3689</v>
      </c>
      <c r="I1359" s="367"/>
      <c r="J1359" s="367"/>
      <c r="K1359" s="538">
        <v>12</v>
      </c>
      <c r="L1359" s="531">
        <v>12</v>
      </c>
      <c r="M1359" s="247">
        <v>1300</v>
      </c>
      <c r="N1359" s="538">
        <v>12</v>
      </c>
      <c r="O1359" s="538">
        <v>12</v>
      </c>
      <c r="P1359" s="247">
        <v>5000</v>
      </c>
    </row>
    <row r="1360" spans="1:16" s="54" customFormat="1" ht="11.25" x14ac:dyDescent="0.2">
      <c r="A1360" s="554" t="s">
        <v>519</v>
      </c>
      <c r="B1360" s="381" t="s">
        <v>767</v>
      </c>
      <c r="C1360" s="381" t="s">
        <v>113</v>
      </c>
      <c r="D1360" s="367"/>
      <c r="E1360" s="247"/>
      <c r="F1360" s="538" t="s">
        <v>4492</v>
      </c>
      <c r="G1360" s="407" t="s">
        <v>4493</v>
      </c>
      <c r="H1360" s="407" t="s">
        <v>3712</v>
      </c>
      <c r="I1360" s="367"/>
      <c r="J1360" s="367"/>
      <c r="K1360" s="538">
        <v>12</v>
      </c>
      <c r="L1360" s="531">
        <v>12</v>
      </c>
      <c r="M1360" s="247">
        <v>2000</v>
      </c>
      <c r="N1360" s="538">
        <v>12</v>
      </c>
      <c r="O1360" s="538">
        <v>12</v>
      </c>
      <c r="P1360" s="247">
        <v>8000</v>
      </c>
    </row>
    <row r="1361" spans="1:16" s="54" customFormat="1" ht="11.25" x14ac:dyDescent="0.2">
      <c r="A1361" s="554" t="s">
        <v>519</v>
      </c>
      <c r="B1361" s="381" t="s">
        <v>767</v>
      </c>
      <c r="C1361" s="381" t="s">
        <v>113</v>
      </c>
      <c r="D1361" s="367"/>
      <c r="E1361" s="247"/>
      <c r="F1361" s="538" t="s">
        <v>4494</v>
      </c>
      <c r="G1361" s="407" t="s">
        <v>4495</v>
      </c>
      <c r="H1361" s="407" t="s">
        <v>3804</v>
      </c>
      <c r="I1361" s="367"/>
      <c r="J1361" s="367"/>
      <c r="K1361" s="538">
        <v>12</v>
      </c>
      <c r="L1361" s="531">
        <v>12</v>
      </c>
      <c r="M1361" s="247">
        <v>1500</v>
      </c>
      <c r="N1361" s="538">
        <v>12</v>
      </c>
      <c r="O1361" s="538">
        <v>12</v>
      </c>
      <c r="P1361" s="247">
        <v>3000</v>
      </c>
    </row>
    <row r="1362" spans="1:16" s="54" customFormat="1" ht="11.25" x14ac:dyDescent="0.2">
      <c r="A1362" s="554" t="s">
        <v>519</v>
      </c>
      <c r="B1362" s="381" t="s">
        <v>767</v>
      </c>
      <c r="C1362" s="381" t="s">
        <v>113</v>
      </c>
      <c r="D1362" s="367"/>
      <c r="E1362" s="247"/>
      <c r="F1362" s="538" t="s">
        <v>4496</v>
      </c>
      <c r="G1362" s="407" t="s">
        <v>4497</v>
      </c>
      <c r="H1362" s="407" t="s">
        <v>2852</v>
      </c>
      <c r="I1362" s="367"/>
      <c r="J1362" s="367"/>
      <c r="K1362" s="538">
        <v>12</v>
      </c>
      <c r="L1362" s="531">
        <v>12</v>
      </c>
      <c r="M1362" s="247">
        <v>2700</v>
      </c>
      <c r="N1362" s="538">
        <v>12</v>
      </c>
      <c r="O1362" s="538">
        <v>12</v>
      </c>
      <c r="P1362" s="247">
        <v>2500</v>
      </c>
    </row>
    <row r="1363" spans="1:16" s="54" customFormat="1" ht="11.25" x14ac:dyDescent="0.2">
      <c r="A1363" s="554" t="s">
        <v>519</v>
      </c>
      <c r="B1363" s="381" t="s">
        <v>767</v>
      </c>
      <c r="C1363" s="381" t="s">
        <v>113</v>
      </c>
      <c r="D1363" s="367"/>
      <c r="E1363" s="247"/>
      <c r="F1363" s="538" t="s">
        <v>4498</v>
      </c>
      <c r="G1363" s="407" t="s">
        <v>4499</v>
      </c>
      <c r="H1363" s="407" t="s">
        <v>3689</v>
      </c>
      <c r="I1363" s="367"/>
      <c r="J1363" s="367"/>
      <c r="K1363" s="538">
        <v>12</v>
      </c>
      <c r="L1363" s="531">
        <v>12</v>
      </c>
      <c r="M1363" s="247">
        <v>1200</v>
      </c>
      <c r="N1363" s="538">
        <v>12</v>
      </c>
      <c r="O1363" s="538">
        <v>12</v>
      </c>
      <c r="P1363" s="247">
        <v>2000</v>
      </c>
    </row>
    <row r="1364" spans="1:16" s="54" customFormat="1" ht="11.25" x14ac:dyDescent="0.2">
      <c r="A1364" s="554" t="s">
        <v>519</v>
      </c>
      <c r="B1364" s="381" t="s">
        <v>767</v>
      </c>
      <c r="C1364" s="381" t="s">
        <v>113</v>
      </c>
      <c r="D1364" s="367"/>
      <c r="E1364" s="247"/>
      <c r="F1364" s="538" t="s">
        <v>4500</v>
      </c>
      <c r="G1364" s="407" t="s">
        <v>4501</v>
      </c>
      <c r="H1364" s="407" t="s">
        <v>2841</v>
      </c>
      <c r="I1364" s="367"/>
      <c r="J1364" s="367"/>
      <c r="K1364" s="538">
        <v>12</v>
      </c>
      <c r="L1364" s="531">
        <v>12</v>
      </c>
      <c r="M1364" s="247">
        <v>6000</v>
      </c>
      <c r="N1364" s="538">
        <v>12</v>
      </c>
      <c r="O1364" s="538">
        <v>12</v>
      </c>
      <c r="P1364" s="247">
        <v>5000</v>
      </c>
    </row>
    <row r="1365" spans="1:16" s="54" customFormat="1" ht="11.25" x14ac:dyDescent="0.2">
      <c r="A1365" s="554" t="s">
        <v>519</v>
      </c>
      <c r="B1365" s="381" t="s">
        <v>767</v>
      </c>
      <c r="C1365" s="381" t="s">
        <v>113</v>
      </c>
      <c r="D1365" s="367"/>
      <c r="E1365" s="247"/>
      <c r="F1365" s="538" t="s">
        <v>4502</v>
      </c>
      <c r="G1365" s="407" t="s">
        <v>4503</v>
      </c>
      <c r="H1365" s="407" t="s">
        <v>3689</v>
      </c>
      <c r="I1365" s="367"/>
      <c r="J1365" s="367"/>
      <c r="K1365" s="538">
        <v>12</v>
      </c>
      <c r="L1365" s="531">
        <v>12</v>
      </c>
      <c r="M1365" s="247">
        <v>1700</v>
      </c>
      <c r="N1365" s="538">
        <v>12</v>
      </c>
      <c r="O1365" s="538">
        <v>12</v>
      </c>
      <c r="P1365" s="247">
        <v>5000</v>
      </c>
    </row>
    <row r="1366" spans="1:16" s="54" customFormat="1" ht="11.25" x14ac:dyDescent="0.2">
      <c r="A1366" s="554" t="s">
        <v>519</v>
      </c>
      <c r="B1366" s="381" t="s">
        <v>767</v>
      </c>
      <c r="C1366" s="381" t="s">
        <v>113</v>
      </c>
      <c r="D1366" s="367"/>
      <c r="E1366" s="247"/>
      <c r="F1366" s="538" t="s">
        <v>4504</v>
      </c>
      <c r="G1366" s="407" t="s">
        <v>4505</v>
      </c>
      <c r="H1366" s="407" t="s">
        <v>3689</v>
      </c>
      <c r="I1366" s="367"/>
      <c r="J1366" s="367"/>
      <c r="K1366" s="538">
        <v>12</v>
      </c>
      <c r="L1366" s="531">
        <v>12</v>
      </c>
      <c r="M1366" s="247">
        <v>1200</v>
      </c>
      <c r="N1366" s="538">
        <v>12</v>
      </c>
      <c r="O1366" s="538">
        <v>12</v>
      </c>
      <c r="P1366" s="247">
        <v>2500</v>
      </c>
    </row>
    <row r="1367" spans="1:16" s="54" customFormat="1" ht="11.25" x14ac:dyDescent="0.2">
      <c r="A1367" s="554" t="s">
        <v>519</v>
      </c>
      <c r="B1367" s="381" t="s">
        <v>767</v>
      </c>
      <c r="C1367" s="381" t="s">
        <v>113</v>
      </c>
      <c r="D1367" s="367"/>
      <c r="E1367" s="247"/>
      <c r="F1367" s="538" t="s">
        <v>4506</v>
      </c>
      <c r="G1367" s="407" t="s">
        <v>4507</v>
      </c>
      <c r="H1367" s="407" t="s">
        <v>3689</v>
      </c>
      <c r="I1367" s="367"/>
      <c r="J1367" s="367"/>
      <c r="K1367" s="538">
        <v>12</v>
      </c>
      <c r="L1367" s="531">
        <v>12</v>
      </c>
      <c r="M1367" s="247">
        <v>1300</v>
      </c>
      <c r="N1367" s="538">
        <v>12</v>
      </c>
      <c r="O1367" s="538">
        <v>12</v>
      </c>
      <c r="P1367" s="247">
        <v>2500</v>
      </c>
    </row>
    <row r="1368" spans="1:16" s="54" customFormat="1" ht="11.25" x14ac:dyDescent="0.2">
      <c r="A1368" s="554" t="s">
        <v>519</v>
      </c>
      <c r="B1368" s="381" t="s">
        <v>767</v>
      </c>
      <c r="C1368" s="381" t="s">
        <v>113</v>
      </c>
      <c r="D1368" s="367"/>
      <c r="E1368" s="247"/>
      <c r="F1368" s="538" t="s">
        <v>4508</v>
      </c>
      <c r="G1368" s="407" t="s">
        <v>4509</v>
      </c>
      <c r="H1368" s="407" t="s">
        <v>4510</v>
      </c>
      <c r="I1368" s="367"/>
      <c r="J1368" s="367"/>
      <c r="K1368" s="538">
        <v>12</v>
      </c>
      <c r="L1368" s="531">
        <v>12</v>
      </c>
      <c r="M1368" s="247">
        <v>2500</v>
      </c>
      <c r="N1368" s="538">
        <v>12</v>
      </c>
      <c r="O1368" s="538">
        <v>12</v>
      </c>
      <c r="P1368" s="247">
        <v>2500</v>
      </c>
    </row>
    <row r="1369" spans="1:16" s="54" customFormat="1" ht="11.25" x14ac:dyDescent="0.2">
      <c r="A1369" s="554" t="s">
        <v>519</v>
      </c>
      <c r="B1369" s="381" t="s">
        <v>767</v>
      </c>
      <c r="C1369" s="381" t="s">
        <v>113</v>
      </c>
      <c r="D1369" s="367"/>
      <c r="E1369" s="247"/>
      <c r="F1369" s="538" t="s">
        <v>4511</v>
      </c>
      <c r="G1369" s="407" t="s">
        <v>4512</v>
      </c>
      <c r="H1369" s="407" t="s">
        <v>2841</v>
      </c>
      <c r="I1369" s="367"/>
      <c r="J1369" s="367"/>
      <c r="K1369" s="538">
        <v>12</v>
      </c>
      <c r="L1369" s="531">
        <v>12</v>
      </c>
      <c r="M1369" s="247">
        <v>6000</v>
      </c>
      <c r="N1369" s="538">
        <v>12</v>
      </c>
      <c r="O1369" s="538">
        <v>12</v>
      </c>
      <c r="P1369" s="247">
        <v>3000</v>
      </c>
    </row>
    <row r="1370" spans="1:16" s="54" customFormat="1" ht="11.25" x14ac:dyDescent="0.2">
      <c r="A1370" s="554" t="s">
        <v>519</v>
      </c>
      <c r="B1370" s="381" t="s">
        <v>767</v>
      </c>
      <c r="C1370" s="381" t="s">
        <v>113</v>
      </c>
      <c r="D1370" s="367"/>
      <c r="E1370" s="247"/>
      <c r="F1370" s="538" t="s">
        <v>4513</v>
      </c>
      <c r="G1370" s="407" t="s">
        <v>4514</v>
      </c>
      <c r="H1370" s="407" t="s">
        <v>3689</v>
      </c>
      <c r="I1370" s="367"/>
      <c r="J1370" s="367"/>
      <c r="K1370" s="538">
        <v>12</v>
      </c>
      <c r="L1370" s="531">
        <v>12</v>
      </c>
      <c r="M1370" s="247">
        <v>1200</v>
      </c>
      <c r="N1370" s="538">
        <v>12</v>
      </c>
      <c r="O1370" s="538">
        <v>12</v>
      </c>
      <c r="P1370" s="247">
        <v>9000</v>
      </c>
    </row>
    <row r="1371" spans="1:16" s="54" customFormat="1" ht="11.25" x14ac:dyDescent="0.2">
      <c r="A1371" s="554" t="s">
        <v>519</v>
      </c>
      <c r="B1371" s="381" t="s">
        <v>767</v>
      </c>
      <c r="C1371" s="381" t="s">
        <v>113</v>
      </c>
      <c r="D1371" s="367"/>
      <c r="E1371" s="247"/>
      <c r="F1371" s="538" t="s">
        <v>4515</v>
      </c>
      <c r="G1371" s="407" t="s">
        <v>4516</v>
      </c>
      <c r="H1371" s="407" t="s">
        <v>3689</v>
      </c>
      <c r="I1371" s="367"/>
      <c r="J1371" s="367"/>
      <c r="K1371" s="538">
        <v>12</v>
      </c>
      <c r="L1371" s="531">
        <v>12</v>
      </c>
      <c r="M1371" s="247">
        <v>1300</v>
      </c>
      <c r="N1371" s="538">
        <v>12</v>
      </c>
      <c r="O1371" s="538">
        <v>12</v>
      </c>
      <c r="P1371" s="247">
        <v>5000</v>
      </c>
    </row>
    <row r="1372" spans="1:16" s="54" customFormat="1" ht="11.25" x14ac:dyDescent="0.2">
      <c r="A1372" s="554" t="s">
        <v>519</v>
      </c>
      <c r="B1372" s="381" t="s">
        <v>767</v>
      </c>
      <c r="C1372" s="381" t="s">
        <v>113</v>
      </c>
      <c r="D1372" s="367"/>
      <c r="E1372" s="247"/>
      <c r="F1372" s="538" t="s">
        <v>4517</v>
      </c>
      <c r="G1372" s="407" t="s">
        <v>4518</v>
      </c>
      <c r="H1372" s="407" t="s">
        <v>3692</v>
      </c>
      <c r="I1372" s="367"/>
      <c r="J1372" s="367"/>
      <c r="K1372" s="538">
        <v>12</v>
      </c>
      <c r="L1372" s="531">
        <v>12</v>
      </c>
      <c r="M1372" s="247">
        <v>1200</v>
      </c>
      <c r="N1372" s="538">
        <v>12</v>
      </c>
      <c r="O1372" s="538">
        <v>12</v>
      </c>
      <c r="P1372" s="247">
        <v>2500</v>
      </c>
    </row>
    <row r="1373" spans="1:16" s="54" customFormat="1" ht="11.25" x14ac:dyDescent="0.2">
      <c r="A1373" s="554" t="s">
        <v>519</v>
      </c>
      <c r="B1373" s="381" t="s">
        <v>767</v>
      </c>
      <c r="C1373" s="381" t="s">
        <v>113</v>
      </c>
      <c r="D1373" s="367"/>
      <c r="E1373" s="247"/>
      <c r="F1373" s="538" t="s">
        <v>4519</v>
      </c>
      <c r="G1373" s="407" t="s">
        <v>4520</v>
      </c>
      <c r="H1373" s="407" t="s">
        <v>3692</v>
      </c>
      <c r="I1373" s="367"/>
      <c r="J1373" s="367"/>
      <c r="K1373" s="538">
        <v>12</v>
      </c>
      <c r="L1373" s="531">
        <v>12</v>
      </c>
      <c r="M1373" s="247">
        <v>1200</v>
      </c>
      <c r="N1373" s="538">
        <v>12</v>
      </c>
      <c r="O1373" s="538">
        <v>12</v>
      </c>
      <c r="P1373" s="247">
        <v>8000</v>
      </c>
    </row>
    <row r="1374" spans="1:16" s="54" customFormat="1" ht="11.25" x14ac:dyDescent="0.2">
      <c r="A1374" s="554" t="s">
        <v>519</v>
      </c>
      <c r="B1374" s="381" t="s">
        <v>767</v>
      </c>
      <c r="C1374" s="381" t="s">
        <v>113</v>
      </c>
      <c r="D1374" s="367"/>
      <c r="E1374" s="247"/>
      <c r="F1374" s="538" t="s">
        <v>4521</v>
      </c>
      <c r="G1374" s="407" t="s">
        <v>4522</v>
      </c>
      <c r="H1374" s="407" t="s">
        <v>3804</v>
      </c>
      <c r="I1374" s="367"/>
      <c r="J1374" s="367"/>
      <c r="K1374" s="538">
        <v>12</v>
      </c>
      <c r="L1374" s="531">
        <v>12</v>
      </c>
      <c r="M1374" s="247">
        <v>2000</v>
      </c>
      <c r="N1374" s="538">
        <v>12</v>
      </c>
      <c r="O1374" s="538">
        <v>12</v>
      </c>
      <c r="P1374" s="247">
        <v>4500</v>
      </c>
    </row>
    <row r="1375" spans="1:16" s="54" customFormat="1" ht="11.25" x14ac:dyDescent="0.2">
      <c r="A1375" s="554" t="s">
        <v>519</v>
      </c>
      <c r="B1375" s="381" t="s">
        <v>767</v>
      </c>
      <c r="C1375" s="381" t="s">
        <v>113</v>
      </c>
      <c r="D1375" s="367"/>
      <c r="E1375" s="247"/>
      <c r="F1375" s="538" t="s">
        <v>4523</v>
      </c>
      <c r="G1375" s="407" t="s">
        <v>4524</v>
      </c>
      <c r="H1375" s="407" t="s">
        <v>3689</v>
      </c>
      <c r="I1375" s="367"/>
      <c r="J1375" s="367"/>
      <c r="K1375" s="538">
        <v>12</v>
      </c>
      <c r="L1375" s="531">
        <v>12</v>
      </c>
      <c r="M1375" s="247">
        <v>1200</v>
      </c>
      <c r="N1375" s="538">
        <v>12</v>
      </c>
      <c r="O1375" s="538">
        <v>12</v>
      </c>
      <c r="P1375" s="247">
        <v>2500</v>
      </c>
    </row>
    <row r="1376" spans="1:16" s="54" customFormat="1" ht="11.25" x14ac:dyDescent="0.2">
      <c r="A1376" s="554" t="s">
        <v>519</v>
      </c>
      <c r="B1376" s="381" t="s">
        <v>767</v>
      </c>
      <c r="C1376" s="381" t="s">
        <v>113</v>
      </c>
      <c r="D1376" s="367"/>
      <c r="E1376" s="247"/>
      <c r="F1376" s="538" t="s">
        <v>4525</v>
      </c>
      <c r="G1376" s="407" t="s">
        <v>4526</v>
      </c>
      <c r="H1376" s="407" t="s">
        <v>2852</v>
      </c>
      <c r="I1376" s="367"/>
      <c r="J1376" s="367"/>
      <c r="K1376" s="538">
        <v>12</v>
      </c>
      <c r="L1376" s="531">
        <v>12</v>
      </c>
      <c r="M1376" s="247">
        <v>2100</v>
      </c>
      <c r="N1376" s="538">
        <v>12</v>
      </c>
      <c r="O1376" s="538">
        <v>12</v>
      </c>
      <c r="P1376" s="247">
        <v>2500</v>
      </c>
    </row>
    <row r="1377" spans="1:16" s="54" customFormat="1" ht="11.25" x14ac:dyDescent="0.2">
      <c r="A1377" s="554" t="s">
        <v>519</v>
      </c>
      <c r="B1377" s="381" t="s">
        <v>767</v>
      </c>
      <c r="C1377" s="381" t="s">
        <v>113</v>
      </c>
      <c r="D1377" s="367"/>
      <c r="E1377" s="247"/>
      <c r="F1377" s="538" t="s">
        <v>4527</v>
      </c>
      <c r="G1377" s="407" t="s">
        <v>4528</v>
      </c>
      <c r="H1377" s="407" t="s">
        <v>2841</v>
      </c>
      <c r="I1377" s="367"/>
      <c r="J1377" s="367"/>
      <c r="K1377" s="538">
        <v>12</v>
      </c>
      <c r="L1377" s="531">
        <v>12</v>
      </c>
      <c r="M1377" s="247">
        <v>6000</v>
      </c>
      <c r="N1377" s="538">
        <v>12</v>
      </c>
      <c r="O1377" s="538">
        <v>12</v>
      </c>
      <c r="P1377" s="247">
        <v>10000</v>
      </c>
    </row>
    <row r="1378" spans="1:16" s="54" customFormat="1" ht="11.25" x14ac:dyDescent="0.2">
      <c r="A1378" s="554" t="s">
        <v>519</v>
      </c>
      <c r="B1378" s="381" t="s">
        <v>767</v>
      </c>
      <c r="C1378" s="381" t="s">
        <v>113</v>
      </c>
      <c r="D1378" s="367"/>
      <c r="E1378" s="247"/>
      <c r="F1378" s="538" t="s">
        <v>4529</v>
      </c>
      <c r="G1378" s="407" t="s">
        <v>4530</v>
      </c>
      <c r="H1378" s="407" t="s">
        <v>3689</v>
      </c>
      <c r="I1378" s="367"/>
      <c r="J1378" s="367"/>
      <c r="K1378" s="538">
        <v>12</v>
      </c>
      <c r="L1378" s="531">
        <v>12</v>
      </c>
      <c r="M1378" s="247">
        <v>1200</v>
      </c>
      <c r="N1378" s="538">
        <v>12</v>
      </c>
      <c r="O1378" s="538">
        <v>12</v>
      </c>
      <c r="P1378" s="247">
        <v>2500</v>
      </c>
    </row>
    <row r="1379" spans="1:16" s="54" customFormat="1" ht="11.25" x14ac:dyDescent="0.2">
      <c r="A1379" s="554" t="s">
        <v>519</v>
      </c>
      <c r="B1379" s="381" t="s">
        <v>767</v>
      </c>
      <c r="C1379" s="381" t="s">
        <v>113</v>
      </c>
      <c r="D1379" s="367"/>
      <c r="E1379" s="247"/>
      <c r="F1379" s="538" t="s">
        <v>4531</v>
      </c>
      <c r="G1379" s="407" t="s">
        <v>4532</v>
      </c>
      <c r="H1379" s="407" t="s">
        <v>3689</v>
      </c>
      <c r="I1379" s="367"/>
      <c r="J1379" s="367"/>
      <c r="K1379" s="538">
        <v>12</v>
      </c>
      <c r="L1379" s="531">
        <v>12</v>
      </c>
      <c r="M1379" s="247">
        <v>1200</v>
      </c>
      <c r="N1379" s="538">
        <v>12</v>
      </c>
      <c r="O1379" s="538">
        <v>12</v>
      </c>
      <c r="P1379" s="247">
        <v>2500</v>
      </c>
    </row>
    <row r="1380" spans="1:16" s="54" customFormat="1" ht="11.25" x14ac:dyDescent="0.2">
      <c r="A1380" s="554" t="s">
        <v>519</v>
      </c>
      <c r="B1380" s="381" t="s">
        <v>767</v>
      </c>
      <c r="C1380" s="381" t="s">
        <v>113</v>
      </c>
      <c r="D1380" s="367"/>
      <c r="E1380" s="247"/>
      <c r="F1380" s="538" t="s">
        <v>4533</v>
      </c>
      <c r="G1380" s="407" t="s">
        <v>4534</v>
      </c>
      <c r="H1380" s="407" t="s">
        <v>3689</v>
      </c>
      <c r="I1380" s="367"/>
      <c r="J1380" s="367"/>
      <c r="K1380" s="538">
        <v>12</v>
      </c>
      <c r="L1380" s="531">
        <v>12</v>
      </c>
      <c r="M1380" s="247">
        <v>2500</v>
      </c>
      <c r="N1380" s="538">
        <v>12</v>
      </c>
      <c r="O1380" s="538">
        <v>12</v>
      </c>
      <c r="P1380" s="247">
        <v>4000</v>
      </c>
    </row>
    <row r="1381" spans="1:16" s="54" customFormat="1" ht="11.25" x14ac:dyDescent="0.2">
      <c r="A1381" s="554" t="s">
        <v>519</v>
      </c>
      <c r="B1381" s="381" t="s">
        <v>767</v>
      </c>
      <c r="C1381" s="381" t="s">
        <v>113</v>
      </c>
      <c r="D1381" s="367"/>
      <c r="E1381" s="247"/>
      <c r="F1381" s="538" t="s">
        <v>4535</v>
      </c>
      <c r="G1381" s="407" t="s">
        <v>4536</v>
      </c>
      <c r="H1381" s="407" t="s">
        <v>3689</v>
      </c>
      <c r="I1381" s="367"/>
      <c r="J1381" s="367"/>
      <c r="K1381" s="538">
        <v>12</v>
      </c>
      <c r="L1381" s="531">
        <v>12</v>
      </c>
      <c r="M1381" s="247">
        <v>2500</v>
      </c>
      <c r="N1381" s="538">
        <v>12</v>
      </c>
      <c r="O1381" s="538">
        <v>12</v>
      </c>
      <c r="P1381" s="247">
        <v>2500</v>
      </c>
    </row>
    <row r="1382" spans="1:16" s="54" customFormat="1" ht="11.25" x14ac:dyDescent="0.2">
      <c r="A1382" s="554" t="s">
        <v>519</v>
      </c>
      <c r="B1382" s="381" t="s">
        <v>767</v>
      </c>
      <c r="C1382" s="381" t="s">
        <v>113</v>
      </c>
      <c r="D1382" s="367"/>
      <c r="E1382" s="247"/>
      <c r="F1382" s="538" t="s">
        <v>4537</v>
      </c>
      <c r="G1382" s="407" t="s">
        <v>4538</v>
      </c>
      <c r="H1382" s="407" t="s">
        <v>3733</v>
      </c>
      <c r="I1382" s="367"/>
      <c r="J1382" s="367"/>
      <c r="K1382" s="538">
        <v>12</v>
      </c>
      <c r="L1382" s="531">
        <v>12</v>
      </c>
      <c r="M1382" s="247">
        <v>1200</v>
      </c>
      <c r="N1382" s="538">
        <v>12</v>
      </c>
      <c r="O1382" s="538">
        <v>12</v>
      </c>
      <c r="P1382" s="247">
        <v>2500</v>
      </c>
    </row>
    <row r="1383" spans="1:16" s="54" customFormat="1" ht="11.25" x14ac:dyDescent="0.2">
      <c r="A1383" s="554" t="s">
        <v>519</v>
      </c>
      <c r="B1383" s="381" t="s">
        <v>767</v>
      </c>
      <c r="C1383" s="381" t="s">
        <v>113</v>
      </c>
      <c r="D1383" s="367"/>
      <c r="E1383" s="247"/>
      <c r="F1383" s="538" t="s">
        <v>4539</v>
      </c>
      <c r="G1383" s="407" t="s">
        <v>4540</v>
      </c>
      <c r="H1383" s="407" t="s">
        <v>3712</v>
      </c>
      <c r="I1383" s="367"/>
      <c r="J1383" s="367"/>
      <c r="K1383" s="538">
        <v>12</v>
      </c>
      <c r="L1383" s="531">
        <v>12</v>
      </c>
      <c r="M1383" s="247">
        <v>2500</v>
      </c>
      <c r="N1383" s="538">
        <v>12</v>
      </c>
      <c r="O1383" s="538">
        <v>12</v>
      </c>
      <c r="P1383" s="247">
        <v>2500</v>
      </c>
    </row>
    <row r="1384" spans="1:16" s="54" customFormat="1" ht="11.25" x14ac:dyDescent="0.2">
      <c r="A1384" s="554" t="s">
        <v>519</v>
      </c>
      <c r="B1384" s="381" t="s">
        <v>767</v>
      </c>
      <c r="C1384" s="381" t="s">
        <v>113</v>
      </c>
      <c r="D1384" s="367"/>
      <c r="E1384" s="247"/>
      <c r="F1384" s="538" t="s">
        <v>4541</v>
      </c>
      <c r="G1384" s="407" t="s">
        <v>4542</v>
      </c>
      <c r="H1384" s="407" t="s">
        <v>3712</v>
      </c>
      <c r="I1384" s="367"/>
      <c r="J1384" s="367"/>
      <c r="K1384" s="538">
        <v>12</v>
      </c>
      <c r="L1384" s="531">
        <v>12</v>
      </c>
      <c r="M1384" s="247">
        <v>4000</v>
      </c>
      <c r="N1384" s="538">
        <v>12</v>
      </c>
      <c r="O1384" s="538">
        <v>12</v>
      </c>
      <c r="P1384" s="247">
        <v>2500</v>
      </c>
    </row>
    <row r="1385" spans="1:16" s="54" customFormat="1" ht="11.25" x14ac:dyDescent="0.2">
      <c r="A1385" s="554" t="s">
        <v>519</v>
      </c>
      <c r="B1385" s="381" t="s">
        <v>767</v>
      </c>
      <c r="C1385" s="381" t="s">
        <v>113</v>
      </c>
      <c r="D1385" s="367"/>
      <c r="E1385" s="247"/>
      <c r="F1385" s="538" t="s">
        <v>4543</v>
      </c>
      <c r="G1385" s="407" t="s">
        <v>4544</v>
      </c>
      <c r="H1385" s="407" t="s">
        <v>2852</v>
      </c>
      <c r="I1385" s="367"/>
      <c r="J1385" s="367"/>
      <c r="K1385" s="538">
        <v>12</v>
      </c>
      <c r="L1385" s="531">
        <v>12</v>
      </c>
      <c r="M1385" s="247">
        <v>2200</v>
      </c>
      <c r="N1385" s="538">
        <v>12</v>
      </c>
      <c r="O1385" s="538">
        <v>12</v>
      </c>
      <c r="P1385" s="247">
        <v>2500</v>
      </c>
    </row>
    <row r="1386" spans="1:16" s="54" customFormat="1" ht="11.25" x14ac:dyDescent="0.2">
      <c r="A1386" s="554" t="s">
        <v>519</v>
      </c>
      <c r="B1386" s="381" t="s">
        <v>767</v>
      </c>
      <c r="C1386" s="381" t="s">
        <v>113</v>
      </c>
      <c r="D1386" s="367"/>
      <c r="E1386" s="247"/>
      <c r="F1386" s="538" t="s">
        <v>4545</v>
      </c>
      <c r="G1386" s="407" t="s">
        <v>4546</v>
      </c>
      <c r="H1386" s="407" t="s">
        <v>3689</v>
      </c>
      <c r="I1386" s="367"/>
      <c r="J1386" s="367"/>
      <c r="K1386" s="538">
        <v>12</v>
      </c>
      <c r="L1386" s="531">
        <v>12</v>
      </c>
      <c r="M1386" s="247">
        <v>1200</v>
      </c>
      <c r="N1386" s="538">
        <v>12</v>
      </c>
      <c r="O1386" s="538">
        <v>12</v>
      </c>
      <c r="P1386" s="247">
        <v>5000</v>
      </c>
    </row>
    <row r="1387" spans="1:16" s="54" customFormat="1" ht="11.25" x14ac:dyDescent="0.2">
      <c r="A1387" s="554" t="s">
        <v>519</v>
      </c>
      <c r="B1387" s="381" t="s">
        <v>767</v>
      </c>
      <c r="C1387" s="381" t="s">
        <v>113</v>
      </c>
      <c r="D1387" s="367"/>
      <c r="E1387" s="247"/>
      <c r="F1387" s="538" t="s">
        <v>4547</v>
      </c>
      <c r="G1387" s="407" t="s">
        <v>4548</v>
      </c>
      <c r="H1387" s="407" t="s">
        <v>3720</v>
      </c>
      <c r="I1387" s="367"/>
      <c r="J1387" s="367"/>
      <c r="K1387" s="538">
        <v>12</v>
      </c>
      <c r="L1387" s="531">
        <v>12</v>
      </c>
      <c r="M1387" s="247">
        <v>1200</v>
      </c>
      <c r="N1387" s="538">
        <v>12</v>
      </c>
      <c r="O1387" s="538">
        <v>12</v>
      </c>
      <c r="P1387" s="247">
        <v>2500</v>
      </c>
    </row>
    <row r="1388" spans="1:16" s="54" customFormat="1" ht="11.25" x14ac:dyDescent="0.2">
      <c r="A1388" s="554" t="s">
        <v>519</v>
      </c>
      <c r="B1388" s="381" t="s">
        <v>767</v>
      </c>
      <c r="C1388" s="381" t="s">
        <v>113</v>
      </c>
      <c r="D1388" s="367"/>
      <c r="E1388" s="247"/>
      <c r="F1388" s="538" t="s">
        <v>4549</v>
      </c>
      <c r="G1388" s="407" t="s">
        <v>4550</v>
      </c>
      <c r="H1388" s="407" t="s">
        <v>3712</v>
      </c>
      <c r="I1388" s="367"/>
      <c r="J1388" s="367"/>
      <c r="K1388" s="538">
        <v>12</v>
      </c>
      <c r="L1388" s="531">
        <v>12</v>
      </c>
      <c r="M1388" s="247">
        <v>4000</v>
      </c>
      <c r="N1388" s="538">
        <v>12</v>
      </c>
      <c r="O1388" s="538">
        <v>12</v>
      </c>
      <c r="P1388" s="247">
        <v>3000</v>
      </c>
    </row>
    <row r="1389" spans="1:16" s="54" customFormat="1" ht="11.25" x14ac:dyDescent="0.2">
      <c r="A1389" s="554" t="s">
        <v>519</v>
      </c>
      <c r="B1389" s="381" t="s">
        <v>767</v>
      </c>
      <c r="C1389" s="381" t="s">
        <v>113</v>
      </c>
      <c r="D1389" s="367"/>
      <c r="E1389" s="247"/>
      <c r="F1389" s="538" t="s">
        <v>4551</v>
      </c>
      <c r="G1389" s="407" t="s">
        <v>4552</v>
      </c>
      <c r="H1389" s="407" t="s">
        <v>3717</v>
      </c>
      <c r="I1389" s="367"/>
      <c r="J1389" s="367"/>
      <c r="K1389" s="538">
        <v>12</v>
      </c>
      <c r="L1389" s="531">
        <v>12</v>
      </c>
      <c r="M1389" s="247">
        <v>2700</v>
      </c>
      <c r="N1389" s="538">
        <v>12</v>
      </c>
      <c r="O1389" s="538">
        <v>12</v>
      </c>
      <c r="P1389" s="247">
        <v>3000</v>
      </c>
    </row>
    <row r="1390" spans="1:16" s="54" customFormat="1" ht="11.25" x14ac:dyDescent="0.2">
      <c r="A1390" s="554" t="s">
        <v>506</v>
      </c>
      <c r="B1390" s="381" t="s">
        <v>4555</v>
      </c>
      <c r="C1390" s="381" t="s">
        <v>113</v>
      </c>
      <c r="D1390" s="367" t="s">
        <v>1337</v>
      </c>
      <c r="E1390" s="247">
        <v>1150</v>
      </c>
      <c r="F1390" s="379" t="s">
        <v>4556</v>
      </c>
      <c r="G1390" s="367" t="s">
        <v>4557</v>
      </c>
      <c r="H1390" s="402" t="s">
        <v>1340</v>
      </c>
      <c r="I1390" s="402" t="s">
        <v>1340</v>
      </c>
      <c r="J1390" s="367" t="s">
        <v>1340</v>
      </c>
      <c r="K1390" s="537">
        <v>6</v>
      </c>
      <c r="L1390" s="520">
        <v>12</v>
      </c>
      <c r="M1390" s="247">
        <f>L1390*E1390</f>
        <v>13800</v>
      </c>
      <c r="N1390" s="537">
        <v>4</v>
      </c>
      <c r="O1390" s="537">
        <v>8</v>
      </c>
      <c r="P1390" s="247">
        <f>O1390*E1390</f>
        <v>9200</v>
      </c>
    </row>
    <row r="1391" spans="1:16" s="54" customFormat="1" ht="11.25" x14ac:dyDescent="0.2">
      <c r="A1391" s="554" t="s">
        <v>506</v>
      </c>
      <c r="B1391" s="381" t="s">
        <v>4555</v>
      </c>
      <c r="C1391" s="381" t="s">
        <v>113</v>
      </c>
      <c r="D1391" s="367" t="s">
        <v>1337</v>
      </c>
      <c r="E1391" s="247">
        <v>1150</v>
      </c>
      <c r="F1391" s="379" t="s">
        <v>4558</v>
      </c>
      <c r="G1391" s="367" t="s">
        <v>4559</v>
      </c>
      <c r="H1391" s="402" t="s">
        <v>1340</v>
      </c>
      <c r="I1391" s="402" t="s">
        <v>1340</v>
      </c>
      <c r="J1391" s="367" t="s">
        <v>1340</v>
      </c>
      <c r="K1391" s="537">
        <v>6</v>
      </c>
      <c r="L1391" s="520">
        <v>12</v>
      </c>
      <c r="M1391" s="247">
        <f>L1391*E1391</f>
        <v>13800</v>
      </c>
      <c r="N1391" s="537">
        <v>4</v>
      </c>
      <c r="O1391" s="537">
        <v>8</v>
      </c>
      <c r="P1391" s="247">
        <f>O1391*E1391</f>
        <v>9200</v>
      </c>
    </row>
    <row r="1392" spans="1:16" s="54" customFormat="1" ht="11.25" x14ac:dyDescent="0.2">
      <c r="A1392" s="554" t="s">
        <v>506</v>
      </c>
      <c r="B1392" s="381" t="s">
        <v>4555</v>
      </c>
      <c r="C1392" s="381" t="s">
        <v>113</v>
      </c>
      <c r="D1392" s="367" t="s">
        <v>4560</v>
      </c>
      <c r="E1392" s="247">
        <v>1350</v>
      </c>
      <c r="F1392" s="379">
        <v>47571992</v>
      </c>
      <c r="G1392" s="367" t="s">
        <v>4561</v>
      </c>
      <c r="H1392" s="402" t="s">
        <v>2328</v>
      </c>
      <c r="I1392" s="402" t="s">
        <v>1217</v>
      </c>
      <c r="J1392" s="367" t="s">
        <v>2328</v>
      </c>
      <c r="K1392" s="537">
        <v>0</v>
      </c>
      <c r="L1392" s="520">
        <v>0</v>
      </c>
      <c r="M1392" s="247">
        <v>0</v>
      </c>
      <c r="N1392" s="537">
        <v>1</v>
      </c>
      <c r="O1392" s="537">
        <v>2</v>
      </c>
      <c r="P1392" s="247">
        <f>O1392*E1392</f>
        <v>2700</v>
      </c>
    </row>
    <row r="1393" spans="1:16" s="54" customFormat="1" ht="11.25" x14ac:dyDescent="0.2">
      <c r="A1393" s="554" t="s">
        <v>506</v>
      </c>
      <c r="B1393" s="381" t="s">
        <v>4555</v>
      </c>
      <c r="C1393" s="381" t="s">
        <v>113</v>
      </c>
      <c r="D1393" s="367" t="s">
        <v>1286</v>
      </c>
      <c r="E1393" s="247">
        <v>2500</v>
      </c>
      <c r="F1393" s="379">
        <v>47555482</v>
      </c>
      <c r="G1393" s="367" t="s">
        <v>4562</v>
      </c>
      <c r="H1393" s="402" t="s">
        <v>2664</v>
      </c>
      <c r="I1393" s="402" t="s">
        <v>1217</v>
      </c>
      <c r="J1393" s="367" t="s">
        <v>2664</v>
      </c>
      <c r="K1393" s="537">
        <v>0</v>
      </c>
      <c r="L1393" s="520">
        <v>0</v>
      </c>
      <c r="M1393" s="247">
        <f t="shared" ref="M1393" si="43">L1393*E1393</f>
        <v>0</v>
      </c>
      <c r="N1393" s="537">
        <v>2</v>
      </c>
      <c r="O1393" s="537">
        <v>6</v>
      </c>
      <c r="P1393" s="247">
        <f t="shared" ref="P1393" si="44">O1393*E1393</f>
        <v>15000</v>
      </c>
    </row>
    <row r="1394" spans="1:16" s="54" customFormat="1" ht="11.25" x14ac:dyDescent="0.2">
      <c r="A1394" s="554" t="s">
        <v>506</v>
      </c>
      <c r="B1394" s="381" t="s">
        <v>4555</v>
      </c>
      <c r="C1394" s="381" t="s">
        <v>113</v>
      </c>
      <c r="D1394" s="367" t="s">
        <v>1337</v>
      </c>
      <c r="E1394" s="247">
        <v>1150</v>
      </c>
      <c r="F1394" s="379" t="s">
        <v>4563</v>
      </c>
      <c r="G1394" s="367" t="s">
        <v>4564</v>
      </c>
      <c r="H1394" s="402" t="s">
        <v>1340</v>
      </c>
      <c r="I1394" s="402" t="s">
        <v>1340</v>
      </c>
      <c r="J1394" s="367" t="s">
        <v>1340</v>
      </c>
      <c r="K1394" s="537">
        <v>6</v>
      </c>
      <c r="L1394" s="520">
        <v>12</v>
      </c>
      <c r="M1394" s="247">
        <f>L1394*E1394</f>
        <v>13800</v>
      </c>
      <c r="N1394" s="537">
        <v>4</v>
      </c>
      <c r="O1394" s="537">
        <v>8</v>
      </c>
      <c r="P1394" s="247">
        <f>O1394*E1394</f>
        <v>9200</v>
      </c>
    </row>
    <row r="1395" spans="1:16" s="54" customFormat="1" ht="11.25" x14ac:dyDescent="0.2">
      <c r="A1395" s="554" t="s">
        <v>506</v>
      </c>
      <c r="B1395" s="381" t="s">
        <v>4555</v>
      </c>
      <c r="C1395" s="381" t="s">
        <v>113</v>
      </c>
      <c r="D1395" s="367" t="s">
        <v>4560</v>
      </c>
      <c r="E1395" s="247">
        <v>1350</v>
      </c>
      <c r="F1395" s="379">
        <v>20056139</v>
      </c>
      <c r="G1395" s="367" t="s">
        <v>4565</v>
      </c>
      <c r="H1395" s="402" t="s">
        <v>2399</v>
      </c>
      <c r="I1395" s="402" t="s">
        <v>1224</v>
      </c>
      <c r="J1395" s="367" t="s">
        <v>1224</v>
      </c>
      <c r="K1395" s="537">
        <v>0</v>
      </c>
      <c r="L1395" s="520">
        <v>0</v>
      </c>
      <c r="M1395" s="247">
        <f>L1395*E1395</f>
        <v>0</v>
      </c>
      <c r="N1395" s="537">
        <v>1</v>
      </c>
      <c r="O1395" s="537">
        <v>2</v>
      </c>
      <c r="P1395" s="247">
        <f>O1395*E1395</f>
        <v>2700</v>
      </c>
    </row>
    <row r="1396" spans="1:16" s="54" customFormat="1" ht="11.25" x14ac:dyDescent="0.2">
      <c r="A1396" s="554" t="s">
        <v>506</v>
      </c>
      <c r="B1396" s="381" t="s">
        <v>4555</v>
      </c>
      <c r="C1396" s="381" t="s">
        <v>113</v>
      </c>
      <c r="D1396" s="367" t="s">
        <v>1286</v>
      </c>
      <c r="E1396" s="247">
        <v>2500</v>
      </c>
      <c r="F1396" s="379" t="s">
        <v>4566</v>
      </c>
      <c r="G1396" s="367" t="s">
        <v>4567</v>
      </c>
      <c r="H1396" s="402" t="s">
        <v>2664</v>
      </c>
      <c r="I1396" s="402" t="s">
        <v>1217</v>
      </c>
      <c r="J1396" s="367" t="s">
        <v>2664</v>
      </c>
      <c r="K1396" s="537">
        <v>2</v>
      </c>
      <c r="L1396" s="520">
        <v>4</v>
      </c>
      <c r="M1396" s="247">
        <f>L1396*E1396</f>
        <v>10000</v>
      </c>
      <c r="N1396" s="537">
        <v>2</v>
      </c>
      <c r="O1396" s="537">
        <v>6</v>
      </c>
      <c r="P1396" s="247">
        <f>O1396*E1396</f>
        <v>15000</v>
      </c>
    </row>
    <row r="1397" spans="1:16" s="54" customFormat="1" ht="11.25" x14ac:dyDescent="0.2">
      <c r="A1397" s="554" t="s">
        <v>506</v>
      </c>
      <c r="B1397" s="381" t="s">
        <v>4555</v>
      </c>
      <c r="C1397" s="381" t="s">
        <v>113</v>
      </c>
      <c r="D1397" s="367" t="s">
        <v>1337</v>
      </c>
      <c r="E1397" s="247">
        <v>1150</v>
      </c>
      <c r="F1397" s="379" t="s">
        <v>4568</v>
      </c>
      <c r="G1397" s="367" t="s">
        <v>4569</v>
      </c>
      <c r="H1397" s="402" t="s">
        <v>1340</v>
      </c>
      <c r="I1397" s="402" t="s">
        <v>1340</v>
      </c>
      <c r="J1397" s="367" t="s">
        <v>1340</v>
      </c>
      <c r="K1397" s="537">
        <v>6</v>
      </c>
      <c r="L1397" s="520">
        <v>12</v>
      </c>
      <c r="M1397" s="247">
        <f>L1397*E1397</f>
        <v>13800</v>
      </c>
      <c r="N1397" s="537">
        <v>4</v>
      </c>
      <c r="O1397" s="537">
        <v>8</v>
      </c>
      <c r="P1397" s="247">
        <f>O1397*E1397</f>
        <v>9200</v>
      </c>
    </row>
    <row r="1398" spans="1:16" s="54" customFormat="1" ht="11.25" x14ac:dyDescent="0.2">
      <c r="A1398" s="554" t="s">
        <v>506</v>
      </c>
      <c r="B1398" s="381" t="s">
        <v>4555</v>
      </c>
      <c r="C1398" s="381" t="s">
        <v>113</v>
      </c>
      <c r="D1398" s="367" t="s">
        <v>4560</v>
      </c>
      <c r="E1398" s="247">
        <v>1350</v>
      </c>
      <c r="F1398" s="379" t="s">
        <v>4570</v>
      </c>
      <c r="G1398" s="367" t="s">
        <v>4571</v>
      </c>
      <c r="H1398" s="402" t="s">
        <v>2141</v>
      </c>
      <c r="I1398" s="402" t="s">
        <v>1966</v>
      </c>
      <c r="J1398" s="367" t="s">
        <v>1246</v>
      </c>
      <c r="K1398" s="537">
        <v>3</v>
      </c>
      <c r="L1398" s="520">
        <v>12</v>
      </c>
      <c r="M1398" s="247">
        <f>L1398*E1398</f>
        <v>16200</v>
      </c>
      <c r="N1398" s="537">
        <v>1</v>
      </c>
      <c r="O1398" s="537">
        <v>2</v>
      </c>
      <c r="P1398" s="247">
        <f>O1398*E1398</f>
        <v>2700</v>
      </c>
    </row>
    <row r="1399" spans="1:16" s="54" customFormat="1" ht="11.25" x14ac:dyDescent="0.2">
      <c r="A1399" s="554" t="s">
        <v>506</v>
      </c>
      <c r="B1399" s="381" t="s">
        <v>4555</v>
      </c>
      <c r="C1399" s="381" t="s">
        <v>113</v>
      </c>
      <c r="D1399" s="367" t="s">
        <v>1337</v>
      </c>
      <c r="E1399" s="247">
        <v>1150</v>
      </c>
      <c r="F1399" s="379" t="s">
        <v>4572</v>
      </c>
      <c r="G1399" s="367" t="s">
        <v>4573</v>
      </c>
      <c r="H1399" s="402" t="s">
        <v>1340</v>
      </c>
      <c r="I1399" s="402" t="s">
        <v>1340</v>
      </c>
      <c r="J1399" s="367" t="s">
        <v>1340</v>
      </c>
      <c r="K1399" s="537">
        <v>6</v>
      </c>
      <c r="L1399" s="520">
        <v>12</v>
      </c>
      <c r="M1399" s="247">
        <f t="shared" ref="M1399" si="45">L1399*E1399</f>
        <v>13800</v>
      </c>
      <c r="N1399" s="537">
        <v>4</v>
      </c>
      <c r="O1399" s="537">
        <v>8</v>
      </c>
      <c r="P1399" s="247">
        <f t="shared" ref="P1399" si="46">O1399*E1399</f>
        <v>9200</v>
      </c>
    </row>
    <row r="1400" spans="1:16" s="54" customFormat="1" ht="11.25" x14ac:dyDescent="0.2">
      <c r="A1400" s="554" t="s">
        <v>506</v>
      </c>
      <c r="B1400" s="381" t="s">
        <v>4555</v>
      </c>
      <c r="C1400" s="381" t="s">
        <v>113</v>
      </c>
      <c r="D1400" s="367" t="s">
        <v>1337</v>
      </c>
      <c r="E1400" s="247">
        <v>1150</v>
      </c>
      <c r="F1400" s="379" t="s">
        <v>4574</v>
      </c>
      <c r="G1400" s="367" t="s">
        <v>4575</v>
      </c>
      <c r="H1400" s="402" t="s">
        <v>1340</v>
      </c>
      <c r="I1400" s="402" t="s">
        <v>1340</v>
      </c>
      <c r="J1400" s="367" t="s">
        <v>1340</v>
      </c>
      <c r="K1400" s="537">
        <v>6</v>
      </c>
      <c r="L1400" s="520">
        <v>12</v>
      </c>
      <c r="M1400" s="247">
        <f>L1400*E1400</f>
        <v>13800</v>
      </c>
      <c r="N1400" s="537">
        <v>4</v>
      </c>
      <c r="O1400" s="537">
        <v>8</v>
      </c>
      <c r="P1400" s="247">
        <f>O1400*E1400</f>
        <v>9200</v>
      </c>
    </row>
    <row r="1401" spans="1:16" s="54" customFormat="1" ht="11.25" x14ac:dyDescent="0.2">
      <c r="A1401" s="554" t="s">
        <v>506</v>
      </c>
      <c r="B1401" s="381" t="s">
        <v>4555</v>
      </c>
      <c r="C1401" s="381" t="s">
        <v>113</v>
      </c>
      <c r="D1401" s="367" t="s">
        <v>4560</v>
      </c>
      <c r="E1401" s="247">
        <v>1350</v>
      </c>
      <c r="F1401" s="379" t="s">
        <v>4576</v>
      </c>
      <c r="G1401" s="367" t="s">
        <v>4577</v>
      </c>
      <c r="H1401" s="402" t="s">
        <v>2328</v>
      </c>
      <c r="I1401" s="402" t="s">
        <v>1217</v>
      </c>
      <c r="J1401" s="367" t="s">
        <v>2328</v>
      </c>
      <c r="K1401" s="537">
        <v>3</v>
      </c>
      <c r="L1401" s="520">
        <v>10</v>
      </c>
      <c r="M1401" s="247">
        <f>L1401*E1401</f>
        <v>13500</v>
      </c>
      <c r="N1401" s="537">
        <v>1</v>
      </c>
      <c r="O1401" s="537">
        <v>2</v>
      </c>
      <c r="P1401" s="247">
        <f>O1401*E1401</f>
        <v>2700</v>
      </c>
    </row>
    <row r="1402" spans="1:16" s="54" customFormat="1" ht="11.25" x14ac:dyDescent="0.2">
      <c r="A1402" s="554" t="s">
        <v>506</v>
      </c>
      <c r="B1402" s="381" t="s">
        <v>4555</v>
      </c>
      <c r="C1402" s="381" t="s">
        <v>113</v>
      </c>
      <c r="D1402" s="367" t="s">
        <v>1286</v>
      </c>
      <c r="E1402" s="247">
        <v>2500</v>
      </c>
      <c r="F1402" s="379">
        <v>70126770</v>
      </c>
      <c r="G1402" s="367" t="s">
        <v>4578</v>
      </c>
      <c r="H1402" s="402" t="s">
        <v>2664</v>
      </c>
      <c r="I1402" s="402" t="s">
        <v>1217</v>
      </c>
      <c r="J1402" s="367" t="s">
        <v>2664</v>
      </c>
      <c r="K1402" s="537">
        <v>0</v>
      </c>
      <c r="L1402" s="520">
        <v>0</v>
      </c>
      <c r="M1402" s="247">
        <f t="shared" ref="M1402:M1410" si="47">L1402*E1402</f>
        <v>0</v>
      </c>
      <c r="N1402" s="537">
        <v>2</v>
      </c>
      <c r="O1402" s="537">
        <v>6</v>
      </c>
      <c r="P1402" s="247">
        <f t="shared" ref="P1402:P1410" si="48">O1402*E1402</f>
        <v>15000</v>
      </c>
    </row>
    <row r="1403" spans="1:16" s="54" customFormat="1" ht="11.25" x14ac:dyDescent="0.2">
      <c r="A1403" s="554" t="s">
        <v>506</v>
      </c>
      <c r="B1403" s="381" t="s">
        <v>4555</v>
      </c>
      <c r="C1403" s="381" t="s">
        <v>113</v>
      </c>
      <c r="D1403" s="367" t="s">
        <v>1337</v>
      </c>
      <c r="E1403" s="247">
        <v>1150</v>
      </c>
      <c r="F1403" s="379" t="s">
        <v>4579</v>
      </c>
      <c r="G1403" s="367" t="s">
        <v>4580</v>
      </c>
      <c r="H1403" s="402" t="s">
        <v>1340</v>
      </c>
      <c r="I1403" s="402" t="s">
        <v>1340</v>
      </c>
      <c r="J1403" s="367" t="s">
        <v>1340</v>
      </c>
      <c r="K1403" s="537">
        <v>6</v>
      </c>
      <c r="L1403" s="520">
        <v>12</v>
      </c>
      <c r="M1403" s="247">
        <f t="shared" si="47"/>
        <v>13800</v>
      </c>
      <c r="N1403" s="537">
        <v>3</v>
      </c>
      <c r="O1403" s="537">
        <v>6</v>
      </c>
      <c r="P1403" s="247">
        <f t="shared" si="48"/>
        <v>6900</v>
      </c>
    </row>
    <row r="1404" spans="1:16" s="54" customFormat="1" ht="11.25" x14ac:dyDescent="0.2">
      <c r="A1404" s="554" t="s">
        <v>506</v>
      </c>
      <c r="B1404" s="381" t="s">
        <v>4555</v>
      </c>
      <c r="C1404" s="381" t="s">
        <v>113</v>
      </c>
      <c r="D1404" s="367" t="s">
        <v>4560</v>
      </c>
      <c r="E1404" s="247">
        <v>1350</v>
      </c>
      <c r="F1404" s="379">
        <v>42971659</v>
      </c>
      <c r="G1404" s="367" t="s">
        <v>4581</v>
      </c>
      <c r="H1404" s="402" t="s">
        <v>2328</v>
      </c>
      <c r="I1404" s="402" t="s">
        <v>1217</v>
      </c>
      <c r="J1404" s="367" t="s">
        <v>2328</v>
      </c>
      <c r="K1404" s="537">
        <v>0</v>
      </c>
      <c r="L1404" s="520">
        <v>0</v>
      </c>
      <c r="M1404" s="247">
        <f t="shared" si="47"/>
        <v>0</v>
      </c>
      <c r="N1404" s="537">
        <v>1</v>
      </c>
      <c r="O1404" s="537">
        <v>2</v>
      </c>
      <c r="P1404" s="247">
        <f t="shared" si="48"/>
        <v>2700</v>
      </c>
    </row>
    <row r="1405" spans="1:16" s="54" customFormat="1" ht="11.25" x14ac:dyDescent="0.2">
      <c r="A1405" s="554" t="s">
        <v>506</v>
      </c>
      <c r="B1405" s="381" t="s">
        <v>4555</v>
      </c>
      <c r="C1405" s="381" t="s">
        <v>113</v>
      </c>
      <c r="D1405" s="367" t="s">
        <v>1337</v>
      </c>
      <c r="E1405" s="247">
        <v>1150</v>
      </c>
      <c r="F1405" s="379" t="s">
        <v>4582</v>
      </c>
      <c r="G1405" s="367" t="s">
        <v>4583</v>
      </c>
      <c r="H1405" s="402" t="s">
        <v>1340</v>
      </c>
      <c r="I1405" s="402" t="s">
        <v>1340</v>
      </c>
      <c r="J1405" s="367" t="s">
        <v>1340</v>
      </c>
      <c r="K1405" s="537">
        <v>6</v>
      </c>
      <c r="L1405" s="520">
        <v>12</v>
      </c>
      <c r="M1405" s="247">
        <f t="shared" si="47"/>
        <v>13800</v>
      </c>
      <c r="N1405" s="537">
        <v>4</v>
      </c>
      <c r="O1405" s="537">
        <v>8</v>
      </c>
      <c r="P1405" s="247">
        <f t="shared" si="48"/>
        <v>9200</v>
      </c>
    </row>
    <row r="1406" spans="1:16" s="54" customFormat="1" ht="11.25" x14ac:dyDescent="0.2">
      <c r="A1406" s="554" t="s">
        <v>506</v>
      </c>
      <c r="B1406" s="381" t="s">
        <v>4555</v>
      </c>
      <c r="C1406" s="381" t="s">
        <v>113</v>
      </c>
      <c r="D1406" s="367" t="s">
        <v>4560</v>
      </c>
      <c r="E1406" s="247">
        <v>1800</v>
      </c>
      <c r="F1406" s="379" t="s">
        <v>4584</v>
      </c>
      <c r="G1406" s="367" t="s">
        <v>4585</v>
      </c>
      <c r="H1406" s="402" t="s">
        <v>2328</v>
      </c>
      <c r="I1406" s="402" t="s">
        <v>1217</v>
      </c>
      <c r="J1406" s="367" t="s">
        <v>2328</v>
      </c>
      <c r="K1406" s="537">
        <v>3</v>
      </c>
      <c r="L1406" s="520">
        <v>10</v>
      </c>
      <c r="M1406" s="247">
        <f t="shared" si="47"/>
        <v>18000</v>
      </c>
      <c r="N1406" s="537">
        <v>1</v>
      </c>
      <c r="O1406" s="537">
        <v>2</v>
      </c>
      <c r="P1406" s="247">
        <f t="shared" si="48"/>
        <v>3600</v>
      </c>
    </row>
    <row r="1407" spans="1:16" s="54" customFormat="1" ht="11.25" x14ac:dyDescent="0.2">
      <c r="A1407" s="554" t="s">
        <v>506</v>
      </c>
      <c r="B1407" s="381" t="s">
        <v>4555</v>
      </c>
      <c r="C1407" s="381" t="s">
        <v>113</v>
      </c>
      <c r="D1407" s="367" t="s">
        <v>4586</v>
      </c>
      <c r="E1407" s="247">
        <v>3000</v>
      </c>
      <c r="F1407" s="379" t="s">
        <v>4587</v>
      </c>
      <c r="G1407" s="367" t="s">
        <v>4588</v>
      </c>
      <c r="H1407" s="402" t="s">
        <v>4589</v>
      </c>
      <c r="I1407" s="402" t="s">
        <v>1217</v>
      </c>
      <c r="J1407" s="367" t="s">
        <v>4590</v>
      </c>
      <c r="K1407" s="537">
        <v>0</v>
      </c>
      <c r="L1407" s="520">
        <v>0</v>
      </c>
      <c r="M1407" s="247">
        <f t="shared" si="47"/>
        <v>0</v>
      </c>
      <c r="N1407" s="537">
        <v>2</v>
      </c>
      <c r="O1407" s="537">
        <v>4</v>
      </c>
      <c r="P1407" s="247">
        <f t="shared" si="48"/>
        <v>12000</v>
      </c>
    </row>
    <row r="1408" spans="1:16" s="54" customFormat="1" ht="11.25" x14ac:dyDescent="0.2">
      <c r="A1408" s="554" t="s">
        <v>506</v>
      </c>
      <c r="B1408" s="381" t="s">
        <v>4555</v>
      </c>
      <c r="C1408" s="381" t="s">
        <v>113</v>
      </c>
      <c r="D1408" s="367" t="s">
        <v>4591</v>
      </c>
      <c r="E1408" s="247">
        <v>2500</v>
      </c>
      <c r="F1408" s="379">
        <v>46173850</v>
      </c>
      <c r="G1408" s="367" t="s">
        <v>4592</v>
      </c>
      <c r="H1408" s="402" t="s">
        <v>4589</v>
      </c>
      <c r="I1408" s="402" t="s">
        <v>1217</v>
      </c>
      <c r="J1408" s="367" t="s">
        <v>4590</v>
      </c>
      <c r="K1408" s="537">
        <v>0</v>
      </c>
      <c r="L1408" s="520">
        <v>0</v>
      </c>
      <c r="M1408" s="247">
        <f t="shared" si="47"/>
        <v>0</v>
      </c>
      <c r="N1408" s="537">
        <v>3</v>
      </c>
      <c r="O1408" s="537">
        <v>6</v>
      </c>
      <c r="P1408" s="247">
        <f t="shared" si="48"/>
        <v>15000</v>
      </c>
    </row>
    <row r="1409" spans="1:16" s="54" customFormat="1" ht="11.25" x14ac:dyDescent="0.2">
      <c r="A1409" s="554" t="s">
        <v>506</v>
      </c>
      <c r="B1409" s="381" t="s">
        <v>4555</v>
      </c>
      <c r="C1409" s="381" t="s">
        <v>113</v>
      </c>
      <c r="D1409" s="367" t="s">
        <v>4593</v>
      </c>
      <c r="E1409" s="247">
        <v>2500</v>
      </c>
      <c r="F1409" s="379">
        <v>19845214</v>
      </c>
      <c r="G1409" s="367" t="s">
        <v>4594</v>
      </c>
      <c r="H1409" s="402" t="s">
        <v>4589</v>
      </c>
      <c r="I1409" s="402" t="s">
        <v>1217</v>
      </c>
      <c r="J1409" s="367" t="s">
        <v>4590</v>
      </c>
      <c r="K1409" s="537">
        <v>0</v>
      </c>
      <c r="L1409" s="520">
        <v>0</v>
      </c>
      <c r="M1409" s="247">
        <f t="shared" si="47"/>
        <v>0</v>
      </c>
      <c r="N1409" s="537">
        <v>3</v>
      </c>
      <c r="O1409" s="537">
        <v>6</v>
      </c>
      <c r="P1409" s="247">
        <f t="shared" si="48"/>
        <v>15000</v>
      </c>
    </row>
    <row r="1410" spans="1:16" s="54" customFormat="1" ht="11.25" x14ac:dyDescent="0.2">
      <c r="A1410" s="554" t="s">
        <v>506</v>
      </c>
      <c r="B1410" s="381" t="s">
        <v>4555</v>
      </c>
      <c r="C1410" s="381" t="s">
        <v>113</v>
      </c>
      <c r="D1410" s="367" t="s">
        <v>4595</v>
      </c>
      <c r="E1410" s="247">
        <v>2500</v>
      </c>
      <c r="F1410" s="379">
        <v>20041681</v>
      </c>
      <c r="G1410" s="367" t="s">
        <v>4596</v>
      </c>
      <c r="H1410" s="402" t="s">
        <v>4589</v>
      </c>
      <c r="I1410" s="402" t="s">
        <v>1217</v>
      </c>
      <c r="J1410" s="367" t="s">
        <v>4590</v>
      </c>
      <c r="K1410" s="537">
        <v>0</v>
      </c>
      <c r="L1410" s="520">
        <v>0</v>
      </c>
      <c r="M1410" s="247">
        <f t="shared" si="47"/>
        <v>0</v>
      </c>
      <c r="N1410" s="537">
        <v>3</v>
      </c>
      <c r="O1410" s="537">
        <v>6</v>
      </c>
      <c r="P1410" s="247">
        <f t="shared" si="48"/>
        <v>15000</v>
      </c>
    </row>
    <row r="1411" spans="1:16" s="54" customFormat="1" ht="11.25" x14ac:dyDescent="0.2">
      <c r="A1411" s="554" t="s">
        <v>506</v>
      </c>
      <c r="B1411" s="381" t="s">
        <v>4555</v>
      </c>
      <c r="C1411" s="381" t="s">
        <v>113</v>
      </c>
      <c r="D1411" s="367" t="s">
        <v>4586</v>
      </c>
      <c r="E1411" s="247">
        <v>3000</v>
      </c>
      <c r="F1411" s="379" t="s">
        <v>4597</v>
      </c>
      <c r="G1411" s="367" t="s">
        <v>4598</v>
      </c>
      <c r="H1411" s="402" t="s">
        <v>4589</v>
      </c>
      <c r="I1411" s="402" t="s">
        <v>1217</v>
      </c>
      <c r="J1411" s="367" t="s">
        <v>4590</v>
      </c>
      <c r="K1411" s="537">
        <v>3</v>
      </c>
      <c r="L1411" s="520">
        <v>10</v>
      </c>
      <c r="M1411" s="247">
        <f>L1411*E1411</f>
        <v>30000</v>
      </c>
      <c r="N1411" s="537">
        <v>4</v>
      </c>
      <c r="O1411" s="537">
        <v>8</v>
      </c>
      <c r="P1411" s="247">
        <f>O1411*E1411</f>
        <v>24000</v>
      </c>
    </row>
    <row r="1412" spans="1:16" s="54" customFormat="1" ht="11.25" x14ac:dyDescent="0.2">
      <c r="A1412" s="554" t="s">
        <v>506</v>
      </c>
      <c r="B1412" s="381" t="s">
        <v>4555</v>
      </c>
      <c r="C1412" s="381" t="s">
        <v>113</v>
      </c>
      <c r="D1412" s="367" t="s">
        <v>4599</v>
      </c>
      <c r="E1412" s="247">
        <v>2500</v>
      </c>
      <c r="F1412" s="379">
        <v>43062841</v>
      </c>
      <c r="G1412" s="367" t="s">
        <v>4600</v>
      </c>
      <c r="H1412" s="402" t="s">
        <v>4589</v>
      </c>
      <c r="I1412" s="402" t="s">
        <v>1217</v>
      </c>
      <c r="J1412" s="367" t="s">
        <v>4590</v>
      </c>
      <c r="K1412" s="537">
        <v>0</v>
      </c>
      <c r="L1412" s="520">
        <v>0</v>
      </c>
      <c r="M1412" s="247">
        <f t="shared" ref="M1412" si="49">L1412*E1412</f>
        <v>0</v>
      </c>
      <c r="N1412" s="537">
        <v>3</v>
      </c>
      <c r="O1412" s="537">
        <v>6</v>
      </c>
      <c r="P1412" s="247">
        <f t="shared" ref="P1412" si="50">O1412*E1412</f>
        <v>15000</v>
      </c>
    </row>
    <row r="1413" spans="1:16" s="54" customFormat="1" ht="11.25" x14ac:dyDescent="0.2">
      <c r="A1413" s="554" t="s">
        <v>506</v>
      </c>
      <c r="B1413" s="381" t="s">
        <v>4555</v>
      </c>
      <c r="C1413" s="381" t="s">
        <v>113</v>
      </c>
      <c r="D1413" s="367" t="s">
        <v>4593</v>
      </c>
      <c r="E1413" s="247">
        <v>2500</v>
      </c>
      <c r="F1413" s="379">
        <v>41812166</v>
      </c>
      <c r="G1413" s="367" t="s">
        <v>4601</v>
      </c>
      <c r="H1413" s="402" t="s">
        <v>4589</v>
      </c>
      <c r="I1413" s="402" t="s">
        <v>1217</v>
      </c>
      <c r="J1413" s="367" t="s">
        <v>4590</v>
      </c>
      <c r="K1413" s="537">
        <v>3</v>
      </c>
      <c r="L1413" s="520">
        <v>10</v>
      </c>
      <c r="M1413" s="247">
        <f>L1413*E1413</f>
        <v>25000</v>
      </c>
      <c r="N1413" s="537">
        <v>2</v>
      </c>
      <c r="O1413" s="537">
        <v>6</v>
      </c>
      <c r="P1413" s="247">
        <f>O1413*E1413</f>
        <v>15000</v>
      </c>
    </row>
    <row r="1414" spans="1:16" s="54" customFormat="1" ht="11.25" x14ac:dyDescent="0.2">
      <c r="A1414" s="554" t="s">
        <v>506</v>
      </c>
      <c r="B1414" s="381" t="s">
        <v>4555</v>
      </c>
      <c r="C1414" s="381" t="s">
        <v>113</v>
      </c>
      <c r="D1414" s="367" t="s">
        <v>4595</v>
      </c>
      <c r="E1414" s="247">
        <v>2500</v>
      </c>
      <c r="F1414" s="379">
        <v>20007258</v>
      </c>
      <c r="G1414" s="367" t="s">
        <v>4602</v>
      </c>
      <c r="H1414" s="402" t="s">
        <v>4589</v>
      </c>
      <c r="I1414" s="402" t="s">
        <v>1217</v>
      </c>
      <c r="J1414" s="367" t="s">
        <v>4590</v>
      </c>
      <c r="K1414" s="537">
        <v>0</v>
      </c>
      <c r="L1414" s="520">
        <v>0</v>
      </c>
      <c r="M1414" s="247">
        <f t="shared" ref="M1414" si="51">L1414*E1414</f>
        <v>0</v>
      </c>
      <c r="N1414" s="537">
        <v>2</v>
      </c>
      <c r="O1414" s="537">
        <v>4</v>
      </c>
      <c r="P1414" s="247">
        <f t="shared" ref="P1414" si="52">O1414*E1414</f>
        <v>10000</v>
      </c>
    </row>
    <row r="1415" spans="1:16" s="54" customFormat="1" ht="11.25" x14ac:dyDescent="0.2">
      <c r="A1415" s="554" t="s">
        <v>506</v>
      </c>
      <c r="B1415" s="381" t="s">
        <v>4555</v>
      </c>
      <c r="C1415" s="381" t="s">
        <v>113</v>
      </c>
      <c r="D1415" s="367" t="s">
        <v>4603</v>
      </c>
      <c r="E1415" s="247">
        <v>2600</v>
      </c>
      <c r="F1415" s="379" t="s">
        <v>4604</v>
      </c>
      <c r="G1415" s="367" t="s">
        <v>4605</v>
      </c>
      <c r="H1415" s="402" t="s">
        <v>1390</v>
      </c>
      <c r="I1415" s="402" t="s">
        <v>1217</v>
      </c>
      <c r="J1415" s="367" t="s">
        <v>1390</v>
      </c>
      <c r="K1415" s="537">
        <v>0</v>
      </c>
      <c r="L1415" s="520">
        <v>0</v>
      </c>
      <c r="M1415" s="247">
        <f>L1415*E1415</f>
        <v>0</v>
      </c>
      <c r="N1415" s="537">
        <v>2</v>
      </c>
      <c r="O1415" s="537">
        <v>5</v>
      </c>
      <c r="P1415" s="247">
        <f>O1415*E1415</f>
        <v>13000</v>
      </c>
    </row>
    <row r="1416" spans="1:16" s="54" customFormat="1" ht="11.25" x14ac:dyDescent="0.2">
      <c r="A1416" s="554" t="s">
        <v>506</v>
      </c>
      <c r="B1416" s="381" t="s">
        <v>4555</v>
      </c>
      <c r="C1416" s="381" t="s">
        <v>113</v>
      </c>
      <c r="D1416" s="367" t="s">
        <v>4606</v>
      </c>
      <c r="E1416" s="247">
        <v>1300</v>
      </c>
      <c r="F1416" s="379" t="s">
        <v>4607</v>
      </c>
      <c r="G1416" s="367" t="s">
        <v>4608</v>
      </c>
      <c r="H1416" s="402" t="s">
        <v>2399</v>
      </c>
      <c r="I1416" s="402" t="s">
        <v>1224</v>
      </c>
      <c r="J1416" s="367" t="s">
        <v>2399</v>
      </c>
      <c r="K1416" s="537">
        <v>4</v>
      </c>
      <c r="L1416" s="520">
        <v>11</v>
      </c>
      <c r="M1416" s="247">
        <f>L1416*E1416</f>
        <v>14300</v>
      </c>
      <c r="N1416" s="537">
        <v>3</v>
      </c>
      <c r="O1416" s="537">
        <v>8</v>
      </c>
      <c r="P1416" s="247">
        <f>O1416*E1416</f>
        <v>10400</v>
      </c>
    </row>
    <row r="1417" spans="1:16" s="54" customFormat="1" ht="11.25" x14ac:dyDescent="0.2">
      <c r="A1417" s="554" t="s">
        <v>506</v>
      </c>
      <c r="B1417" s="381" t="s">
        <v>4555</v>
      </c>
      <c r="C1417" s="381" t="s">
        <v>113</v>
      </c>
      <c r="D1417" s="367" t="s">
        <v>4609</v>
      </c>
      <c r="E1417" s="247">
        <v>2500</v>
      </c>
      <c r="F1417" s="379" t="s">
        <v>4610</v>
      </c>
      <c r="G1417" s="367" t="s">
        <v>4611</v>
      </c>
      <c r="H1417" s="402" t="s">
        <v>4589</v>
      </c>
      <c r="I1417" s="402" t="s">
        <v>1217</v>
      </c>
      <c r="J1417" s="367" t="s">
        <v>2134</v>
      </c>
      <c r="K1417" s="537">
        <v>4</v>
      </c>
      <c r="L1417" s="520">
        <v>12</v>
      </c>
      <c r="M1417" s="247">
        <f>L1417*E1417</f>
        <v>30000</v>
      </c>
      <c r="N1417" s="537">
        <v>2</v>
      </c>
      <c r="O1417" s="537">
        <v>8</v>
      </c>
      <c r="P1417" s="247">
        <f>O1417*E1417</f>
        <v>20000</v>
      </c>
    </row>
    <row r="1418" spans="1:16" s="54" customFormat="1" ht="11.25" x14ac:dyDescent="0.2">
      <c r="A1418" s="554" t="s">
        <v>506</v>
      </c>
      <c r="B1418" s="381" t="s">
        <v>4555</v>
      </c>
      <c r="C1418" s="381" t="s">
        <v>113</v>
      </c>
      <c r="D1418" s="367" t="s">
        <v>4612</v>
      </c>
      <c r="E1418" s="247">
        <v>1150</v>
      </c>
      <c r="F1418" s="379">
        <v>45058357</v>
      </c>
      <c r="G1418" s="367" t="s">
        <v>4613</v>
      </c>
      <c r="H1418" s="402" t="s">
        <v>4614</v>
      </c>
      <c r="I1418" s="402" t="s">
        <v>1217</v>
      </c>
      <c r="J1418" s="367" t="s">
        <v>4615</v>
      </c>
      <c r="K1418" s="537">
        <v>0</v>
      </c>
      <c r="L1418" s="520">
        <v>0</v>
      </c>
      <c r="M1418" s="247">
        <f t="shared" ref="M1418" si="53">L1418*E1418</f>
        <v>0</v>
      </c>
      <c r="N1418" s="537">
        <v>2</v>
      </c>
      <c r="O1418" s="537">
        <v>6</v>
      </c>
      <c r="P1418" s="247">
        <f t="shared" ref="P1418:P1432" si="54">O1418*E1418</f>
        <v>6900</v>
      </c>
    </row>
    <row r="1419" spans="1:16" s="54" customFormat="1" ht="11.25" x14ac:dyDescent="0.2">
      <c r="A1419" s="554" t="s">
        <v>506</v>
      </c>
      <c r="B1419" s="381" t="s">
        <v>4555</v>
      </c>
      <c r="C1419" s="381" t="s">
        <v>113</v>
      </c>
      <c r="D1419" s="367" t="s">
        <v>2028</v>
      </c>
      <c r="E1419" s="247">
        <v>1800</v>
      </c>
      <c r="F1419" s="379" t="s">
        <v>4616</v>
      </c>
      <c r="G1419" s="367" t="s">
        <v>4617</v>
      </c>
      <c r="H1419" s="402" t="s">
        <v>4618</v>
      </c>
      <c r="I1419" s="402" t="s">
        <v>1217</v>
      </c>
      <c r="J1419" s="367" t="s">
        <v>775</v>
      </c>
      <c r="K1419" s="537">
        <v>2</v>
      </c>
      <c r="L1419" s="520">
        <v>5</v>
      </c>
      <c r="M1419" s="247">
        <f>L1419*E1419</f>
        <v>9000</v>
      </c>
      <c r="N1419" s="537">
        <v>4</v>
      </c>
      <c r="O1419" s="537">
        <v>8</v>
      </c>
      <c r="P1419" s="247">
        <f t="shared" si="54"/>
        <v>14400</v>
      </c>
    </row>
    <row r="1420" spans="1:16" s="54" customFormat="1" ht="11.25" x14ac:dyDescent="0.2">
      <c r="A1420" s="554" t="s">
        <v>506</v>
      </c>
      <c r="B1420" s="381" t="s">
        <v>4555</v>
      </c>
      <c r="C1420" s="381" t="s">
        <v>113</v>
      </c>
      <c r="D1420" s="367" t="s">
        <v>4619</v>
      </c>
      <c r="E1420" s="247">
        <v>1150</v>
      </c>
      <c r="F1420" s="379">
        <v>42886096</v>
      </c>
      <c r="G1420" s="367" t="s">
        <v>4620</v>
      </c>
      <c r="H1420" s="367" t="s">
        <v>2040</v>
      </c>
      <c r="I1420" s="367" t="s">
        <v>4621</v>
      </c>
      <c r="J1420" s="367" t="s">
        <v>2328</v>
      </c>
      <c r="K1420" s="537">
        <v>0</v>
      </c>
      <c r="L1420" s="520">
        <v>0</v>
      </c>
      <c r="M1420" s="247">
        <v>0</v>
      </c>
      <c r="N1420" s="379">
        <v>2</v>
      </c>
      <c r="O1420" s="379">
        <v>8</v>
      </c>
      <c r="P1420" s="247">
        <f t="shared" si="54"/>
        <v>9200</v>
      </c>
    </row>
    <row r="1421" spans="1:16" s="54" customFormat="1" ht="11.25" x14ac:dyDescent="0.2">
      <c r="A1421" s="554" t="s">
        <v>506</v>
      </c>
      <c r="B1421" s="381" t="s">
        <v>4555</v>
      </c>
      <c r="C1421" s="381" t="s">
        <v>113</v>
      </c>
      <c r="D1421" s="367" t="s">
        <v>2116</v>
      </c>
      <c r="E1421" s="247">
        <v>2400</v>
      </c>
      <c r="F1421" s="379">
        <v>42886096</v>
      </c>
      <c r="G1421" s="367" t="s">
        <v>4622</v>
      </c>
      <c r="H1421" s="402" t="s">
        <v>2220</v>
      </c>
      <c r="I1421" s="402" t="s">
        <v>1217</v>
      </c>
      <c r="J1421" s="367" t="s">
        <v>1277</v>
      </c>
      <c r="K1421" s="537">
        <v>0</v>
      </c>
      <c r="L1421" s="520">
        <v>0</v>
      </c>
      <c r="M1421" s="247">
        <f t="shared" ref="M1421:M1432" si="55">L1421*E1421</f>
        <v>0</v>
      </c>
      <c r="N1421" s="537">
        <v>2</v>
      </c>
      <c r="O1421" s="537">
        <v>4</v>
      </c>
      <c r="P1421" s="247">
        <f t="shared" si="54"/>
        <v>9600</v>
      </c>
    </row>
    <row r="1422" spans="1:16" s="54" customFormat="1" ht="11.25" x14ac:dyDescent="0.2">
      <c r="A1422" s="554" t="s">
        <v>506</v>
      </c>
      <c r="B1422" s="381" t="s">
        <v>4555</v>
      </c>
      <c r="C1422" s="381" t="s">
        <v>113</v>
      </c>
      <c r="D1422" s="367" t="s">
        <v>4623</v>
      </c>
      <c r="E1422" s="247">
        <v>1300</v>
      </c>
      <c r="F1422" s="379">
        <v>42763245</v>
      </c>
      <c r="G1422" s="367" t="s">
        <v>4624</v>
      </c>
      <c r="H1422" s="402" t="s">
        <v>4625</v>
      </c>
      <c r="I1422" s="402" t="s">
        <v>1217</v>
      </c>
      <c r="J1422" s="367" t="s">
        <v>4625</v>
      </c>
      <c r="K1422" s="537">
        <v>0</v>
      </c>
      <c r="L1422" s="520">
        <v>0</v>
      </c>
      <c r="M1422" s="247">
        <f t="shared" si="55"/>
        <v>0</v>
      </c>
      <c r="N1422" s="537">
        <v>2</v>
      </c>
      <c r="O1422" s="537">
        <v>4</v>
      </c>
      <c r="P1422" s="247">
        <f t="shared" si="54"/>
        <v>5200</v>
      </c>
    </row>
    <row r="1423" spans="1:16" s="54" customFormat="1" ht="11.25" x14ac:dyDescent="0.2">
      <c r="A1423" s="554" t="s">
        <v>506</v>
      </c>
      <c r="B1423" s="381" t="s">
        <v>4555</v>
      </c>
      <c r="C1423" s="381" t="s">
        <v>113</v>
      </c>
      <c r="D1423" s="367" t="s">
        <v>4626</v>
      </c>
      <c r="E1423" s="247">
        <v>2600</v>
      </c>
      <c r="F1423" s="379">
        <v>20008425</v>
      </c>
      <c r="G1423" s="367" t="s">
        <v>4627</v>
      </c>
      <c r="H1423" s="402" t="s">
        <v>1313</v>
      </c>
      <c r="I1423" s="402" t="s">
        <v>1217</v>
      </c>
      <c r="J1423" s="367" t="s">
        <v>4590</v>
      </c>
      <c r="K1423" s="537">
        <v>0</v>
      </c>
      <c r="L1423" s="520">
        <v>0</v>
      </c>
      <c r="M1423" s="247">
        <f t="shared" si="55"/>
        <v>0</v>
      </c>
      <c r="N1423" s="537">
        <v>2</v>
      </c>
      <c r="O1423" s="537">
        <v>5</v>
      </c>
      <c r="P1423" s="247">
        <f t="shared" si="54"/>
        <v>13000</v>
      </c>
    </row>
    <row r="1424" spans="1:16" s="54" customFormat="1" ht="11.25" x14ac:dyDescent="0.2">
      <c r="A1424" s="554" t="s">
        <v>506</v>
      </c>
      <c r="B1424" s="381" t="s">
        <v>4555</v>
      </c>
      <c r="C1424" s="381" t="s">
        <v>113</v>
      </c>
      <c r="D1424" s="367" t="s">
        <v>4628</v>
      </c>
      <c r="E1424" s="247">
        <v>2500</v>
      </c>
      <c r="F1424" s="379">
        <v>20103017</v>
      </c>
      <c r="G1424" s="367" t="s">
        <v>2133</v>
      </c>
      <c r="H1424" s="402" t="s">
        <v>4589</v>
      </c>
      <c r="I1424" s="402" t="s">
        <v>1217</v>
      </c>
      <c r="J1424" s="367" t="s">
        <v>2134</v>
      </c>
      <c r="K1424" s="537">
        <v>4</v>
      </c>
      <c r="L1424" s="520">
        <v>12</v>
      </c>
      <c r="M1424" s="247">
        <f t="shared" si="55"/>
        <v>30000</v>
      </c>
      <c r="N1424" s="537">
        <v>2</v>
      </c>
      <c r="O1424" s="537">
        <v>8</v>
      </c>
      <c r="P1424" s="247">
        <f t="shared" si="54"/>
        <v>20000</v>
      </c>
    </row>
    <row r="1425" spans="1:16" s="54" customFormat="1" ht="11.25" x14ac:dyDescent="0.2">
      <c r="A1425" s="554" t="s">
        <v>506</v>
      </c>
      <c r="B1425" s="381" t="s">
        <v>4555</v>
      </c>
      <c r="C1425" s="381" t="s">
        <v>113</v>
      </c>
      <c r="D1425" s="367" t="s">
        <v>4629</v>
      </c>
      <c r="E1425" s="247">
        <v>2900</v>
      </c>
      <c r="F1425" s="379">
        <v>45248778</v>
      </c>
      <c r="G1425" s="367" t="s">
        <v>4630</v>
      </c>
      <c r="H1425" s="402" t="s">
        <v>2141</v>
      </c>
      <c r="I1425" s="402" t="s">
        <v>1217</v>
      </c>
      <c r="J1425" s="367" t="s">
        <v>1246</v>
      </c>
      <c r="K1425" s="537">
        <v>0</v>
      </c>
      <c r="L1425" s="520">
        <v>0</v>
      </c>
      <c r="M1425" s="247">
        <f t="shared" si="55"/>
        <v>0</v>
      </c>
      <c r="N1425" s="537">
        <v>2</v>
      </c>
      <c r="O1425" s="537">
        <v>8</v>
      </c>
      <c r="P1425" s="247">
        <f t="shared" si="54"/>
        <v>23200</v>
      </c>
    </row>
    <row r="1426" spans="1:16" s="54" customFormat="1" ht="11.25" x14ac:dyDescent="0.2">
      <c r="A1426" s="554" t="s">
        <v>506</v>
      </c>
      <c r="B1426" s="381" t="s">
        <v>4555</v>
      </c>
      <c r="C1426" s="381" t="s">
        <v>113</v>
      </c>
      <c r="D1426" s="367" t="s">
        <v>4631</v>
      </c>
      <c r="E1426" s="247">
        <v>2900</v>
      </c>
      <c r="F1426" s="379">
        <v>48040384</v>
      </c>
      <c r="G1426" s="367" t="s">
        <v>4632</v>
      </c>
      <c r="H1426" s="402" t="s">
        <v>2101</v>
      </c>
      <c r="I1426" s="402" t="s">
        <v>1217</v>
      </c>
      <c r="J1426" s="367" t="s">
        <v>4633</v>
      </c>
      <c r="K1426" s="537">
        <v>0</v>
      </c>
      <c r="L1426" s="520">
        <v>0</v>
      </c>
      <c r="M1426" s="247">
        <f t="shared" si="55"/>
        <v>0</v>
      </c>
      <c r="N1426" s="537">
        <v>2</v>
      </c>
      <c r="O1426" s="537">
        <v>8</v>
      </c>
      <c r="P1426" s="247">
        <f t="shared" si="54"/>
        <v>23200</v>
      </c>
    </row>
    <row r="1427" spans="1:16" s="54" customFormat="1" ht="11.25" x14ac:dyDescent="0.2">
      <c r="A1427" s="554" t="s">
        <v>506</v>
      </c>
      <c r="B1427" s="381" t="s">
        <v>4555</v>
      </c>
      <c r="C1427" s="381" t="s">
        <v>113</v>
      </c>
      <c r="D1427" s="367" t="s">
        <v>4634</v>
      </c>
      <c r="E1427" s="247">
        <v>4000</v>
      </c>
      <c r="F1427" s="379">
        <v>20050540</v>
      </c>
      <c r="G1427" s="367" t="s">
        <v>4635</v>
      </c>
      <c r="H1427" s="402" t="s">
        <v>4589</v>
      </c>
      <c r="I1427" s="402" t="s">
        <v>1217</v>
      </c>
      <c r="J1427" s="367" t="s">
        <v>4636</v>
      </c>
      <c r="K1427" s="537">
        <v>0</v>
      </c>
      <c r="L1427" s="520">
        <v>0</v>
      </c>
      <c r="M1427" s="247">
        <f t="shared" si="55"/>
        <v>0</v>
      </c>
      <c r="N1427" s="537">
        <v>2</v>
      </c>
      <c r="O1427" s="537">
        <v>5</v>
      </c>
      <c r="P1427" s="247">
        <f t="shared" si="54"/>
        <v>20000</v>
      </c>
    </row>
    <row r="1428" spans="1:16" s="54" customFormat="1" ht="11.25" x14ac:dyDescent="0.2">
      <c r="A1428" s="554" t="s">
        <v>506</v>
      </c>
      <c r="B1428" s="381" t="s">
        <v>4555</v>
      </c>
      <c r="C1428" s="381" t="s">
        <v>113</v>
      </c>
      <c r="D1428" s="367" t="s">
        <v>4637</v>
      </c>
      <c r="E1428" s="247">
        <v>4000</v>
      </c>
      <c r="F1428" s="379">
        <v>19899251</v>
      </c>
      <c r="G1428" s="367" t="s">
        <v>4638</v>
      </c>
      <c r="H1428" s="402" t="s">
        <v>4589</v>
      </c>
      <c r="I1428" s="402" t="s">
        <v>1217</v>
      </c>
      <c r="J1428" s="367" t="s">
        <v>4636</v>
      </c>
      <c r="K1428" s="537">
        <v>0</v>
      </c>
      <c r="L1428" s="520">
        <v>0</v>
      </c>
      <c r="M1428" s="247">
        <f t="shared" si="55"/>
        <v>0</v>
      </c>
      <c r="N1428" s="537">
        <v>2</v>
      </c>
      <c r="O1428" s="537">
        <v>5</v>
      </c>
      <c r="P1428" s="247">
        <f t="shared" si="54"/>
        <v>20000</v>
      </c>
    </row>
    <row r="1429" spans="1:16" s="54" customFormat="1" ht="11.25" x14ac:dyDescent="0.2">
      <c r="A1429" s="554" t="s">
        <v>506</v>
      </c>
      <c r="B1429" s="381" t="s">
        <v>4555</v>
      </c>
      <c r="C1429" s="381" t="s">
        <v>113</v>
      </c>
      <c r="D1429" s="367" t="s">
        <v>4639</v>
      </c>
      <c r="E1429" s="247">
        <v>4000</v>
      </c>
      <c r="F1429" s="379">
        <v>19942780</v>
      </c>
      <c r="G1429" s="367" t="s">
        <v>4640</v>
      </c>
      <c r="H1429" s="402" t="s">
        <v>4589</v>
      </c>
      <c r="I1429" s="402" t="s">
        <v>1217</v>
      </c>
      <c r="J1429" s="367" t="s">
        <v>4636</v>
      </c>
      <c r="K1429" s="537">
        <v>0</v>
      </c>
      <c r="L1429" s="520">
        <v>0</v>
      </c>
      <c r="M1429" s="247">
        <f t="shared" si="55"/>
        <v>0</v>
      </c>
      <c r="N1429" s="537">
        <v>2</v>
      </c>
      <c r="O1429" s="537">
        <v>5</v>
      </c>
      <c r="P1429" s="247">
        <f t="shared" si="54"/>
        <v>20000</v>
      </c>
    </row>
    <row r="1430" spans="1:16" s="54" customFormat="1" ht="11.25" x14ac:dyDescent="0.2">
      <c r="A1430" s="554" t="s">
        <v>506</v>
      </c>
      <c r="B1430" s="381" t="s">
        <v>4555</v>
      </c>
      <c r="C1430" s="381" t="s">
        <v>113</v>
      </c>
      <c r="D1430" s="367" t="s">
        <v>4641</v>
      </c>
      <c r="E1430" s="247">
        <v>4000</v>
      </c>
      <c r="F1430" s="379">
        <v>20025504</v>
      </c>
      <c r="G1430" s="367" t="s">
        <v>1689</v>
      </c>
      <c r="H1430" s="402" t="s">
        <v>4589</v>
      </c>
      <c r="I1430" s="402" t="s">
        <v>1217</v>
      </c>
      <c r="J1430" s="367" t="s">
        <v>4642</v>
      </c>
      <c r="K1430" s="537">
        <v>0</v>
      </c>
      <c r="L1430" s="520">
        <v>0</v>
      </c>
      <c r="M1430" s="247">
        <f t="shared" si="55"/>
        <v>0</v>
      </c>
      <c r="N1430" s="537">
        <v>2</v>
      </c>
      <c r="O1430" s="537">
        <v>5</v>
      </c>
      <c r="P1430" s="247">
        <f t="shared" si="54"/>
        <v>20000</v>
      </c>
    </row>
    <row r="1431" spans="1:16" s="54" customFormat="1" ht="11.25" x14ac:dyDescent="0.2">
      <c r="A1431" s="554" t="s">
        <v>506</v>
      </c>
      <c r="B1431" s="381" t="s">
        <v>4555</v>
      </c>
      <c r="C1431" s="381" t="s">
        <v>113</v>
      </c>
      <c r="D1431" s="367" t="s">
        <v>4641</v>
      </c>
      <c r="E1431" s="247">
        <v>4000</v>
      </c>
      <c r="F1431" s="379">
        <v>40889933</v>
      </c>
      <c r="G1431" s="367" t="s">
        <v>4643</v>
      </c>
      <c r="H1431" s="402" t="s">
        <v>4589</v>
      </c>
      <c r="I1431" s="402" t="s">
        <v>1217</v>
      </c>
      <c r="J1431" s="367" t="s">
        <v>4642</v>
      </c>
      <c r="K1431" s="537">
        <v>0</v>
      </c>
      <c r="L1431" s="520">
        <v>0</v>
      </c>
      <c r="M1431" s="247">
        <f t="shared" si="55"/>
        <v>0</v>
      </c>
      <c r="N1431" s="537">
        <v>2</v>
      </c>
      <c r="O1431" s="537">
        <v>5</v>
      </c>
      <c r="P1431" s="247">
        <f t="shared" si="54"/>
        <v>20000</v>
      </c>
    </row>
    <row r="1432" spans="1:16" s="54" customFormat="1" ht="11.25" x14ac:dyDescent="0.2">
      <c r="A1432" s="554" t="s">
        <v>506</v>
      </c>
      <c r="B1432" s="381" t="s">
        <v>4555</v>
      </c>
      <c r="C1432" s="381" t="s">
        <v>113</v>
      </c>
      <c r="D1432" s="367" t="s">
        <v>2355</v>
      </c>
      <c r="E1432" s="247">
        <v>3500</v>
      </c>
      <c r="F1432" s="379">
        <v>45999136</v>
      </c>
      <c r="G1432" s="367" t="s">
        <v>4644</v>
      </c>
      <c r="H1432" s="402" t="s">
        <v>2664</v>
      </c>
      <c r="I1432" s="402" t="s">
        <v>1217</v>
      </c>
      <c r="J1432" s="367" t="s">
        <v>2664</v>
      </c>
      <c r="K1432" s="537">
        <v>0</v>
      </c>
      <c r="L1432" s="520">
        <v>0</v>
      </c>
      <c r="M1432" s="247">
        <f t="shared" si="55"/>
        <v>0</v>
      </c>
      <c r="N1432" s="537">
        <v>2</v>
      </c>
      <c r="O1432" s="537">
        <v>6</v>
      </c>
      <c r="P1432" s="247">
        <f t="shared" si="54"/>
        <v>21000</v>
      </c>
    </row>
    <row r="1433" spans="1:16" s="54" customFormat="1" ht="11.25" x14ac:dyDescent="0.2">
      <c r="A1433" s="554" t="s">
        <v>506</v>
      </c>
      <c r="B1433" s="381" t="s">
        <v>4555</v>
      </c>
      <c r="C1433" s="381" t="s">
        <v>113</v>
      </c>
      <c r="D1433" s="367" t="s">
        <v>4560</v>
      </c>
      <c r="E1433" s="247">
        <v>1350</v>
      </c>
      <c r="F1433" s="379" t="s">
        <v>4645</v>
      </c>
      <c r="G1433" s="367" t="s">
        <v>4646</v>
      </c>
      <c r="H1433" s="402" t="s">
        <v>4647</v>
      </c>
      <c r="I1433" s="402" t="s">
        <v>1217</v>
      </c>
      <c r="J1433" s="367" t="s">
        <v>4647</v>
      </c>
      <c r="K1433" s="537">
        <v>0</v>
      </c>
      <c r="L1433" s="520">
        <v>0</v>
      </c>
      <c r="M1433" s="247">
        <f>L1433*E1433</f>
        <v>0</v>
      </c>
      <c r="N1433" s="537">
        <v>1</v>
      </c>
      <c r="O1433" s="537">
        <v>2</v>
      </c>
      <c r="P1433" s="247">
        <f>O1433*E1433</f>
        <v>2700</v>
      </c>
    </row>
    <row r="1434" spans="1:16" s="54" customFormat="1" ht="11.25" x14ac:dyDescent="0.2">
      <c r="A1434" s="554" t="s">
        <v>506</v>
      </c>
      <c r="B1434" s="381" t="s">
        <v>4555</v>
      </c>
      <c r="C1434" s="381" t="s">
        <v>113</v>
      </c>
      <c r="D1434" s="367" t="s">
        <v>1286</v>
      </c>
      <c r="E1434" s="247">
        <v>2500</v>
      </c>
      <c r="F1434" s="379" t="s">
        <v>4648</v>
      </c>
      <c r="G1434" s="367" t="s">
        <v>4649</v>
      </c>
      <c r="H1434" s="402" t="s">
        <v>2664</v>
      </c>
      <c r="I1434" s="402" t="s">
        <v>1217</v>
      </c>
      <c r="J1434" s="367" t="s">
        <v>2664</v>
      </c>
      <c r="K1434" s="537">
        <v>3</v>
      </c>
      <c r="L1434" s="520">
        <v>10</v>
      </c>
      <c r="M1434" s="247">
        <f>L1434*E1434</f>
        <v>25000</v>
      </c>
      <c r="N1434" s="537">
        <v>2</v>
      </c>
      <c r="O1434" s="537">
        <v>6</v>
      </c>
      <c r="P1434" s="247">
        <f>O1434*E1434</f>
        <v>15000</v>
      </c>
    </row>
    <row r="1435" spans="1:16" s="54" customFormat="1" ht="11.25" x14ac:dyDescent="0.2">
      <c r="A1435" s="554" t="s">
        <v>506</v>
      </c>
      <c r="B1435" s="381" t="s">
        <v>4555</v>
      </c>
      <c r="C1435" s="381" t="s">
        <v>113</v>
      </c>
      <c r="D1435" s="367" t="s">
        <v>1286</v>
      </c>
      <c r="E1435" s="247">
        <v>2500</v>
      </c>
      <c r="F1435" s="379" t="s">
        <v>4650</v>
      </c>
      <c r="G1435" s="367" t="s">
        <v>4651</v>
      </c>
      <c r="H1435" s="402" t="s">
        <v>2664</v>
      </c>
      <c r="I1435" s="402" t="s">
        <v>1217</v>
      </c>
      <c r="J1435" s="367" t="s">
        <v>2664</v>
      </c>
      <c r="K1435" s="537">
        <v>0</v>
      </c>
      <c r="L1435" s="520">
        <v>0</v>
      </c>
      <c r="M1435" s="247">
        <f>L1435*E1435</f>
        <v>0</v>
      </c>
      <c r="N1435" s="537">
        <v>2</v>
      </c>
      <c r="O1435" s="537">
        <v>6</v>
      </c>
      <c r="P1435" s="247">
        <f>O1435*E1435</f>
        <v>15000</v>
      </c>
    </row>
    <row r="1436" spans="1:16" s="54" customFormat="1" ht="11.25" x14ac:dyDescent="0.2">
      <c r="A1436" s="554" t="s">
        <v>506</v>
      </c>
      <c r="B1436" s="381" t="s">
        <v>4555</v>
      </c>
      <c r="C1436" s="381" t="s">
        <v>113</v>
      </c>
      <c r="D1436" s="367" t="s">
        <v>1337</v>
      </c>
      <c r="E1436" s="247">
        <v>1150</v>
      </c>
      <c r="F1436" s="379" t="s">
        <v>4652</v>
      </c>
      <c r="G1436" s="367" t="s">
        <v>4653</v>
      </c>
      <c r="H1436" s="402" t="s">
        <v>1340</v>
      </c>
      <c r="I1436" s="402" t="s">
        <v>1340</v>
      </c>
      <c r="J1436" s="367" t="s">
        <v>1340</v>
      </c>
      <c r="K1436" s="537">
        <v>6</v>
      </c>
      <c r="L1436" s="520">
        <v>12</v>
      </c>
      <c r="M1436" s="247">
        <f t="shared" ref="M1436:M1437" si="56">L1436*E1436</f>
        <v>13800</v>
      </c>
      <c r="N1436" s="537">
        <v>4</v>
      </c>
      <c r="O1436" s="537">
        <v>8</v>
      </c>
      <c r="P1436" s="247">
        <f t="shared" ref="P1436:P1437" si="57">O1436*E1436</f>
        <v>9200</v>
      </c>
    </row>
    <row r="1437" spans="1:16" s="54" customFormat="1" ht="11.25" x14ac:dyDescent="0.2">
      <c r="A1437" s="554" t="s">
        <v>506</v>
      </c>
      <c r="B1437" s="381" t="s">
        <v>4555</v>
      </c>
      <c r="C1437" s="381" t="s">
        <v>113</v>
      </c>
      <c r="D1437" s="367" t="s">
        <v>1337</v>
      </c>
      <c r="E1437" s="247">
        <v>1150</v>
      </c>
      <c r="F1437" s="379">
        <v>43272442</v>
      </c>
      <c r="G1437" s="367" t="s">
        <v>4654</v>
      </c>
      <c r="H1437" s="402" t="s">
        <v>1340</v>
      </c>
      <c r="I1437" s="402" t="s">
        <v>1340</v>
      </c>
      <c r="J1437" s="367" t="s">
        <v>1340</v>
      </c>
      <c r="K1437" s="537">
        <v>0</v>
      </c>
      <c r="L1437" s="520">
        <v>0</v>
      </c>
      <c r="M1437" s="247">
        <f t="shared" si="56"/>
        <v>0</v>
      </c>
      <c r="N1437" s="537">
        <v>2</v>
      </c>
      <c r="O1437" s="537">
        <v>5</v>
      </c>
      <c r="P1437" s="247">
        <f t="shared" si="57"/>
        <v>5750</v>
      </c>
    </row>
    <row r="1438" spans="1:16" s="389" customFormat="1" ht="11.25" x14ac:dyDescent="0.2">
      <c r="A1438" s="554" t="s">
        <v>521</v>
      </c>
      <c r="B1438" s="505" t="s">
        <v>4698</v>
      </c>
      <c r="C1438" s="505" t="s">
        <v>4699</v>
      </c>
      <c r="D1438" s="402" t="s">
        <v>4700</v>
      </c>
      <c r="E1438" s="508">
        <v>1642.6</v>
      </c>
      <c r="F1438" s="540" t="s">
        <v>4701</v>
      </c>
      <c r="G1438" s="402" t="s">
        <v>4702</v>
      </c>
      <c r="H1438" s="402" t="s">
        <v>4700</v>
      </c>
      <c r="I1438" s="526" t="s">
        <v>4703</v>
      </c>
      <c r="J1438" s="526" t="s">
        <v>4704</v>
      </c>
      <c r="K1438" s="529">
        <v>5</v>
      </c>
      <c r="L1438" s="419">
        <v>12</v>
      </c>
      <c r="M1438" s="508">
        <v>26911.199999999997</v>
      </c>
      <c r="N1438" s="539"/>
      <c r="O1438" s="539"/>
      <c r="P1438" s="508"/>
    </row>
    <row r="1439" spans="1:16" s="389" customFormat="1" ht="11.25" x14ac:dyDescent="0.2">
      <c r="A1439" s="554" t="s">
        <v>521</v>
      </c>
      <c r="B1439" s="505" t="s">
        <v>4698</v>
      </c>
      <c r="C1439" s="505" t="s">
        <v>4699</v>
      </c>
      <c r="D1439" s="527" t="s">
        <v>3733</v>
      </c>
      <c r="E1439" s="508">
        <v>1642.6</v>
      </c>
      <c r="F1439" s="540" t="s">
        <v>4705</v>
      </c>
      <c r="G1439" s="527" t="s">
        <v>4706</v>
      </c>
      <c r="H1439" s="527" t="s">
        <v>3733</v>
      </c>
      <c r="I1439" s="526" t="s">
        <v>4703</v>
      </c>
      <c r="J1439" s="526" t="s">
        <v>4704</v>
      </c>
      <c r="K1439" s="529">
        <v>5</v>
      </c>
      <c r="L1439" s="419">
        <v>12</v>
      </c>
      <c r="M1439" s="508">
        <v>26911.199999999997</v>
      </c>
      <c r="N1439" s="539"/>
      <c r="O1439" s="539"/>
      <c r="P1439" s="508"/>
    </row>
    <row r="1440" spans="1:16" s="389" customFormat="1" ht="11.25" x14ac:dyDescent="0.2">
      <c r="A1440" s="554" t="s">
        <v>521</v>
      </c>
      <c r="B1440" s="505" t="s">
        <v>4698</v>
      </c>
      <c r="C1440" s="505" t="s">
        <v>4699</v>
      </c>
      <c r="D1440" s="418" t="s">
        <v>3997</v>
      </c>
      <c r="E1440" s="508">
        <v>1642.6</v>
      </c>
      <c r="F1440" s="540" t="s">
        <v>4707</v>
      </c>
      <c r="G1440" s="418" t="s">
        <v>4708</v>
      </c>
      <c r="H1440" s="418" t="s">
        <v>3997</v>
      </c>
      <c r="I1440" s="526" t="s">
        <v>4703</v>
      </c>
      <c r="J1440" s="526" t="s">
        <v>4704</v>
      </c>
      <c r="K1440" s="529">
        <v>5</v>
      </c>
      <c r="L1440" s="419">
        <v>12</v>
      </c>
      <c r="M1440" s="508">
        <v>26911.199999999997</v>
      </c>
      <c r="N1440" s="539"/>
      <c r="O1440" s="539"/>
      <c r="P1440" s="508"/>
    </row>
    <row r="1441" spans="1:16" s="389" customFormat="1" ht="11.25" x14ac:dyDescent="0.2">
      <c r="A1441" s="554" t="s">
        <v>521</v>
      </c>
      <c r="B1441" s="505" t="s">
        <v>4698</v>
      </c>
      <c r="C1441" s="505" t="s">
        <v>4699</v>
      </c>
      <c r="D1441" s="418" t="s">
        <v>3997</v>
      </c>
      <c r="E1441" s="508">
        <v>1642.6</v>
      </c>
      <c r="F1441" s="540" t="s">
        <v>4709</v>
      </c>
      <c r="G1441" s="418" t="s">
        <v>4710</v>
      </c>
      <c r="H1441" s="418" t="s">
        <v>3997</v>
      </c>
      <c r="I1441" s="526" t="s">
        <v>4703</v>
      </c>
      <c r="J1441" s="526" t="s">
        <v>4704</v>
      </c>
      <c r="K1441" s="529">
        <v>5</v>
      </c>
      <c r="L1441" s="419">
        <v>12</v>
      </c>
      <c r="M1441" s="508">
        <v>26911.199999999997</v>
      </c>
      <c r="N1441" s="539"/>
      <c r="O1441" s="539"/>
      <c r="P1441" s="508"/>
    </row>
    <row r="1442" spans="1:16" s="389" customFormat="1" ht="11.25" x14ac:dyDescent="0.2">
      <c r="A1442" s="554" t="s">
        <v>521</v>
      </c>
      <c r="B1442" s="505" t="s">
        <v>4698</v>
      </c>
      <c r="C1442" s="505" t="s">
        <v>4699</v>
      </c>
      <c r="D1442" s="418" t="s">
        <v>3997</v>
      </c>
      <c r="E1442" s="508">
        <v>1642.6</v>
      </c>
      <c r="F1442" s="540" t="s">
        <v>4711</v>
      </c>
      <c r="G1442" s="418" t="s">
        <v>4712</v>
      </c>
      <c r="H1442" s="418" t="s">
        <v>3997</v>
      </c>
      <c r="I1442" s="526" t="s">
        <v>4703</v>
      </c>
      <c r="J1442" s="526" t="s">
        <v>4704</v>
      </c>
      <c r="K1442" s="529">
        <v>5</v>
      </c>
      <c r="L1442" s="419">
        <v>12</v>
      </c>
      <c r="M1442" s="508">
        <v>26911.199999999997</v>
      </c>
      <c r="N1442" s="539"/>
      <c r="O1442" s="539"/>
      <c r="P1442" s="508"/>
    </row>
    <row r="1443" spans="1:16" s="389" customFormat="1" ht="11.25" x14ac:dyDescent="0.2">
      <c r="A1443" s="554" t="s">
        <v>521</v>
      </c>
      <c r="B1443" s="505" t="s">
        <v>4698</v>
      </c>
      <c r="C1443" s="505" t="s">
        <v>4699</v>
      </c>
      <c r="D1443" s="418" t="s">
        <v>4713</v>
      </c>
      <c r="E1443" s="508">
        <v>7718.1999999999989</v>
      </c>
      <c r="F1443" s="540" t="s">
        <v>4714</v>
      </c>
      <c r="G1443" s="418" t="s">
        <v>4715</v>
      </c>
      <c r="H1443" s="418" t="s">
        <v>3324</v>
      </c>
      <c r="I1443" s="526" t="s">
        <v>4703</v>
      </c>
      <c r="J1443" s="526" t="s">
        <v>4704</v>
      </c>
      <c r="K1443" s="529">
        <v>5</v>
      </c>
      <c r="L1443" s="419">
        <v>12</v>
      </c>
      <c r="M1443" s="508">
        <v>99818.4</v>
      </c>
      <c r="N1443" s="539"/>
      <c r="O1443" s="539"/>
      <c r="P1443" s="508"/>
    </row>
    <row r="1444" spans="1:16" s="389" customFormat="1" ht="11.25" x14ac:dyDescent="0.2">
      <c r="A1444" s="554" t="s">
        <v>521</v>
      </c>
      <c r="B1444" s="505" t="s">
        <v>4698</v>
      </c>
      <c r="C1444" s="505" t="s">
        <v>4699</v>
      </c>
      <c r="D1444" s="418" t="s">
        <v>4716</v>
      </c>
      <c r="E1444" s="508">
        <v>1642.6</v>
      </c>
      <c r="F1444" s="540" t="s">
        <v>4717</v>
      </c>
      <c r="G1444" s="418" t="s">
        <v>4718</v>
      </c>
      <c r="H1444" s="418" t="s">
        <v>4716</v>
      </c>
      <c r="I1444" s="526" t="s">
        <v>4703</v>
      </c>
      <c r="J1444" s="526" t="s">
        <v>4704</v>
      </c>
      <c r="K1444" s="529">
        <v>5</v>
      </c>
      <c r="L1444" s="419">
        <v>12</v>
      </c>
      <c r="M1444" s="508">
        <v>26911.199999999997</v>
      </c>
      <c r="N1444" s="539"/>
      <c r="O1444" s="539"/>
      <c r="P1444" s="508"/>
    </row>
    <row r="1445" spans="1:16" s="389" customFormat="1" ht="11.25" x14ac:dyDescent="0.2">
      <c r="A1445" s="554" t="s">
        <v>521</v>
      </c>
      <c r="B1445" s="505" t="s">
        <v>4698</v>
      </c>
      <c r="C1445" s="505" t="s">
        <v>4699</v>
      </c>
      <c r="D1445" s="418" t="s">
        <v>4716</v>
      </c>
      <c r="E1445" s="508">
        <v>1642.6</v>
      </c>
      <c r="F1445" s="540" t="s">
        <v>4719</v>
      </c>
      <c r="G1445" s="418" t="s">
        <v>4720</v>
      </c>
      <c r="H1445" s="418" t="s">
        <v>4716</v>
      </c>
      <c r="I1445" s="526" t="s">
        <v>4703</v>
      </c>
      <c r="J1445" s="526" t="s">
        <v>4704</v>
      </c>
      <c r="K1445" s="529">
        <v>5</v>
      </c>
      <c r="L1445" s="419">
        <v>12</v>
      </c>
      <c r="M1445" s="508">
        <v>26911.199999999997</v>
      </c>
      <c r="N1445" s="539"/>
      <c r="O1445" s="539"/>
      <c r="P1445" s="508"/>
    </row>
    <row r="1446" spans="1:16" s="389" customFormat="1" ht="11.25" x14ac:dyDescent="0.2">
      <c r="A1446" s="554" t="s">
        <v>521</v>
      </c>
      <c r="B1446" s="505" t="s">
        <v>4698</v>
      </c>
      <c r="C1446" s="505" t="s">
        <v>4699</v>
      </c>
      <c r="D1446" s="418" t="s">
        <v>4716</v>
      </c>
      <c r="E1446" s="508">
        <v>1642.6</v>
      </c>
      <c r="F1446" s="540" t="s">
        <v>4721</v>
      </c>
      <c r="G1446" s="418" t="s">
        <v>4722</v>
      </c>
      <c r="H1446" s="418" t="s">
        <v>4716</v>
      </c>
      <c r="I1446" s="526" t="s">
        <v>4703</v>
      </c>
      <c r="J1446" s="526" t="s">
        <v>4704</v>
      </c>
      <c r="K1446" s="529">
        <v>5</v>
      </c>
      <c r="L1446" s="419">
        <v>12</v>
      </c>
      <c r="M1446" s="508">
        <v>26911.199999999997</v>
      </c>
      <c r="N1446" s="539"/>
      <c r="O1446" s="539"/>
      <c r="P1446" s="508"/>
    </row>
    <row r="1447" spans="1:16" s="389" customFormat="1" ht="11.25" x14ac:dyDescent="0.2">
      <c r="A1447" s="554" t="s">
        <v>521</v>
      </c>
      <c r="B1447" s="505" t="s">
        <v>4698</v>
      </c>
      <c r="C1447" s="505" t="s">
        <v>4699</v>
      </c>
      <c r="D1447" s="418" t="s">
        <v>4716</v>
      </c>
      <c r="E1447" s="508">
        <v>1642.6</v>
      </c>
      <c r="F1447" s="540" t="s">
        <v>4723</v>
      </c>
      <c r="G1447" s="418" t="s">
        <v>4724</v>
      </c>
      <c r="H1447" s="418" t="s">
        <v>4716</v>
      </c>
      <c r="I1447" s="526" t="s">
        <v>4703</v>
      </c>
      <c r="J1447" s="526" t="s">
        <v>4704</v>
      </c>
      <c r="K1447" s="529">
        <v>5</v>
      </c>
      <c r="L1447" s="419">
        <v>12</v>
      </c>
      <c r="M1447" s="508">
        <v>26911.199999999997</v>
      </c>
      <c r="N1447" s="539"/>
      <c r="O1447" s="539"/>
      <c r="P1447" s="508"/>
    </row>
    <row r="1448" spans="1:16" s="389" customFormat="1" ht="11.25" x14ac:dyDescent="0.2">
      <c r="A1448" s="554" t="s">
        <v>521</v>
      </c>
      <c r="B1448" s="505" t="s">
        <v>4698</v>
      </c>
      <c r="C1448" s="505" t="s">
        <v>4699</v>
      </c>
      <c r="D1448" s="418" t="s">
        <v>4716</v>
      </c>
      <c r="E1448" s="508">
        <v>1642.6</v>
      </c>
      <c r="F1448" s="540" t="s">
        <v>4725</v>
      </c>
      <c r="G1448" s="418" t="s">
        <v>4726</v>
      </c>
      <c r="H1448" s="418" t="s">
        <v>4716</v>
      </c>
      <c r="I1448" s="526" t="s">
        <v>4703</v>
      </c>
      <c r="J1448" s="526" t="s">
        <v>4704</v>
      </c>
      <c r="K1448" s="529">
        <v>5</v>
      </c>
      <c r="L1448" s="419">
        <v>12</v>
      </c>
      <c r="M1448" s="508">
        <v>26911.199999999997</v>
      </c>
      <c r="N1448" s="539"/>
      <c r="O1448" s="539"/>
      <c r="P1448" s="508"/>
    </row>
    <row r="1449" spans="1:16" s="389" customFormat="1" ht="11.25" x14ac:dyDescent="0.2">
      <c r="A1449" s="554" t="s">
        <v>521</v>
      </c>
      <c r="B1449" s="505" t="s">
        <v>4698</v>
      </c>
      <c r="C1449" s="505" t="s">
        <v>4699</v>
      </c>
      <c r="D1449" s="418" t="s">
        <v>4716</v>
      </c>
      <c r="E1449" s="508">
        <v>1642.6</v>
      </c>
      <c r="F1449" s="540" t="s">
        <v>4727</v>
      </c>
      <c r="G1449" s="418" t="s">
        <v>4728</v>
      </c>
      <c r="H1449" s="418" t="s">
        <v>4716</v>
      </c>
      <c r="I1449" s="526" t="s">
        <v>4703</v>
      </c>
      <c r="J1449" s="526" t="s">
        <v>4704</v>
      </c>
      <c r="K1449" s="529">
        <v>5</v>
      </c>
      <c r="L1449" s="419">
        <v>12</v>
      </c>
      <c r="M1449" s="508">
        <v>26911.199999999997</v>
      </c>
      <c r="N1449" s="539"/>
      <c r="O1449" s="539"/>
      <c r="P1449" s="508"/>
    </row>
    <row r="1450" spans="1:16" s="389" customFormat="1" ht="11.25" x14ac:dyDescent="0.2">
      <c r="A1450" s="554" t="s">
        <v>521</v>
      </c>
      <c r="B1450" s="505" t="s">
        <v>4698</v>
      </c>
      <c r="C1450" s="505" t="s">
        <v>4699</v>
      </c>
      <c r="D1450" s="418" t="s">
        <v>4716</v>
      </c>
      <c r="E1450" s="508">
        <v>1642.6</v>
      </c>
      <c r="F1450" s="540" t="s">
        <v>4729</v>
      </c>
      <c r="G1450" s="418" t="s">
        <v>4730</v>
      </c>
      <c r="H1450" s="418" t="s">
        <v>4716</v>
      </c>
      <c r="I1450" s="526" t="s">
        <v>4703</v>
      </c>
      <c r="J1450" s="526" t="s">
        <v>4704</v>
      </c>
      <c r="K1450" s="529">
        <v>5</v>
      </c>
      <c r="L1450" s="419">
        <v>12</v>
      </c>
      <c r="M1450" s="508">
        <v>26911.199999999997</v>
      </c>
      <c r="N1450" s="539"/>
      <c r="O1450" s="539"/>
      <c r="P1450" s="508"/>
    </row>
    <row r="1451" spans="1:16" s="389" customFormat="1" ht="11.25" x14ac:dyDescent="0.2">
      <c r="A1451" s="554" t="s">
        <v>521</v>
      </c>
      <c r="B1451" s="505" t="s">
        <v>4698</v>
      </c>
      <c r="C1451" s="505" t="s">
        <v>4699</v>
      </c>
      <c r="D1451" s="418" t="s">
        <v>4716</v>
      </c>
      <c r="E1451" s="508">
        <v>2988.59</v>
      </c>
      <c r="F1451" s="540" t="s">
        <v>4731</v>
      </c>
      <c r="G1451" s="418" t="s">
        <v>4732</v>
      </c>
      <c r="H1451" s="418" t="s">
        <v>4716</v>
      </c>
      <c r="I1451" s="526" t="s">
        <v>4703</v>
      </c>
      <c r="J1451" s="526" t="s">
        <v>4704</v>
      </c>
      <c r="K1451" s="529">
        <v>5</v>
      </c>
      <c r="L1451" s="419">
        <v>12</v>
      </c>
      <c r="M1451" s="508">
        <v>43063.08</v>
      </c>
      <c r="N1451" s="539"/>
      <c r="O1451" s="539"/>
      <c r="P1451" s="508"/>
    </row>
    <row r="1452" spans="1:16" s="389" customFormat="1" ht="11.25" x14ac:dyDescent="0.2">
      <c r="A1452" s="554" t="s">
        <v>521</v>
      </c>
      <c r="B1452" s="505" t="s">
        <v>4698</v>
      </c>
      <c r="C1452" s="505" t="s">
        <v>4699</v>
      </c>
      <c r="D1452" s="418" t="s">
        <v>4716</v>
      </c>
      <c r="E1452" s="508">
        <v>3189.8500000000004</v>
      </c>
      <c r="F1452" s="540" t="s">
        <v>4733</v>
      </c>
      <c r="G1452" s="418" t="s">
        <v>4734</v>
      </c>
      <c r="H1452" s="418" t="s">
        <v>4716</v>
      </c>
      <c r="I1452" s="526" t="s">
        <v>4703</v>
      </c>
      <c r="J1452" s="526" t="s">
        <v>4704</v>
      </c>
      <c r="K1452" s="529">
        <v>5</v>
      </c>
      <c r="L1452" s="419">
        <v>12</v>
      </c>
      <c r="M1452" s="508">
        <v>45478.200000000004</v>
      </c>
      <c r="N1452" s="539"/>
      <c r="O1452" s="539"/>
      <c r="P1452" s="508"/>
    </row>
    <row r="1453" spans="1:16" s="389" customFormat="1" ht="11.25" x14ac:dyDescent="0.2">
      <c r="A1453" s="554" t="s">
        <v>521</v>
      </c>
      <c r="B1453" s="505" t="s">
        <v>4698</v>
      </c>
      <c r="C1453" s="505" t="s">
        <v>4699</v>
      </c>
      <c r="D1453" s="418" t="s">
        <v>4716</v>
      </c>
      <c r="E1453" s="508">
        <v>2988.59</v>
      </c>
      <c r="F1453" s="540" t="s">
        <v>4735</v>
      </c>
      <c r="G1453" s="418" t="s">
        <v>4736</v>
      </c>
      <c r="H1453" s="418" t="s">
        <v>4716</v>
      </c>
      <c r="I1453" s="526" t="s">
        <v>4703</v>
      </c>
      <c r="J1453" s="526" t="s">
        <v>4704</v>
      </c>
      <c r="K1453" s="529">
        <v>5</v>
      </c>
      <c r="L1453" s="419">
        <v>12</v>
      </c>
      <c r="M1453" s="508">
        <v>43063.08</v>
      </c>
      <c r="N1453" s="539"/>
      <c r="O1453" s="539"/>
      <c r="P1453" s="508"/>
    </row>
    <row r="1454" spans="1:16" s="389" customFormat="1" ht="11.25" x14ac:dyDescent="0.2">
      <c r="A1454" s="554" t="s">
        <v>521</v>
      </c>
      <c r="B1454" s="505" t="s">
        <v>4698</v>
      </c>
      <c r="C1454" s="505" t="s">
        <v>4699</v>
      </c>
      <c r="D1454" s="418" t="s">
        <v>4716</v>
      </c>
      <c r="E1454" s="508">
        <v>2988.59</v>
      </c>
      <c r="F1454" s="540" t="s">
        <v>4737</v>
      </c>
      <c r="G1454" s="418" t="s">
        <v>4738</v>
      </c>
      <c r="H1454" s="418" t="s">
        <v>4716</v>
      </c>
      <c r="I1454" s="526" t="s">
        <v>4703</v>
      </c>
      <c r="J1454" s="526" t="s">
        <v>4704</v>
      </c>
      <c r="K1454" s="529">
        <v>5</v>
      </c>
      <c r="L1454" s="419">
        <v>12</v>
      </c>
      <c r="M1454" s="508">
        <v>43063.08</v>
      </c>
      <c r="N1454" s="539"/>
      <c r="O1454" s="539"/>
      <c r="P1454" s="508"/>
    </row>
    <row r="1455" spans="1:16" s="389" customFormat="1" ht="11.25" x14ac:dyDescent="0.2">
      <c r="A1455" s="554" t="s">
        <v>521</v>
      </c>
      <c r="B1455" s="505" t="s">
        <v>4698</v>
      </c>
      <c r="C1455" s="505" t="s">
        <v>4699</v>
      </c>
      <c r="D1455" s="418" t="s">
        <v>4716</v>
      </c>
      <c r="E1455" s="508">
        <v>1642.6</v>
      </c>
      <c r="F1455" s="540" t="s">
        <v>4739</v>
      </c>
      <c r="G1455" s="418" t="s">
        <v>4740</v>
      </c>
      <c r="H1455" s="418" t="s">
        <v>4716</v>
      </c>
      <c r="I1455" s="526" t="s">
        <v>4703</v>
      </c>
      <c r="J1455" s="526" t="s">
        <v>4704</v>
      </c>
      <c r="K1455" s="529">
        <v>5</v>
      </c>
      <c r="L1455" s="419">
        <v>12</v>
      </c>
      <c r="M1455" s="508">
        <v>26911.199999999997</v>
      </c>
      <c r="N1455" s="539"/>
      <c r="O1455" s="539"/>
      <c r="P1455" s="508"/>
    </row>
    <row r="1456" spans="1:16" s="389" customFormat="1" ht="11.25" x14ac:dyDescent="0.2">
      <c r="A1456" s="554" t="s">
        <v>521</v>
      </c>
      <c r="B1456" s="505" t="s">
        <v>4698</v>
      </c>
      <c r="C1456" s="505" t="s">
        <v>4699</v>
      </c>
      <c r="D1456" s="418" t="s">
        <v>4716</v>
      </c>
      <c r="E1456" s="508">
        <v>3189.8500000000004</v>
      </c>
      <c r="F1456" s="540" t="s">
        <v>4741</v>
      </c>
      <c r="G1456" s="418" t="s">
        <v>4742</v>
      </c>
      <c r="H1456" s="418" t="s">
        <v>4716</v>
      </c>
      <c r="I1456" s="526" t="s">
        <v>4703</v>
      </c>
      <c r="J1456" s="526" t="s">
        <v>4704</v>
      </c>
      <c r="K1456" s="529">
        <v>5</v>
      </c>
      <c r="L1456" s="419">
        <v>12</v>
      </c>
      <c r="M1456" s="508">
        <v>45478.200000000004</v>
      </c>
      <c r="N1456" s="539"/>
      <c r="O1456" s="539"/>
      <c r="P1456" s="508"/>
    </row>
    <row r="1457" spans="1:16" s="389" customFormat="1" ht="11.25" x14ac:dyDescent="0.2">
      <c r="A1457" s="554" t="s">
        <v>521</v>
      </c>
      <c r="B1457" s="505" t="s">
        <v>4698</v>
      </c>
      <c r="C1457" s="505" t="s">
        <v>4699</v>
      </c>
      <c r="D1457" s="418" t="s">
        <v>4716</v>
      </c>
      <c r="E1457" s="508">
        <v>1642.6</v>
      </c>
      <c r="F1457" s="540" t="s">
        <v>4743</v>
      </c>
      <c r="G1457" s="418" t="s">
        <v>4744</v>
      </c>
      <c r="H1457" s="418" t="s">
        <v>4716</v>
      </c>
      <c r="I1457" s="526" t="s">
        <v>4703</v>
      </c>
      <c r="J1457" s="526" t="s">
        <v>4704</v>
      </c>
      <c r="K1457" s="529">
        <v>5</v>
      </c>
      <c r="L1457" s="419">
        <v>12</v>
      </c>
      <c r="M1457" s="508">
        <v>26911.199999999997</v>
      </c>
      <c r="N1457" s="539"/>
      <c r="O1457" s="539"/>
      <c r="P1457" s="508"/>
    </row>
    <row r="1458" spans="1:16" s="389" customFormat="1" ht="11.25" x14ac:dyDescent="0.2">
      <c r="A1458" s="554" t="s">
        <v>521</v>
      </c>
      <c r="B1458" s="505" t="s">
        <v>4698</v>
      </c>
      <c r="C1458" s="505" t="s">
        <v>4699</v>
      </c>
      <c r="D1458" s="418" t="s">
        <v>4716</v>
      </c>
      <c r="E1458" s="508">
        <v>1861.8600000000001</v>
      </c>
      <c r="F1458" s="540" t="s">
        <v>4745</v>
      </c>
      <c r="G1458" s="418" t="s">
        <v>4746</v>
      </c>
      <c r="H1458" s="418" t="s">
        <v>4716</v>
      </c>
      <c r="I1458" s="526" t="s">
        <v>4703</v>
      </c>
      <c r="J1458" s="526" t="s">
        <v>4704</v>
      </c>
      <c r="K1458" s="529">
        <v>5</v>
      </c>
      <c r="L1458" s="419">
        <v>12</v>
      </c>
      <c r="M1458" s="508">
        <v>29542.32</v>
      </c>
      <c r="N1458" s="539"/>
      <c r="O1458" s="539"/>
      <c r="P1458" s="508"/>
    </row>
    <row r="1459" spans="1:16" s="389" customFormat="1" ht="11.25" x14ac:dyDescent="0.2">
      <c r="A1459" s="554" t="s">
        <v>521</v>
      </c>
      <c r="B1459" s="505" t="s">
        <v>4698</v>
      </c>
      <c r="C1459" s="505" t="s">
        <v>4699</v>
      </c>
      <c r="D1459" s="418" t="s">
        <v>4716</v>
      </c>
      <c r="E1459" s="508">
        <v>1642.6</v>
      </c>
      <c r="F1459" s="540" t="s">
        <v>4747</v>
      </c>
      <c r="G1459" s="418" t="s">
        <v>4748</v>
      </c>
      <c r="H1459" s="418" t="s">
        <v>4716</v>
      </c>
      <c r="I1459" s="526" t="s">
        <v>4703</v>
      </c>
      <c r="J1459" s="526" t="s">
        <v>4704</v>
      </c>
      <c r="K1459" s="529">
        <v>5</v>
      </c>
      <c r="L1459" s="419">
        <v>12</v>
      </c>
      <c r="M1459" s="508">
        <v>26911.199999999997</v>
      </c>
      <c r="N1459" s="539"/>
      <c r="O1459" s="539"/>
      <c r="P1459" s="508"/>
    </row>
    <row r="1460" spans="1:16" s="389" customFormat="1" ht="11.25" x14ac:dyDescent="0.2">
      <c r="A1460" s="554" t="s">
        <v>521</v>
      </c>
      <c r="B1460" s="505" t="s">
        <v>4698</v>
      </c>
      <c r="C1460" s="505" t="s">
        <v>4699</v>
      </c>
      <c r="D1460" s="418" t="s">
        <v>4716</v>
      </c>
      <c r="E1460" s="508">
        <v>3189.8500000000004</v>
      </c>
      <c r="F1460" s="540" t="s">
        <v>4749</v>
      </c>
      <c r="G1460" s="418" t="s">
        <v>4750</v>
      </c>
      <c r="H1460" s="418" t="s">
        <v>4716</v>
      </c>
      <c r="I1460" s="526" t="s">
        <v>4703</v>
      </c>
      <c r="J1460" s="526" t="s">
        <v>4704</v>
      </c>
      <c r="K1460" s="529">
        <v>5</v>
      </c>
      <c r="L1460" s="419">
        <v>12</v>
      </c>
      <c r="M1460" s="508">
        <v>45478.200000000004</v>
      </c>
      <c r="N1460" s="539"/>
      <c r="O1460" s="539"/>
      <c r="P1460" s="508"/>
    </row>
    <row r="1461" spans="1:16" s="389" customFormat="1" ht="11.25" x14ac:dyDescent="0.2">
      <c r="A1461" s="554" t="s">
        <v>521</v>
      </c>
      <c r="B1461" s="505" t="s">
        <v>4698</v>
      </c>
      <c r="C1461" s="505" t="s">
        <v>4699</v>
      </c>
      <c r="D1461" s="418" t="s">
        <v>4716</v>
      </c>
      <c r="E1461" s="508">
        <v>1642.6</v>
      </c>
      <c r="F1461" s="540" t="s">
        <v>4751</v>
      </c>
      <c r="G1461" s="418" t="s">
        <v>4752</v>
      </c>
      <c r="H1461" s="418" t="s">
        <v>4716</v>
      </c>
      <c r="I1461" s="526" t="s">
        <v>4703</v>
      </c>
      <c r="J1461" s="526" t="s">
        <v>4704</v>
      </c>
      <c r="K1461" s="529">
        <v>5</v>
      </c>
      <c r="L1461" s="419">
        <v>12</v>
      </c>
      <c r="M1461" s="508">
        <v>26911.199999999997</v>
      </c>
      <c r="N1461" s="539"/>
      <c r="O1461" s="539"/>
      <c r="P1461" s="508"/>
    </row>
    <row r="1462" spans="1:16" s="389" customFormat="1" ht="11.25" x14ac:dyDescent="0.2">
      <c r="A1462" s="554" t="s">
        <v>521</v>
      </c>
      <c r="B1462" s="505" t="s">
        <v>4698</v>
      </c>
      <c r="C1462" s="505" t="s">
        <v>4699</v>
      </c>
      <c r="D1462" s="418" t="s">
        <v>4716</v>
      </c>
      <c r="E1462" s="508">
        <v>2183.5500000000006</v>
      </c>
      <c r="F1462" s="540" t="s">
        <v>4753</v>
      </c>
      <c r="G1462" s="418" t="s">
        <v>4754</v>
      </c>
      <c r="H1462" s="418" t="s">
        <v>4716</v>
      </c>
      <c r="I1462" s="526" t="s">
        <v>4703</v>
      </c>
      <c r="J1462" s="526" t="s">
        <v>4704</v>
      </c>
      <c r="K1462" s="529">
        <v>5</v>
      </c>
      <c r="L1462" s="419">
        <v>12</v>
      </c>
      <c r="M1462" s="508">
        <v>33402.600000000006</v>
      </c>
      <c r="N1462" s="539"/>
      <c r="O1462" s="539"/>
      <c r="P1462" s="508"/>
    </row>
    <row r="1463" spans="1:16" s="389" customFormat="1" ht="11.25" x14ac:dyDescent="0.2">
      <c r="A1463" s="554" t="s">
        <v>521</v>
      </c>
      <c r="B1463" s="505" t="s">
        <v>4698</v>
      </c>
      <c r="C1463" s="505" t="s">
        <v>4699</v>
      </c>
      <c r="D1463" s="418" t="s">
        <v>4716</v>
      </c>
      <c r="E1463" s="508">
        <v>1642.6</v>
      </c>
      <c r="F1463" s="540" t="s">
        <v>4755</v>
      </c>
      <c r="G1463" s="418" t="s">
        <v>4756</v>
      </c>
      <c r="H1463" s="418" t="s">
        <v>4716</v>
      </c>
      <c r="I1463" s="526" t="s">
        <v>4703</v>
      </c>
      <c r="J1463" s="526" t="s">
        <v>4704</v>
      </c>
      <c r="K1463" s="529">
        <v>5</v>
      </c>
      <c r="L1463" s="419">
        <v>12</v>
      </c>
      <c r="M1463" s="508">
        <v>26911.199999999997</v>
      </c>
      <c r="N1463" s="539"/>
      <c r="O1463" s="539"/>
      <c r="P1463" s="508"/>
    </row>
    <row r="1464" spans="1:16" s="389" customFormat="1" ht="11.25" x14ac:dyDescent="0.2">
      <c r="A1464" s="554" t="s">
        <v>521</v>
      </c>
      <c r="B1464" s="505" t="s">
        <v>4698</v>
      </c>
      <c r="C1464" s="505" t="s">
        <v>4699</v>
      </c>
      <c r="D1464" s="418" t="s">
        <v>4716</v>
      </c>
      <c r="E1464" s="508">
        <v>1642.6</v>
      </c>
      <c r="F1464" s="540" t="s">
        <v>4757</v>
      </c>
      <c r="G1464" s="418" t="s">
        <v>4758</v>
      </c>
      <c r="H1464" s="418" t="s">
        <v>4716</v>
      </c>
      <c r="I1464" s="526" t="s">
        <v>4703</v>
      </c>
      <c r="J1464" s="526" t="s">
        <v>4704</v>
      </c>
      <c r="K1464" s="529">
        <v>5</v>
      </c>
      <c r="L1464" s="419">
        <v>12</v>
      </c>
      <c r="M1464" s="508">
        <v>26911.199999999997</v>
      </c>
      <c r="N1464" s="539"/>
      <c r="O1464" s="539"/>
      <c r="P1464" s="508"/>
    </row>
    <row r="1465" spans="1:16" s="389" customFormat="1" ht="11.25" x14ac:dyDescent="0.2">
      <c r="A1465" s="554" t="s">
        <v>521</v>
      </c>
      <c r="B1465" s="505" t="s">
        <v>4698</v>
      </c>
      <c r="C1465" s="505" t="s">
        <v>4699</v>
      </c>
      <c r="D1465" s="418" t="s">
        <v>4716</v>
      </c>
      <c r="E1465" s="508">
        <v>3189.8500000000004</v>
      </c>
      <c r="F1465" s="540" t="s">
        <v>4759</v>
      </c>
      <c r="G1465" s="418" t="s">
        <v>4760</v>
      </c>
      <c r="H1465" s="418" t="s">
        <v>4716</v>
      </c>
      <c r="I1465" s="526" t="s">
        <v>4703</v>
      </c>
      <c r="J1465" s="526" t="s">
        <v>4704</v>
      </c>
      <c r="K1465" s="529">
        <v>5</v>
      </c>
      <c r="L1465" s="419">
        <v>12</v>
      </c>
      <c r="M1465" s="508">
        <v>45478.200000000004</v>
      </c>
      <c r="N1465" s="539"/>
      <c r="O1465" s="539"/>
      <c r="P1465" s="508"/>
    </row>
    <row r="1466" spans="1:16" s="389" customFormat="1" ht="11.25" x14ac:dyDescent="0.2">
      <c r="A1466" s="554" t="s">
        <v>521</v>
      </c>
      <c r="B1466" s="505" t="s">
        <v>4698</v>
      </c>
      <c r="C1466" s="505" t="s">
        <v>4699</v>
      </c>
      <c r="D1466" s="418" t="s">
        <v>4716</v>
      </c>
      <c r="E1466" s="508">
        <v>3189.8500000000004</v>
      </c>
      <c r="F1466" s="540" t="s">
        <v>4761</v>
      </c>
      <c r="G1466" s="418" t="s">
        <v>4762</v>
      </c>
      <c r="H1466" s="418" t="s">
        <v>4716</v>
      </c>
      <c r="I1466" s="526" t="s">
        <v>4703</v>
      </c>
      <c r="J1466" s="526" t="s">
        <v>4704</v>
      </c>
      <c r="K1466" s="529">
        <v>5</v>
      </c>
      <c r="L1466" s="419">
        <v>12</v>
      </c>
      <c r="M1466" s="508">
        <v>45478.200000000004</v>
      </c>
      <c r="N1466" s="539"/>
      <c r="O1466" s="539"/>
      <c r="P1466" s="508"/>
    </row>
    <row r="1467" spans="1:16" s="389" customFormat="1" ht="11.25" x14ac:dyDescent="0.2">
      <c r="A1467" s="554" t="s">
        <v>521</v>
      </c>
      <c r="B1467" s="505" t="s">
        <v>4698</v>
      </c>
      <c r="C1467" s="505" t="s">
        <v>4699</v>
      </c>
      <c r="D1467" s="418" t="s">
        <v>4716</v>
      </c>
      <c r="E1467" s="508">
        <v>1642.6</v>
      </c>
      <c r="F1467" s="540" t="s">
        <v>4763</v>
      </c>
      <c r="G1467" s="418" t="s">
        <v>4764</v>
      </c>
      <c r="H1467" s="418" t="s">
        <v>4716</v>
      </c>
      <c r="I1467" s="526" t="s">
        <v>4703</v>
      </c>
      <c r="J1467" s="526" t="s">
        <v>4704</v>
      </c>
      <c r="K1467" s="529">
        <v>5</v>
      </c>
      <c r="L1467" s="419">
        <v>12</v>
      </c>
      <c r="M1467" s="508">
        <v>26911.199999999997</v>
      </c>
      <c r="N1467" s="539"/>
      <c r="O1467" s="539"/>
      <c r="P1467" s="508"/>
    </row>
    <row r="1468" spans="1:16" s="389" customFormat="1" ht="11.25" x14ac:dyDescent="0.2">
      <c r="A1468" s="554" t="s">
        <v>521</v>
      </c>
      <c r="B1468" s="505" t="s">
        <v>4698</v>
      </c>
      <c r="C1468" s="505" t="s">
        <v>4699</v>
      </c>
      <c r="D1468" s="418" t="s">
        <v>4716</v>
      </c>
      <c r="E1468" s="508">
        <v>2183.5500000000006</v>
      </c>
      <c r="F1468" s="540" t="s">
        <v>4765</v>
      </c>
      <c r="G1468" s="418" t="s">
        <v>4766</v>
      </c>
      <c r="H1468" s="418" t="s">
        <v>4716</v>
      </c>
      <c r="I1468" s="526" t="s">
        <v>4703</v>
      </c>
      <c r="J1468" s="526" t="s">
        <v>4704</v>
      </c>
      <c r="K1468" s="529">
        <v>5</v>
      </c>
      <c r="L1468" s="419">
        <v>12</v>
      </c>
      <c r="M1468" s="508">
        <v>33402.600000000006</v>
      </c>
      <c r="N1468" s="539"/>
      <c r="O1468" s="539"/>
      <c r="P1468" s="508"/>
    </row>
    <row r="1469" spans="1:16" s="389" customFormat="1" ht="11.25" x14ac:dyDescent="0.2">
      <c r="A1469" s="554" t="s">
        <v>521</v>
      </c>
      <c r="B1469" s="505" t="s">
        <v>4698</v>
      </c>
      <c r="C1469" s="505" t="s">
        <v>4699</v>
      </c>
      <c r="D1469" s="418" t="s">
        <v>4716</v>
      </c>
      <c r="E1469" s="508">
        <v>2183.5500000000006</v>
      </c>
      <c r="F1469" s="540" t="s">
        <v>4767</v>
      </c>
      <c r="G1469" s="418" t="s">
        <v>4768</v>
      </c>
      <c r="H1469" s="418" t="s">
        <v>4716</v>
      </c>
      <c r="I1469" s="526" t="s">
        <v>4703</v>
      </c>
      <c r="J1469" s="526" t="s">
        <v>4704</v>
      </c>
      <c r="K1469" s="529">
        <v>5</v>
      </c>
      <c r="L1469" s="419">
        <v>12</v>
      </c>
      <c r="M1469" s="508">
        <v>33402.600000000006</v>
      </c>
      <c r="N1469" s="539"/>
      <c r="O1469" s="539"/>
      <c r="P1469" s="508"/>
    </row>
    <row r="1470" spans="1:16" s="389" customFormat="1" ht="11.25" x14ac:dyDescent="0.2">
      <c r="A1470" s="554" t="s">
        <v>521</v>
      </c>
      <c r="B1470" s="505" t="s">
        <v>4698</v>
      </c>
      <c r="C1470" s="505" t="s">
        <v>4699</v>
      </c>
      <c r="D1470" s="418" t="s">
        <v>4716</v>
      </c>
      <c r="E1470" s="508">
        <v>2183.5500000000006</v>
      </c>
      <c r="F1470" s="540" t="s">
        <v>4769</v>
      </c>
      <c r="G1470" s="418" t="s">
        <v>4770</v>
      </c>
      <c r="H1470" s="418" t="s">
        <v>4716</v>
      </c>
      <c r="I1470" s="526" t="s">
        <v>4703</v>
      </c>
      <c r="J1470" s="526" t="s">
        <v>4704</v>
      </c>
      <c r="K1470" s="529">
        <v>5</v>
      </c>
      <c r="L1470" s="419">
        <v>12</v>
      </c>
      <c r="M1470" s="508">
        <v>33402.600000000006</v>
      </c>
      <c r="N1470" s="539"/>
      <c r="O1470" s="539"/>
      <c r="P1470" s="508"/>
    </row>
    <row r="1471" spans="1:16" s="389" customFormat="1" ht="11.25" x14ac:dyDescent="0.2">
      <c r="A1471" s="554" t="s">
        <v>521</v>
      </c>
      <c r="B1471" s="505" t="s">
        <v>4698</v>
      </c>
      <c r="C1471" s="505" t="s">
        <v>4699</v>
      </c>
      <c r="D1471" s="418" t="s">
        <v>4716</v>
      </c>
      <c r="E1471" s="508">
        <v>1642.6</v>
      </c>
      <c r="F1471" s="540" t="s">
        <v>4771</v>
      </c>
      <c r="G1471" s="418" t="s">
        <v>4772</v>
      </c>
      <c r="H1471" s="418" t="s">
        <v>4716</v>
      </c>
      <c r="I1471" s="526" t="s">
        <v>4703</v>
      </c>
      <c r="J1471" s="526" t="s">
        <v>4704</v>
      </c>
      <c r="K1471" s="529">
        <v>5</v>
      </c>
      <c r="L1471" s="419">
        <v>12</v>
      </c>
      <c r="M1471" s="508">
        <v>26911.199999999997</v>
      </c>
      <c r="N1471" s="539"/>
      <c r="O1471" s="539"/>
      <c r="P1471" s="508"/>
    </row>
    <row r="1472" spans="1:16" s="389" customFormat="1" ht="11.25" x14ac:dyDescent="0.2">
      <c r="A1472" s="554" t="s">
        <v>521</v>
      </c>
      <c r="B1472" s="505" t="s">
        <v>4698</v>
      </c>
      <c r="C1472" s="505" t="s">
        <v>4699</v>
      </c>
      <c r="D1472" s="418" t="s">
        <v>4716</v>
      </c>
      <c r="E1472" s="508">
        <v>1642.6</v>
      </c>
      <c r="F1472" s="540" t="s">
        <v>4773</v>
      </c>
      <c r="G1472" s="418" t="s">
        <v>4774</v>
      </c>
      <c r="H1472" s="418" t="s">
        <v>4716</v>
      </c>
      <c r="I1472" s="526" t="s">
        <v>4703</v>
      </c>
      <c r="J1472" s="526" t="s">
        <v>4704</v>
      </c>
      <c r="K1472" s="529">
        <v>5</v>
      </c>
      <c r="L1472" s="419">
        <v>12</v>
      </c>
      <c r="M1472" s="508">
        <v>26911.199999999997</v>
      </c>
      <c r="N1472" s="539"/>
      <c r="O1472" s="539"/>
      <c r="P1472" s="508"/>
    </row>
    <row r="1473" spans="1:16" s="389" customFormat="1" ht="11.25" x14ac:dyDescent="0.2">
      <c r="A1473" s="554" t="s">
        <v>521</v>
      </c>
      <c r="B1473" s="505" t="s">
        <v>4698</v>
      </c>
      <c r="C1473" s="505" t="s">
        <v>4699</v>
      </c>
      <c r="D1473" s="418" t="s">
        <v>4716</v>
      </c>
      <c r="E1473" s="508">
        <v>1642.6</v>
      </c>
      <c r="F1473" s="540" t="s">
        <v>4775</v>
      </c>
      <c r="G1473" s="418" t="s">
        <v>4776</v>
      </c>
      <c r="H1473" s="418" t="s">
        <v>4716</v>
      </c>
      <c r="I1473" s="526" t="s">
        <v>4703</v>
      </c>
      <c r="J1473" s="526" t="s">
        <v>4704</v>
      </c>
      <c r="K1473" s="529">
        <v>5</v>
      </c>
      <c r="L1473" s="419">
        <v>12</v>
      </c>
      <c r="M1473" s="508">
        <v>26911.199999999997</v>
      </c>
      <c r="N1473" s="539"/>
      <c r="O1473" s="539"/>
      <c r="P1473" s="508"/>
    </row>
    <row r="1474" spans="1:16" s="389" customFormat="1" ht="11.25" x14ac:dyDescent="0.2">
      <c r="A1474" s="554" t="s">
        <v>521</v>
      </c>
      <c r="B1474" s="505" t="s">
        <v>4698</v>
      </c>
      <c r="C1474" s="505" t="s">
        <v>4699</v>
      </c>
      <c r="D1474" s="418" t="s">
        <v>4716</v>
      </c>
      <c r="E1474" s="508">
        <v>1642.6</v>
      </c>
      <c r="F1474" s="540" t="s">
        <v>4777</v>
      </c>
      <c r="G1474" s="418" t="s">
        <v>4778</v>
      </c>
      <c r="H1474" s="418" t="s">
        <v>4716</v>
      </c>
      <c r="I1474" s="526" t="s">
        <v>4703</v>
      </c>
      <c r="J1474" s="526" t="s">
        <v>4704</v>
      </c>
      <c r="K1474" s="529">
        <v>5</v>
      </c>
      <c r="L1474" s="419">
        <v>12</v>
      </c>
      <c r="M1474" s="508">
        <v>26911.199999999997</v>
      </c>
      <c r="N1474" s="539"/>
      <c r="O1474" s="539"/>
      <c r="P1474" s="508"/>
    </row>
    <row r="1475" spans="1:16" s="389" customFormat="1" ht="11.25" x14ac:dyDescent="0.2">
      <c r="A1475" s="554" t="s">
        <v>521</v>
      </c>
      <c r="B1475" s="505" t="s">
        <v>4698</v>
      </c>
      <c r="C1475" s="505" t="s">
        <v>4699</v>
      </c>
      <c r="D1475" s="418" t="s">
        <v>4716</v>
      </c>
      <c r="E1475" s="508">
        <v>1642.6</v>
      </c>
      <c r="F1475" s="540" t="s">
        <v>4779</v>
      </c>
      <c r="G1475" s="418" t="s">
        <v>4780</v>
      </c>
      <c r="H1475" s="418" t="s">
        <v>4716</v>
      </c>
      <c r="I1475" s="526" t="s">
        <v>4703</v>
      </c>
      <c r="J1475" s="526" t="s">
        <v>4704</v>
      </c>
      <c r="K1475" s="529">
        <v>5</v>
      </c>
      <c r="L1475" s="419">
        <v>12</v>
      </c>
      <c r="M1475" s="508">
        <v>26911.199999999997</v>
      </c>
      <c r="N1475" s="539"/>
      <c r="O1475" s="539"/>
      <c r="P1475" s="508"/>
    </row>
    <row r="1476" spans="1:16" s="389" customFormat="1" ht="11.25" x14ac:dyDescent="0.2">
      <c r="A1476" s="554" t="s">
        <v>521</v>
      </c>
      <c r="B1476" s="505" t="s">
        <v>4698</v>
      </c>
      <c r="C1476" s="505" t="s">
        <v>4699</v>
      </c>
      <c r="D1476" s="418" t="s">
        <v>4716</v>
      </c>
      <c r="E1476" s="508">
        <v>3189.8500000000004</v>
      </c>
      <c r="F1476" s="540" t="s">
        <v>4781</v>
      </c>
      <c r="G1476" s="418" t="s">
        <v>4782</v>
      </c>
      <c r="H1476" s="418" t="s">
        <v>4716</v>
      </c>
      <c r="I1476" s="526" t="s">
        <v>4703</v>
      </c>
      <c r="J1476" s="526" t="s">
        <v>4704</v>
      </c>
      <c r="K1476" s="529">
        <v>5</v>
      </c>
      <c r="L1476" s="419">
        <v>12</v>
      </c>
      <c r="M1476" s="508">
        <v>45478.200000000004</v>
      </c>
      <c r="N1476" s="539"/>
      <c r="O1476" s="539"/>
      <c r="P1476" s="508"/>
    </row>
    <row r="1477" spans="1:16" s="389" customFormat="1" ht="11.25" x14ac:dyDescent="0.2">
      <c r="A1477" s="554" t="s">
        <v>521</v>
      </c>
      <c r="B1477" s="505" t="s">
        <v>4698</v>
      </c>
      <c r="C1477" s="505" t="s">
        <v>4699</v>
      </c>
      <c r="D1477" s="418" t="s">
        <v>4716</v>
      </c>
      <c r="E1477" s="508">
        <v>3189.8500000000004</v>
      </c>
      <c r="F1477" s="540" t="s">
        <v>4783</v>
      </c>
      <c r="G1477" s="418" t="s">
        <v>4784</v>
      </c>
      <c r="H1477" s="418" t="s">
        <v>4716</v>
      </c>
      <c r="I1477" s="526" t="s">
        <v>4703</v>
      </c>
      <c r="J1477" s="526" t="s">
        <v>4704</v>
      </c>
      <c r="K1477" s="529">
        <v>5</v>
      </c>
      <c r="L1477" s="419">
        <v>12</v>
      </c>
      <c r="M1477" s="508">
        <v>45478.200000000004</v>
      </c>
      <c r="N1477" s="539"/>
      <c r="O1477" s="539"/>
      <c r="P1477" s="508"/>
    </row>
    <row r="1478" spans="1:16" s="389" customFormat="1" ht="11.25" x14ac:dyDescent="0.2">
      <c r="A1478" s="554" t="s">
        <v>521</v>
      </c>
      <c r="B1478" s="505" t="s">
        <v>4698</v>
      </c>
      <c r="C1478" s="505" t="s">
        <v>4699</v>
      </c>
      <c r="D1478" s="418" t="s">
        <v>4716</v>
      </c>
      <c r="E1478" s="508">
        <v>1642.6</v>
      </c>
      <c r="F1478" s="540" t="s">
        <v>4785</v>
      </c>
      <c r="G1478" s="418" t="s">
        <v>4786</v>
      </c>
      <c r="H1478" s="418" t="s">
        <v>4716</v>
      </c>
      <c r="I1478" s="526" t="s">
        <v>4703</v>
      </c>
      <c r="J1478" s="526" t="s">
        <v>4704</v>
      </c>
      <c r="K1478" s="529">
        <v>5</v>
      </c>
      <c r="L1478" s="419">
        <v>12</v>
      </c>
      <c r="M1478" s="508">
        <v>26911.199999999997</v>
      </c>
      <c r="N1478" s="539"/>
      <c r="O1478" s="539"/>
      <c r="P1478" s="508"/>
    </row>
    <row r="1479" spans="1:16" s="389" customFormat="1" ht="11.25" x14ac:dyDescent="0.2">
      <c r="A1479" s="554" t="s">
        <v>521</v>
      </c>
      <c r="B1479" s="505" t="s">
        <v>4698</v>
      </c>
      <c r="C1479" s="505" t="s">
        <v>4699</v>
      </c>
      <c r="D1479" s="418" t="s">
        <v>4716</v>
      </c>
      <c r="E1479" s="508">
        <v>1642.6</v>
      </c>
      <c r="F1479" s="540" t="s">
        <v>4787</v>
      </c>
      <c r="G1479" s="418" t="s">
        <v>4788</v>
      </c>
      <c r="H1479" s="418" t="s">
        <v>4716</v>
      </c>
      <c r="I1479" s="526" t="s">
        <v>4703</v>
      </c>
      <c r="J1479" s="526" t="s">
        <v>4704</v>
      </c>
      <c r="K1479" s="529">
        <v>5</v>
      </c>
      <c r="L1479" s="419">
        <v>12</v>
      </c>
      <c r="M1479" s="508">
        <v>26911.199999999997</v>
      </c>
      <c r="N1479" s="539"/>
      <c r="O1479" s="539"/>
      <c r="P1479" s="508"/>
    </row>
    <row r="1480" spans="1:16" s="389" customFormat="1" ht="11.25" x14ac:dyDescent="0.2">
      <c r="A1480" s="554" t="s">
        <v>521</v>
      </c>
      <c r="B1480" s="505" t="s">
        <v>4698</v>
      </c>
      <c r="C1480" s="505" t="s">
        <v>4699</v>
      </c>
      <c r="D1480" s="418" t="s">
        <v>4716</v>
      </c>
      <c r="E1480" s="508">
        <v>1642.6</v>
      </c>
      <c r="F1480" s="540" t="s">
        <v>4789</v>
      </c>
      <c r="G1480" s="418" t="s">
        <v>4790</v>
      </c>
      <c r="H1480" s="418" t="s">
        <v>4716</v>
      </c>
      <c r="I1480" s="526" t="s">
        <v>4703</v>
      </c>
      <c r="J1480" s="526" t="s">
        <v>4704</v>
      </c>
      <c r="K1480" s="529">
        <v>5</v>
      </c>
      <c r="L1480" s="419">
        <v>12</v>
      </c>
      <c r="M1480" s="508">
        <v>26911.199999999997</v>
      </c>
      <c r="N1480" s="539"/>
      <c r="O1480" s="539"/>
      <c r="P1480" s="508"/>
    </row>
    <row r="1481" spans="1:16" s="389" customFormat="1" ht="11.25" x14ac:dyDescent="0.2">
      <c r="A1481" s="554" t="s">
        <v>521</v>
      </c>
      <c r="B1481" s="505" t="s">
        <v>4698</v>
      </c>
      <c r="C1481" s="505" t="s">
        <v>4699</v>
      </c>
      <c r="D1481" s="418" t="s">
        <v>4716</v>
      </c>
      <c r="E1481" s="508">
        <v>1642.6</v>
      </c>
      <c r="F1481" s="540" t="s">
        <v>4791</v>
      </c>
      <c r="G1481" s="418" t="s">
        <v>4792</v>
      </c>
      <c r="H1481" s="418" t="s">
        <v>4716</v>
      </c>
      <c r="I1481" s="526" t="s">
        <v>4703</v>
      </c>
      <c r="J1481" s="526" t="s">
        <v>4704</v>
      </c>
      <c r="K1481" s="529">
        <v>5</v>
      </c>
      <c r="L1481" s="419">
        <v>12</v>
      </c>
      <c r="M1481" s="508">
        <v>26911.199999999997</v>
      </c>
      <c r="N1481" s="539"/>
      <c r="O1481" s="539"/>
      <c r="P1481" s="508"/>
    </row>
    <row r="1482" spans="1:16" s="389" customFormat="1" ht="11.25" x14ac:dyDescent="0.2">
      <c r="A1482" s="554" t="s">
        <v>521</v>
      </c>
      <c r="B1482" s="505" t="s">
        <v>4698</v>
      </c>
      <c r="C1482" s="505" t="s">
        <v>4699</v>
      </c>
      <c r="D1482" s="418" t="s">
        <v>4716</v>
      </c>
      <c r="E1482" s="508">
        <v>1642.6</v>
      </c>
      <c r="F1482" s="540" t="s">
        <v>4793</v>
      </c>
      <c r="G1482" s="418" t="s">
        <v>4794</v>
      </c>
      <c r="H1482" s="418" t="s">
        <v>4716</v>
      </c>
      <c r="I1482" s="526" t="s">
        <v>4703</v>
      </c>
      <c r="J1482" s="526" t="s">
        <v>4704</v>
      </c>
      <c r="K1482" s="529">
        <v>5</v>
      </c>
      <c r="L1482" s="419">
        <v>12</v>
      </c>
      <c r="M1482" s="508">
        <v>26911.199999999997</v>
      </c>
      <c r="N1482" s="539"/>
      <c r="O1482" s="539"/>
      <c r="P1482" s="508"/>
    </row>
    <row r="1483" spans="1:16" s="389" customFormat="1" ht="11.25" x14ac:dyDescent="0.2">
      <c r="A1483" s="554" t="s">
        <v>521</v>
      </c>
      <c r="B1483" s="505" t="s">
        <v>4698</v>
      </c>
      <c r="C1483" s="505" t="s">
        <v>4699</v>
      </c>
      <c r="D1483" s="418" t="s">
        <v>4716</v>
      </c>
      <c r="E1483" s="508">
        <v>1642.6</v>
      </c>
      <c r="F1483" s="540" t="s">
        <v>4795</v>
      </c>
      <c r="G1483" s="418" t="s">
        <v>4796</v>
      </c>
      <c r="H1483" s="418" t="s">
        <v>4716</v>
      </c>
      <c r="I1483" s="526" t="s">
        <v>4703</v>
      </c>
      <c r="J1483" s="526" t="s">
        <v>4704</v>
      </c>
      <c r="K1483" s="529">
        <v>5</v>
      </c>
      <c r="L1483" s="419">
        <v>12</v>
      </c>
      <c r="M1483" s="508">
        <v>26911.199999999997</v>
      </c>
      <c r="N1483" s="539"/>
      <c r="O1483" s="539"/>
      <c r="P1483" s="508"/>
    </row>
    <row r="1484" spans="1:16" s="389" customFormat="1" ht="11.25" x14ac:dyDescent="0.2">
      <c r="A1484" s="554" t="s">
        <v>521</v>
      </c>
      <c r="B1484" s="505" t="s">
        <v>4698</v>
      </c>
      <c r="C1484" s="505" t="s">
        <v>4699</v>
      </c>
      <c r="D1484" s="418" t="s">
        <v>4716</v>
      </c>
      <c r="E1484" s="508">
        <v>1642.6</v>
      </c>
      <c r="F1484" s="540" t="s">
        <v>4797</v>
      </c>
      <c r="G1484" s="418" t="s">
        <v>4798</v>
      </c>
      <c r="H1484" s="418" t="s">
        <v>4716</v>
      </c>
      <c r="I1484" s="526" t="s">
        <v>4703</v>
      </c>
      <c r="J1484" s="526" t="s">
        <v>4704</v>
      </c>
      <c r="K1484" s="529">
        <v>5</v>
      </c>
      <c r="L1484" s="419">
        <v>12</v>
      </c>
      <c r="M1484" s="508">
        <v>26911.199999999997</v>
      </c>
      <c r="N1484" s="539"/>
      <c r="O1484" s="539"/>
      <c r="P1484" s="508"/>
    </row>
    <row r="1485" spans="1:16" s="389" customFormat="1" ht="11.25" x14ac:dyDescent="0.2">
      <c r="A1485" s="554" t="s">
        <v>521</v>
      </c>
      <c r="B1485" s="505" t="s">
        <v>4698</v>
      </c>
      <c r="C1485" s="505" t="s">
        <v>4699</v>
      </c>
      <c r="D1485" s="418" t="s">
        <v>4716</v>
      </c>
      <c r="E1485" s="508">
        <v>1642.6</v>
      </c>
      <c r="F1485" s="540" t="s">
        <v>4799</v>
      </c>
      <c r="G1485" s="418" t="s">
        <v>4800</v>
      </c>
      <c r="H1485" s="418" t="s">
        <v>4716</v>
      </c>
      <c r="I1485" s="526" t="s">
        <v>4703</v>
      </c>
      <c r="J1485" s="526" t="s">
        <v>4704</v>
      </c>
      <c r="K1485" s="529">
        <v>5</v>
      </c>
      <c r="L1485" s="419">
        <v>12</v>
      </c>
      <c r="M1485" s="508">
        <v>26911.199999999997</v>
      </c>
      <c r="N1485" s="539"/>
      <c r="O1485" s="539"/>
      <c r="P1485" s="508"/>
    </row>
    <row r="1486" spans="1:16" s="389" customFormat="1" ht="11.25" x14ac:dyDescent="0.2">
      <c r="A1486" s="554" t="s">
        <v>521</v>
      </c>
      <c r="B1486" s="505" t="s">
        <v>4698</v>
      </c>
      <c r="C1486" s="505" t="s">
        <v>4699</v>
      </c>
      <c r="D1486" s="418" t="s">
        <v>4716</v>
      </c>
      <c r="E1486" s="508">
        <v>1642.6</v>
      </c>
      <c r="F1486" s="540" t="s">
        <v>4801</v>
      </c>
      <c r="G1486" s="418" t="s">
        <v>4802</v>
      </c>
      <c r="H1486" s="418" t="s">
        <v>4716</v>
      </c>
      <c r="I1486" s="526" t="s">
        <v>4703</v>
      </c>
      <c r="J1486" s="526" t="s">
        <v>4704</v>
      </c>
      <c r="K1486" s="529">
        <v>5</v>
      </c>
      <c r="L1486" s="419">
        <v>12</v>
      </c>
      <c r="M1486" s="508">
        <v>26911.199999999997</v>
      </c>
      <c r="N1486" s="539"/>
      <c r="O1486" s="539"/>
      <c r="P1486" s="508"/>
    </row>
    <row r="1487" spans="1:16" s="389" customFormat="1" ht="11.25" x14ac:dyDescent="0.2">
      <c r="A1487" s="554" t="s">
        <v>521</v>
      </c>
      <c r="B1487" s="505" t="s">
        <v>4698</v>
      </c>
      <c r="C1487" s="505" t="s">
        <v>4699</v>
      </c>
      <c r="D1487" s="418" t="s">
        <v>4716</v>
      </c>
      <c r="E1487" s="508">
        <v>1642.6</v>
      </c>
      <c r="F1487" s="540" t="s">
        <v>4803</v>
      </c>
      <c r="G1487" s="418" t="s">
        <v>4804</v>
      </c>
      <c r="H1487" s="418" t="s">
        <v>4716</v>
      </c>
      <c r="I1487" s="526" t="s">
        <v>4703</v>
      </c>
      <c r="J1487" s="526" t="s">
        <v>4704</v>
      </c>
      <c r="K1487" s="529">
        <v>5</v>
      </c>
      <c r="L1487" s="419">
        <v>12</v>
      </c>
      <c r="M1487" s="508">
        <v>26911.199999999997</v>
      </c>
      <c r="N1487" s="539"/>
      <c r="O1487" s="539"/>
      <c r="P1487" s="508"/>
    </row>
    <row r="1488" spans="1:16" s="389" customFormat="1" ht="11.25" x14ac:dyDescent="0.2">
      <c r="A1488" s="554" t="s">
        <v>521</v>
      </c>
      <c r="B1488" s="505" t="s">
        <v>4698</v>
      </c>
      <c r="C1488" s="505" t="s">
        <v>4699</v>
      </c>
      <c r="D1488" s="418" t="s">
        <v>4716</v>
      </c>
      <c r="E1488" s="508">
        <v>3189.8500000000004</v>
      </c>
      <c r="F1488" s="540" t="s">
        <v>4805</v>
      </c>
      <c r="G1488" s="418" t="s">
        <v>4806</v>
      </c>
      <c r="H1488" s="418" t="s">
        <v>4716</v>
      </c>
      <c r="I1488" s="526" t="s">
        <v>4703</v>
      </c>
      <c r="J1488" s="526" t="s">
        <v>4704</v>
      </c>
      <c r="K1488" s="529">
        <v>5</v>
      </c>
      <c r="L1488" s="419">
        <v>12</v>
      </c>
      <c r="M1488" s="508">
        <v>45478.200000000004</v>
      </c>
      <c r="N1488" s="539"/>
      <c r="O1488" s="539"/>
      <c r="P1488" s="508"/>
    </row>
    <row r="1489" spans="1:16" s="389" customFormat="1" ht="11.25" x14ac:dyDescent="0.2">
      <c r="A1489" s="554" t="s">
        <v>521</v>
      </c>
      <c r="B1489" s="505" t="s">
        <v>4698</v>
      </c>
      <c r="C1489" s="505" t="s">
        <v>4699</v>
      </c>
      <c r="D1489" s="418" t="s">
        <v>4716</v>
      </c>
      <c r="E1489" s="508">
        <v>1642.6</v>
      </c>
      <c r="F1489" s="540" t="s">
        <v>4807</v>
      </c>
      <c r="G1489" s="418" t="s">
        <v>4808</v>
      </c>
      <c r="H1489" s="418" t="s">
        <v>4716</v>
      </c>
      <c r="I1489" s="526" t="s">
        <v>4703</v>
      </c>
      <c r="J1489" s="526" t="s">
        <v>4704</v>
      </c>
      <c r="K1489" s="529">
        <v>5</v>
      </c>
      <c r="L1489" s="419">
        <v>12</v>
      </c>
      <c r="M1489" s="508">
        <v>26911.199999999997</v>
      </c>
      <c r="N1489" s="539"/>
      <c r="O1489" s="539"/>
      <c r="P1489" s="508"/>
    </row>
    <row r="1490" spans="1:16" s="389" customFormat="1" ht="11.25" x14ac:dyDescent="0.2">
      <c r="A1490" s="554" t="s">
        <v>521</v>
      </c>
      <c r="B1490" s="505" t="s">
        <v>4698</v>
      </c>
      <c r="C1490" s="505" t="s">
        <v>4699</v>
      </c>
      <c r="D1490" s="418" t="s">
        <v>4716</v>
      </c>
      <c r="E1490" s="508">
        <v>2686.7000000000003</v>
      </c>
      <c r="F1490" s="540" t="s">
        <v>4809</v>
      </c>
      <c r="G1490" s="418" t="s">
        <v>4810</v>
      </c>
      <c r="H1490" s="418" t="s">
        <v>4716</v>
      </c>
      <c r="I1490" s="526" t="s">
        <v>4703</v>
      </c>
      <c r="J1490" s="526" t="s">
        <v>4704</v>
      </c>
      <c r="K1490" s="529">
        <v>5</v>
      </c>
      <c r="L1490" s="419">
        <v>12</v>
      </c>
      <c r="M1490" s="508">
        <v>39440.400000000001</v>
      </c>
      <c r="N1490" s="539"/>
      <c r="O1490" s="539"/>
      <c r="P1490" s="508"/>
    </row>
    <row r="1491" spans="1:16" s="389" customFormat="1" ht="11.25" x14ac:dyDescent="0.2">
      <c r="A1491" s="554" t="s">
        <v>521</v>
      </c>
      <c r="B1491" s="505" t="s">
        <v>4698</v>
      </c>
      <c r="C1491" s="505" t="s">
        <v>4699</v>
      </c>
      <c r="D1491" s="418" t="s">
        <v>4716</v>
      </c>
      <c r="E1491" s="508">
        <v>1642.6</v>
      </c>
      <c r="F1491" s="540" t="s">
        <v>4811</v>
      </c>
      <c r="G1491" s="418" t="s">
        <v>4812</v>
      </c>
      <c r="H1491" s="418" t="s">
        <v>4716</v>
      </c>
      <c r="I1491" s="526" t="s">
        <v>4703</v>
      </c>
      <c r="J1491" s="526" t="s">
        <v>4704</v>
      </c>
      <c r="K1491" s="529">
        <v>5</v>
      </c>
      <c r="L1491" s="419">
        <v>12</v>
      </c>
      <c r="M1491" s="508">
        <v>26911.199999999997</v>
      </c>
      <c r="N1491" s="539"/>
      <c r="O1491" s="539"/>
      <c r="P1491" s="508"/>
    </row>
    <row r="1492" spans="1:16" s="389" customFormat="1" ht="11.25" x14ac:dyDescent="0.2">
      <c r="A1492" s="554" t="s">
        <v>521</v>
      </c>
      <c r="B1492" s="505" t="s">
        <v>4698</v>
      </c>
      <c r="C1492" s="505" t="s">
        <v>4699</v>
      </c>
      <c r="D1492" s="418" t="s">
        <v>4716</v>
      </c>
      <c r="E1492" s="508">
        <v>1642.6</v>
      </c>
      <c r="F1492" s="540" t="s">
        <v>4813</v>
      </c>
      <c r="G1492" s="418" t="s">
        <v>4814</v>
      </c>
      <c r="H1492" s="418" t="s">
        <v>4716</v>
      </c>
      <c r="I1492" s="526" t="s">
        <v>4703</v>
      </c>
      <c r="J1492" s="526" t="s">
        <v>4704</v>
      </c>
      <c r="K1492" s="529">
        <v>5</v>
      </c>
      <c r="L1492" s="419">
        <v>12</v>
      </c>
      <c r="M1492" s="508">
        <v>26911.199999999997</v>
      </c>
      <c r="N1492" s="539"/>
      <c r="O1492" s="539"/>
      <c r="P1492" s="508"/>
    </row>
    <row r="1493" spans="1:16" s="389" customFormat="1" ht="11.25" x14ac:dyDescent="0.2">
      <c r="A1493" s="554" t="s">
        <v>521</v>
      </c>
      <c r="B1493" s="505" t="s">
        <v>4698</v>
      </c>
      <c r="C1493" s="505" t="s">
        <v>4699</v>
      </c>
      <c r="D1493" s="418" t="s">
        <v>4716</v>
      </c>
      <c r="E1493" s="508">
        <v>1642.6</v>
      </c>
      <c r="F1493" s="540" t="s">
        <v>4815</v>
      </c>
      <c r="G1493" s="418" t="s">
        <v>4816</v>
      </c>
      <c r="H1493" s="418" t="s">
        <v>4716</v>
      </c>
      <c r="I1493" s="526" t="s">
        <v>4703</v>
      </c>
      <c r="J1493" s="526" t="s">
        <v>4704</v>
      </c>
      <c r="K1493" s="529">
        <v>5</v>
      </c>
      <c r="L1493" s="419">
        <v>12</v>
      </c>
      <c r="M1493" s="508">
        <v>26911.199999999997</v>
      </c>
      <c r="N1493" s="539"/>
      <c r="O1493" s="539"/>
      <c r="P1493" s="508"/>
    </row>
    <row r="1494" spans="1:16" s="389" customFormat="1" ht="11.25" x14ac:dyDescent="0.2">
      <c r="A1494" s="554" t="s">
        <v>521</v>
      </c>
      <c r="B1494" s="505" t="s">
        <v>4698</v>
      </c>
      <c r="C1494" s="505" t="s">
        <v>4699</v>
      </c>
      <c r="D1494" s="418" t="s">
        <v>4716</v>
      </c>
      <c r="E1494" s="508">
        <v>1642.6</v>
      </c>
      <c r="F1494" s="540" t="s">
        <v>4817</v>
      </c>
      <c r="G1494" s="418" t="s">
        <v>4818</v>
      </c>
      <c r="H1494" s="418" t="s">
        <v>4716</v>
      </c>
      <c r="I1494" s="526" t="s">
        <v>4703</v>
      </c>
      <c r="J1494" s="526" t="s">
        <v>4704</v>
      </c>
      <c r="K1494" s="529">
        <v>5</v>
      </c>
      <c r="L1494" s="419">
        <v>12</v>
      </c>
      <c r="M1494" s="508">
        <v>26911.199999999997</v>
      </c>
      <c r="N1494" s="539"/>
      <c r="O1494" s="539"/>
      <c r="P1494" s="508"/>
    </row>
    <row r="1495" spans="1:16" s="389" customFormat="1" ht="11.25" x14ac:dyDescent="0.2">
      <c r="A1495" s="554" t="s">
        <v>521</v>
      </c>
      <c r="B1495" s="505" t="s">
        <v>4698</v>
      </c>
      <c r="C1495" s="505" t="s">
        <v>4699</v>
      </c>
      <c r="D1495" s="418" t="s">
        <v>4716</v>
      </c>
      <c r="E1495" s="508">
        <v>3189.8500000000004</v>
      </c>
      <c r="F1495" s="540" t="s">
        <v>4819</v>
      </c>
      <c r="G1495" s="418" t="s">
        <v>4820</v>
      </c>
      <c r="H1495" s="418" t="s">
        <v>4716</v>
      </c>
      <c r="I1495" s="526" t="s">
        <v>4703</v>
      </c>
      <c r="J1495" s="526" t="s">
        <v>4704</v>
      </c>
      <c r="K1495" s="529">
        <v>5</v>
      </c>
      <c r="L1495" s="419">
        <v>12</v>
      </c>
      <c r="M1495" s="508">
        <v>45478.200000000004</v>
      </c>
      <c r="N1495" s="539"/>
      <c r="O1495" s="539"/>
      <c r="P1495" s="508"/>
    </row>
    <row r="1496" spans="1:16" s="389" customFormat="1" ht="11.25" x14ac:dyDescent="0.2">
      <c r="A1496" s="554" t="s">
        <v>521</v>
      </c>
      <c r="B1496" s="505" t="s">
        <v>4698</v>
      </c>
      <c r="C1496" s="505" t="s">
        <v>4699</v>
      </c>
      <c r="D1496" s="418" t="s">
        <v>4716</v>
      </c>
      <c r="E1496" s="508">
        <v>1642.6</v>
      </c>
      <c r="F1496" s="540" t="s">
        <v>4821</v>
      </c>
      <c r="G1496" s="418" t="s">
        <v>4822</v>
      </c>
      <c r="H1496" s="418" t="s">
        <v>4716</v>
      </c>
      <c r="I1496" s="526" t="s">
        <v>4703</v>
      </c>
      <c r="J1496" s="526" t="s">
        <v>4704</v>
      </c>
      <c r="K1496" s="529">
        <v>5</v>
      </c>
      <c r="L1496" s="419">
        <v>12</v>
      </c>
      <c r="M1496" s="508">
        <v>26911.199999999997</v>
      </c>
      <c r="N1496" s="539"/>
      <c r="O1496" s="539"/>
      <c r="P1496" s="508"/>
    </row>
    <row r="1497" spans="1:16" s="389" customFormat="1" ht="11.25" x14ac:dyDescent="0.2">
      <c r="A1497" s="554" t="s">
        <v>521</v>
      </c>
      <c r="B1497" s="505" t="s">
        <v>4698</v>
      </c>
      <c r="C1497" s="505" t="s">
        <v>4699</v>
      </c>
      <c r="D1497" s="418" t="s">
        <v>4716</v>
      </c>
      <c r="E1497" s="508">
        <v>3693</v>
      </c>
      <c r="F1497" s="540" t="s">
        <v>4823</v>
      </c>
      <c r="G1497" s="418" t="s">
        <v>4824</v>
      </c>
      <c r="H1497" s="418" t="s">
        <v>4716</v>
      </c>
      <c r="I1497" s="526" t="s">
        <v>4703</v>
      </c>
      <c r="J1497" s="526" t="s">
        <v>4704</v>
      </c>
      <c r="K1497" s="529">
        <v>5</v>
      </c>
      <c r="L1497" s="419">
        <v>12</v>
      </c>
      <c r="M1497" s="508">
        <v>51516</v>
      </c>
      <c r="N1497" s="539"/>
      <c r="O1497" s="539"/>
      <c r="P1497" s="508"/>
    </row>
    <row r="1498" spans="1:16" s="389" customFormat="1" ht="11.25" x14ac:dyDescent="0.2">
      <c r="A1498" s="554" t="s">
        <v>521</v>
      </c>
      <c r="B1498" s="505" t="s">
        <v>4698</v>
      </c>
      <c r="C1498" s="505" t="s">
        <v>4699</v>
      </c>
      <c r="D1498" s="418" t="s">
        <v>4716</v>
      </c>
      <c r="E1498" s="508">
        <v>3189.8500000000004</v>
      </c>
      <c r="F1498" s="540" t="s">
        <v>4825</v>
      </c>
      <c r="G1498" s="418" t="s">
        <v>4826</v>
      </c>
      <c r="H1498" s="418" t="s">
        <v>4716</v>
      </c>
      <c r="I1498" s="526" t="s">
        <v>4703</v>
      </c>
      <c r="J1498" s="526" t="s">
        <v>4704</v>
      </c>
      <c r="K1498" s="529">
        <v>5</v>
      </c>
      <c r="L1498" s="419">
        <v>12</v>
      </c>
      <c r="M1498" s="508">
        <v>45478.200000000004</v>
      </c>
      <c r="N1498" s="539"/>
      <c r="O1498" s="539"/>
      <c r="P1498" s="508"/>
    </row>
    <row r="1499" spans="1:16" s="389" customFormat="1" ht="11.25" x14ac:dyDescent="0.2">
      <c r="A1499" s="554" t="s">
        <v>521</v>
      </c>
      <c r="B1499" s="505" t="s">
        <v>4698</v>
      </c>
      <c r="C1499" s="505" t="s">
        <v>4699</v>
      </c>
      <c r="D1499" s="418" t="s">
        <v>4716</v>
      </c>
      <c r="E1499" s="508">
        <v>3189.8500000000004</v>
      </c>
      <c r="F1499" s="540" t="s">
        <v>4827</v>
      </c>
      <c r="G1499" s="418" t="s">
        <v>4828</v>
      </c>
      <c r="H1499" s="418" t="s">
        <v>4716</v>
      </c>
      <c r="I1499" s="526" t="s">
        <v>4703</v>
      </c>
      <c r="J1499" s="526" t="s">
        <v>4704</v>
      </c>
      <c r="K1499" s="529">
        <v>5</v>
      </c>
      <c r="L1499" s="419">
        <v>12</v>
      </c>
      <c r="M1499" s="508">
        <v>45478.200000000004</v>
      </c>
      <c r="N1499" s="539"/>
      <c r="O1499" s="539"/>
      <c r="P1499" s="508"/>
    </row>
    <row r="1500" spans="1:16" s="389" customFormat="1" ht="11.25" x14ac:dyDescent="0.2">
      <c r="A1500" s="554" t="s">
        <v>521</v>
      </c>
      <c r="B1500" s="505" t="s">
        <v>4698</v>
      </c>
      <c r="C1500" s="505" t="s">
        <v>4699</v>
      </c>
      <c r="D1500" s="418" t="s">
        <v>4716</v>
      </c>
      <c r="E1500" s="508">
        <v>1642.6</v>
      </c>
      <c r="F1500" s="540" t="s">
        <v>4829</v>
      </c>
      <c r="G1500" s="418" t="s">
        <v>4830</v>
      </c>
      <c r="H1500" s="418" t="s">
        <v>4716</v>
      </c>
      <c r="I1500" s="526" t="s">
        <v>4703</v>
      </c>
      <c r="J1500" s="526" t="s">
        <v>4704</v>
      </c>
      <c r="K1500" s="529">
        <v>5</v>
      </c>
      <c r="L1500" s="419">
        <v>12</v>
      </c>
      <c r="M1500" s="508">
        <v>26911.199999999997</v>
      </c>
      <c r="N1500" s="539"/>
      <c r="O1500" s="539"/>
      <c r="P1500" s="508"/>
    </row>
    <row r="1501" spans="1:16" s="389" customFormat="1" ht="11.25" x14ac:dyDescent="0.2">
      <c r="A1501" s="554" t="s">
        <v>521</v>
      </c>
      <c r="B1501" s="505" t="s">
        <v>4698</v>
      </c>
      <c r="C1501" s="505" t="s">
        <v>4699</v>
      </c>
      <c r="D1501" s="418" t="s">
        <v>4716</v>
      </c>
      <c r="E1501" s="508">
        <v>4196.1500000000005</v>
      </c>
      <c r="F1501" s="540" t="s">
        <v>4831</v>
      </c>
      <c r="G1501" s="418" t="s">
        <v>4832</v>
      </c>
      <c r="H1501" s="418" t="s">
        <v>4716</v>
      </c>
      <c r="I1501" s="526" t="s">
        <v>4703</v>
      </c>
      <c r="J1501" s="526" t="s">
        <v>4704</v>
      </c>
      <c r="K1501" s="529">
        <v>5</v>
      </c>
      <c r="L1501" s="419">
        <v>12</v>
      </c>
      <c r="M1501" s="508">
        <v>57553.8</v>
      </c>
      <c r="N1501" s="539"/>
      <c r="O1501" s="539"/>
      <c r="P1501" s="508"/>
    </row>
    <row r="1502" spans="1:16" s="389" customFormat="1" ht="11.25" x14ac:dyDescent="0.2">
      <c r="A1502" s="554" t="s">
        <v>521</v>
      </c>
      <c r="B1502" s="505" t="s">
        <v>4698</v>
      </c>
      <c r="C1502" s="505" t="s">
        <v>4699</v>
      </c>
      <c r="D1502" s="418" t="s">
        <v>4716</v>
      </c>
      <c r="E1502" s="508">
        <v>1642.6</v>
      </c>
      <c r="F1502" s="540" t="s">
        <v>4833</v>
      </c>
      <c r="G1502" s="418" t="s">
        <v>4834</v>
      </c>
      <c r="H1502" s="418" t="s">
        <v>4716</v>
      </c>
      <c r="I1502" s="526" t="s">
        <v>4703</v>
      </c>
      <c r="J1502" s="526" t="s">
        <v>4704</v>
      </c>
      <c r="K1502" s="529">
        <v>5</v>
      </c>
      <c r="L1502" s="419">
        <v>12</v>
      </c>
      <c r="M1502" s="508">
        <v>26911.199999999997</v>
      </c>
      <c r="N1502" s="539"/>
      <c r="O1502" s="539"/>
      <c r="P1502" s="508"/>
    </row>
    <row r="1503" spans="1:16" s="389" customFormat="1" ht="11.25" x14ac:dyDescent="0.2">
      <c r="A1503" s="554" t="s">
        <v>521</v>
      </c>
      <c r="B1503" s="505" t="s">
        <v>4698</v>
      </c>
      <c r="C1503" s="505" t="s">
        <v>4699</v>
      </c>
      <c r="D1503" s="418" t="s">
        <v>4716</v>
      </c>
      <c r="E1503" s="508">
        <v>1642.6</v>
      </c>
      <c r="F1503" s="540" t="s">
        <v>4835</v>
      </c>
      <c r="G1503" s="418" t="s">
        <v>4836</v>
      </c>
      <c r="H1503" s="418" t="s">
        <v>4716</v>
      </c>
      <c r="I1503" s="526" t="s">
        <v>4703</v>
      </c>
      <c r="J1503" s="526" t="s">
        <v>4704</v>
      </c>
      <c r="K1503" s="529">
        <v>5</v>
      </c>
      <c r="L1503" s="419">
        <v>12</v>
      </c>
      <c r="M1503" s="508">
        <v>26911.199999999997</v>
      </c>
      <c r="N1503" s="539"/>
      <c r="O1503" s="539"/>
      <c r="P1503" s="508"/>
    </row>
    <row r="1504" spans="1:16" s="389" customFormat="1" ht="11.25" x14ac:dyDescent="0.2">
      <c r="A1504" s="554" t="s">
        <v>521</v>
      </c>
      <c r="B1504" s="505" t="s">
        <v>4698</v>
      </c>
      <c r="C1504" s="505" t="s">
        <v>4699</v>
      </c>
      <c r="D1504" s="418" t="s">
        <v>4716</v>
      </c>
      <c r="E1504" s="508">
        <v>2686.7000000000003</v>
      </c>
      <c r="F1504" s="540" t="s">
        <v>4837</v>
      </c>
      <c r="G1504" s="418" t="s">
        <v>4838</v>
      </c>
      <c r="H1504" s="418" t="s">
        <v>4716</v>
      </c>
      <c r="I1504" s="526" t="s">
        <v>4703</v>
      </c>
      <c r="J1504" s="526" t="s">
        <v>4704</v>
      </c>
      <c r="K1504" s="529">
        <v>5</v>
      </c>
      <c r="L1504" s="419">
        <v>12</v>
      </c>
      <c r="M1504" s="508">
        <v>39440.400000000001</v>
      </c>
      <c r="N1504" s="539"/>
      <c r="O1504" s="539"/>
      <c r="P1504" s="508"/>
    </row>
    <row r="1505" spans="1:16" s="389" customFormat="1" ht="11.25" x14ac:dyDescent="0.2">
      <c r="A1505" s="554" t="s">
        <v>521</v>
      </c>
      <c r="B1505" s="505" t="s">
        <v>4698</v>
      </c>
      <c r="C1505" s="505" t="s">
        <v>4699</v>
      </c>
      <c r="D1505" s="418" t="s">
        <v>4716</v>
      </c>
      <c r="E1505" s="508">
        <v>4196.1500000000005</v>
      </c>
      <c r="F1505" s="540" t="s">
        <v>4839</v>
      </c>
      <c r="G1505" s="418" t="s">
        <v>4840</v>
      </c>
      <c r="H1505" s="418" t="s">
        <v>4716</v>
      </c>
      <c r="I1505" s="526" t="s">
        <v>4703</v>
      </c>
      <c r="J1505" s="526" t="s">
        <v>4704</v>
      </c>
      <c r="K1505" s="529">
        <v>5</v>
      </c>
      <c r="L1505" s="419">
        <v>12</v>
      </c>
      <c r="M1505" s="508">
        <v>57553.8</v>
      </c>
      <c r="N1505" s="539"/>
      <c r="O1505" s="539"/>
      <c r="P1505" s="508"/>
    </row>
    <row r="1506" spans="1:16" s="389" customFormat="1" ht="11.25" x14ac:dyDescent="0.2">
      <c r="A1506" s="554" t="s">
        <v>521</v>
      </c>
      <c r="B1506" s="505" t="s">
        <v>4698</v>
      </c>
      <c r="C1506" s="505" t="s">
        <v>4699</v>
      </c>
      <c r="D1506" s="418" t="s">
        <v>4716</v>
      </c>
      <c r="E1506" s="508">
        <v>3189.8500000000004</v>
      </c>
      <c r="F1506" s="540" t="s">
        <v>4841</v>
      </c>
      <c r="G1506" s="418" t="s">
        <v>4842</v>
      </c>
      <c r="H1506" s="418" t="s">
        <v>4716</v>
      </c>
      <c r="I1506" s="526" t="s">
        <v>4703</v>
      </c>
      <c r="J1506" s="526" t="s">
        <v>4704</v>
      </c>
      <c r="K1506" s="529">
        <v>5</v>
      </c>
      <c r="L1506" s="419">
        <v>12</v>
      </c>
      <c r="M1506" s="508">
        <v>45478.200000000004</v>
      </c>
      <c r="N1506" s="539"/>
      <c r="O1506" s="539"/>
      <c r="P1506" s="508"/>
    </row>
    <row r="1507" spans="1:16" s="389" customFormat="1" ht="11.25" x14ac:dyDescent="0.2">
      <c r="A1507" s="554" t="s">
        <v>521</v>
      </c>
      <c r="B1507" s="505" t="s">
        <v>4698</v>
      </c>
      <c r="C1507" s="505" t="s">
        <v>4699</v>
      </c>
      <c r="D1507" s="418" t="s">
        <v>4716</v>
      </c>
      <c r="E1507" s="508">
        <v>3693</v>
      </c>
      <c r="F1507" s="540" t="s">
        <v>4843</v>
      </c>
      <c r="G1507" s="418" t="s">
        <v>4844</v>
      </c>
      <c r="H1507" s="418" t="s">
        <v>4716</v>
      </c>
      <c r="I1507" s="526" t="s">
        <v>4703</v>
      </c>
      <c r="J1507" s="526" t="s">
        <v>4704</v>
      </c>
      <c r="K1507" s="529">
        <v>5</v>
      </c>
      <c r="L1507" s="419">
        <v>12</v>
      </c>
      <c r="M1507" s="508">
        <v>51516</v>
      </c>
      <c r="N1507" s="539"/>
      <c r="O1507" s="539"/>
      <c r="P1507" s="508"/>
    </row>
    <row r="1508" spans="1:16" s="389" customFormat="1" ht="11.25" x14ac:dyDescent="0.2">
      <c r="A1508" s="554" t="s">
        <v>521</v>
      </c>
      <c r="B1508" s="505" t="s">
        <v>4698</v>
      </c>
      <c r="C1508" s="505" t="s">
        <v>4699</v>
      </c>
      <c r="D1508" s="418" t="s">
        <v>4716</v>
      </c>
      <c r="E1508" s="508">
        <v>1642.6</v>
      </c>
      <c r="F1508" s="540" t="s">
        <v>4845</v>
      </c>
      <c r="G1508" s="418" t="s">
        <v>4846</v>
      </c>
      <c r="H1508" s="418" t="s">
        <v>4716</v>
      </c>
      <c r="I1508" s="526" t="s">
        <v>4703</v>
      </c>
      <c r="J1508" s="526" t="s">
        <v>4704</v>
      </c>
      <c r="K1508" s="529">
        <v>5</v>
      </c>
      <c r="L1508" s="419">
        <v>12</v>
      </c>
      <c r="M1508" s="508">
        <v>26911.199999999997</v>
      </c>
      <c r="N1508" s="539"/>
      <c r="O1508" s="539"/>
      <c r="P1508" s="508"/>
    </row>
    <row r="1509" spans="1:16" s="389" customFormat="1" ht="11.25" x14ac:dyDescent="0.2">
      <c r="A1509" s="554" t="s">
        <v>521</v>
      </c>
      <c r="B1509" s="505" t="s">
        <v>4698</v>
      </c>
      <c r="C1509" s="505" t="s">
        <v>4699</v>
      </c>
      <c r="D1509" s="418" t="s">
        <v>4716</v>
      </c>
      <c r="E1509" s="508">
        <v>4196.1500000000005</v>
      </c>
      <c r="F1509" s="540" t="s">
        <v>4847</v>
      </c>
      <c r="G1509" s="418" t="s">
        <v>4848</v>
      </c>
      <c r="H1509" s="418" t="s">
        <v>4716</v>
      </c>
      <c r="I1509" s="526" t="s">
        <v>4703</v>
      </c>
      <c r="J1509" s="526" t="s">
        <v>4704</v>
      </c>
      <c r="K1509" s="529">
        <v>5</v>
      </c>
      <c r="L1509" s="419">
        <v>12</v>
      </c>
      <c r="M1509" s="508">
        <v>57553.8</v>
      </c>
      <c r="N1509" s="539"/>
      <c r="O1509" s="539"/>
      <c r="P1509" s="508"/>
    </row>
    <row r="1510" spans="1:16" s="389" customFormat="1" ht="11.25" x14ac:dyDescent="0.2">
      <c r="A1510" s="554" t="s">
        <v>521</v>
      </c>
      <c r="B1510" s="505" t="s">
        <v>4698</v>
      </c>
      <c r="C1510" s="505" t="s">
        <v>4699</v>
      </c>
      <c r="D1510" s="418" t="s">
        <v>4716</v>
      </c>
      <c r="E1510" s="508">
        <v>4196.1500000000005</v>
      </c>
      <c r="F1510" s="540" t="s">
        <v>4849</v>
      </c>
      <c r="G1510" s="418" t="s">
        <v>4850</v>
      </c>
      <c r="H1510" s="418" t="s">
        <v>4716</v>
      </c>
      <c r="I1510" s="526" t="s">
        <v>4703</v>
      </c>
      <c r="J1510" s="526" t="s">
        <v>4704</v>
      </c>
      <c r="K1510" s="529">
        <v>5</v>
      </c>
      <c r="L1510" s="419">
        <v>12</v>
      </c>
      <c r="M1510" s="508">
        <v>57553.8</v>
      </c>
      <c r="N1510" s="539"/>
      <c r="O1510" s="539"/>
      <c r="P1510" s="508"/>
    </row>
    <row r="1511" spans="1:16" s="389" customFormat="1" ht="11.25" x14ac:dyDescent="0.2">
      <c r="A1511" s="554" t="s">
        <v>521</v>
      </c>
      <c r="B1511" s="505" t="s">
        <v>4698</v>
      </c>
      <c r="C1511" s="505" t="s">
        <v>4699</v>
      </c>
      <c r="D1511" s="418" t="s">
        <v>4716</v>
      </c>
      <c r="E1511" s="508">
        <v>1642.6</v>
      </c>
      <c r="F1511" s="540" t="s">
        <v>4851</v>
      </c>
      <c r="G1511" s="418" t="s">
        <v>4852</v>
      </c>
      <c r="H1511" s="418" t="s">
        <v>4716</v>
      </c>
      <c r="I1511" s="526" t="s">
        <v>4703</v>
      </c>
      <c r="J1511" s="526" t="s">
        <v>4704</v>
      </c>
      <c r="K1511" s="529">
        <v>5</v>
      </c>
      <c r="L1511" s="419">
        <v>12</v>
      </c>
      <c r="M1511" s="508">
        <v>26911.199999999997</v>
      </c>
      <c r="N1511" s="539"/>
      <c r="O1511" s="539"/>
      <c r="P1511" s="508"/>
    </row>
    <row r="1512" spans="1:16" s="389" customFormat="1" ht="11.25" x14ac:dyDescent="0.2">
      <c r="A1512" s="554" t="s">
        <v>521</v>
      </c>
      <c r="B1512" s="505" t="s">
        <v>4698</v>
      </c>
      <c r="C1512" s="505" t="s">
        <v>4699</v>
      </c>
      <c r="D1512" s="418" t="s">
        <v>4716</v>
      </c>
      <c r="E1512" s="508">
        <v>1642.6</v>
      </c>
      <c r="F1512" s="540" t="s">
        <v>4853</v>
      </c>
      <c r="G1512" s="418" t="s">
        <v>4854</v>
      </c>
      <c r="H1512" s="418" t="s">
        <v>4716</v>
      </c>
      <c r="I1512" s="526" t="s">
        <v>4703</v>
      </c>
      <c r="J1512" s="526" t="s">
        <v>4704</v>
      </c>
      <c r="K1512" s="529">
        <v>5</v>
      </c>
      <c r="L1512" s="419">
        <v>12</v>
      </c>
      <c r="M1512" s="508">
        <v>26911.199999999997</v>
      </c>
      <c r="N1512" s="539"/>
      <c r="O1512" s="539"/>
      <c r="P1512" s="508"/>
    </row>
    <row r="1513" spans="1:16" s="389" customFormat="1" ht="11.25" x14ac:dyDescent="0.2">
      <c r="A1513" s="554" t="s">
        <v>521</v>
      </c>
      <c r="B1513" s="505" t="s">
        <v>4698</v>
      </c>
      <c r="C1513" s="505" t="s">
        <v>4699</v>
      </c>
      <c r="D1513" s="418" t="s">
        <v>4716</v>
      </c>
      <c r="E1513" s="508">
        <v>3189.8500000000004</v>
      </c>
      <c r="F1513" s="540" t="s">
        <v>4855</v>
      </c>
      <c r="G1513" s="418" t="s">
        <v>4856</v>
      </c>
      <c r="H1513" s="418" t="s">
        <v>4716</v>
      </c>
      <c r="I1513" s="526" t="s">
        <v>4703</v>
      </c>
      <c r="J1513" s="526" t="s">
        <v>4704</v>
      </c>
      <c r="K1513" s="529">
        <v>5</v>
      </c>
      <c r="L1513" s="419">
        <v>12</v>
      </c>
      <c r="M1513" s="508">
        <v>45478.200000000004</v>
      </c>
      <c r="N1513" s="539"/>
      <c r="O1513" s="539"/>
      <c r="P1513" s="508"/>
    </row>
    <row r="1514" spans="1:16" s="389" customFormat="1" ht="11.25" x14ac:dyDescent="0.2">
      <c r="A1514" s="554" t="s">
        <v>521</v>
      </c>
      <c r="B1514" s="505" t="s">
        <v>4698</v>
      </c>
      <c r="C1514" s="505" t="s">
        <v>4699</v>
      </c>
      <c r="D1514" s="418" t="s">
        <v>4716</v>
      </c>
      <c r="E1514" s="508">
        <v>1642.6</v>
      </c>
      <c r="F1514" s="540" t="s">
        <v>4857</v>
      </c>
      <c r="G1514" s="418" t="s">
        <v>4858</v>
      </c>
      <c r="H1514" s="418" t="s">
        <v>4716</v>
      </c>
      <c r="I1514" s="526" t="s">
        <v>4703</v>
      </c>
      <c r="J1514" s="526" t="s">
        <v>4704</v>
      </c>
      <c r="K1514" s="529">
        <v>5</v>
      </c>
      <c r="L1514" s="419">
        <v>12</v>
      </c>
      <c r="M1514" s="508">
        <v>26911.199999999997</v>
      </c>
      <c r="N1514" s="539"/>
      <c r="O1514" s="539"/>
      <c r="P1514" s="508"/>
    </row>
    <row r="1515" spans="1:16" s="389" customFormat="1" ht="11.25" x14ac:dyDescent="0.2">
      <c r="A1515" s="554" t="s">
        <v>521</v>
      </c>
      <c r="B1515" s="505" t="s">
        <v>4698</v>
      </c>
      <c r="C1515" s="505" t="s">
        <v>4699</v>
      </c>
      <c r="D1515" s="418" t="s">
        <v>4716</v>
      </c>
      <c r="E1515" s="508">
        <v>1642.6</v>
      </c>
      <c r="F1515" s="540" t="s">
        <v>4859</v>
      </c>
      <c r="G1515" s="418" t="s">
        <v>4860</v>
      </c>
      <c r="H1515" s="418" t="s">
        <v>4716</v>
      </c>
      <c r="I1515" s="526" t="s">
        <v>4703</v>
      </c>
      <c r="J1515" s="526" t="s">
        <v>4704</v>
      </c>
      <c r="K1515" s="529">
        <v>5</v>
      </c>
      <c r="L1515" s="419">
        <v>12</v>
      </c>
      <c r="M1515" s="508">
        <v>26911.199999999997</v>
      </c>
      <c r="N1515" s="539"/>
      <c r="O1515" s="539"/>
      <c r="P1515" s="508"/>
    </row>
    <row r="1516" spans="1:16" s="389" customFormat="1" ht="11.25" x14ac:dyDescent="0.2">
      <c r="A1516" s="554" t="s">
        <v>521</v>
      </c>
      <c r="B1516" s="505" t="s">
        <v>4698</v>
      </c>
      <c r="C1516" s="505" t="s">
        <v>4699</v>
      </c>
      <c r="D1516" s="418" t="s">
        <v>4716</v>
      </c>
      <c r="E1516" s="508">
        <v>3693</v>
      </c>
      <c r="F1516" s="540" t="s">
        <v>4861</v>
      </c>
      <c r="G1516" s="418" t="s">
        <v>4862</v>
      </c>
      <c r="H1516" s="418" t="s">
        <v>4716</v>
      </c>
      <c r="I1516" s="526" t="s">
        <v>4703</v>
      </c>
      <c r="J1516" s="526" t="s">
        <v>4704</v>
      </c>
      <c r="K1516" s="529">
        <v>5</v>
      </c>
      <c r="L1516" s="419">
        <v>12</v>
      </c>
      <c r="M1516" s="508">
        <v>51516</v>
      </c>
      <c r="N1516" s="539"/>
      <c r="O1516" s="539"/>
      <c r="P1516" s="508"/>
    </row>
    <row r="1517" spans="1:16" s="389" customFormat="1" ht="11.25" x14ac:dyDescent="0.2">
      <c r="A1517" s="554" t="s">
        <v>521</v>
      </c>
      <c r="B1517" s="505" t="s">
        <v>4698</v>
      </c>
      <c r="C1517" s="505" t="s">
        <v>4699</v>
      </c>
      <c r="D1517" s="418" t="s">
        <v>4716</v>
      </c>
      <c r="E1517" s="508">
        <v>1642.6</v>
      </c>
      <c r="F1517" s="540" t="s">
        <v>4863</v>
      </c>
      <c r="G1517" s="418" t="s">
        <v>4864</v>
      </c>
      <c r="H1517" s="418" t="s">
        <v>4716</v>
      </c>
      <c r="I1517" s="526" t="s">
        <v>4703</v>
      </c>
      <c r="J1517" s="526" t="s">
        <v>4704</v>
      </c>
      <c r="K1517" s="529">
        <v>5</v>
      </c>
      <c r="L1517" s="419">
        <v>12</v>
      </c>
      <c r="M1517" s="508">
        <v>26911.199999999997</v>
      </c>
      <c r="N1517" s="539"/>
      <c r="O1517" s="539"/>
      <c r="P1517" s="508"/>
    </row>
    <row r="1518" spans="1:16" s="389" customFormat="1" ht="11.25" x14ac:dyDescent="0.2">
      <c r="A1518" s="554" t="s">
        <v>521</v>
      </c>
      <c r="B1518" s="505" t="s">
        <v>4698</v>
      </c>
      <c r="C1518" s="505" t="s">
        <v>4699</v>
      </c>
      <c r="D1518" s="418" t="s">
        <v>4716</v>
      </c>
      <c r="E1518" s="508">
        <v>4196.1500000000005</v>
      </c>
      <c r="F1518" s="540" t="s">
        <v>4865</v>
      </c>
      <c r="G1518" s="418" t="s">
        <v>4866</v>
      </c>
      <c r="H1518" s="418" t="s">
        <v>4716</v>
      </c>
      <c r="I1518" s="526" t="s">
        <v>4703</v>
      </c>
      <c r="J1518" s="526" t="s">
        <v>4704</v>
      </c>
      <c r="K1518" s="529">
        <v>5</v>
      </c>
      <c r="L1518" s="419">
        <v>12</v>
      </c>
      <c r="M1518" s="508">
        <v>57553.8</v>
      </c>
      <c r="N1518" s="539"/>
      <c r="O1518" s="539"/>
      <c r="P1518" s="508"/>
    </row>
    <row r="1519" spans="1:16" s="389" customFormat="1" ht="11.25" x14ac:dyDescent="0.2">
      <c r="A1519" s="554" t="s">
        <v>521</v>
      </c>
      <c r="B1519" s="505" t="s">
        <v>4698</v>
      </c>
      <c r="C1519" s="505" t="s">
        <v>4699</v>
      </c>
      <c r="D1519" s="418" t="s">
        <v>4716</v>
      </c>
      <c r="E1519" s="508">
        <v>2183.5500000000006</v>
      </c>
      <c r="F1519" s="540" t="s">
        <v>4867</v>
      </c>
      <c r="G1519" s="418" t="s">
        <v>4868</v>
      </c>
      <c r="H1519" s="418" t="s">
        <v>4716</v>
      </c>
      <c r="I1519" s="526" t="s">
        <v>4703</v>
      </c>
      <c r="J1519" s="526" t="s">
        <v>4704</v>
      </c>
      <c r="K1519" s="529">
        <v>5</v>
      </c>
      <c r="L1519" s="419">
        <v>12</v>
      </c>
      <c r="M1519" s="508">
        <v>33402.600000000006</v>
      </c>
      <c r="N1519" s="539"/>
      <c r="O1519" s="539"/>
      <c r="P1519" s="508"/>
    </row>
    <row r="1520" spans="1:16" s="389" customFormat="1" ht="11.25" x14ac:dyDescent="0.2">
      <c r="A1520" s="554" t="s">
        <v>521</v>
      </c>
      <c r="B1520" s="505" t="s">
        <v>4698</v>
      </c>
      <c r="C1520" s="505" t="s">
        <v>4699</v>
      </c>
      <c r="D1520" s="418" t="s">
        <v>4716</v>
      </c>
      <c r="E1520" s="508">
        <v>2183.5500000000006</v>
      </c>
      <c r="F1520" s="540" t="s">
        <v>4869</v>
      </c>
      <c r="G1520" s="418" t="s">
        <v>4870</v>
      </c>
      <c r="H1520" s="418" t="s">
        <v>4716</v>
      </c>
      <c r="I1520" s="526" t="s">
        <v>4703</v>
      </c>
      <c r="J1520" s="526" t="s">
        <v>4704</v>
      </c>
      <c r="K1520" s="529">
        <v>5</v>
      </c>
      <c r="L1520" s="419">
        <v>12</v>
      </c>
      <c r="M1520" s="508">
        <v>33402.600000000006</v>
      </c>
      <c r="N1520" s="539"/>
      <c r="O1520" s="539"/>
      <c r="P1520" s="508"/>
    </row>
    <row r="1521" spans="1:16" s="389" customFormat="1" ht="11.25" x14ac:dyDescent="0.2">
      <c r="A1521" s="554" t="s">
        <v>521</v>
      </c>
      <c r="B1521" s="505" t="s">
        <v>4698</v>
      </c>
      <c r="C1521" s="505" t="s">
        <v>4699</v>
      </c>
      <c r="D1521" s="418" t="s">
        <v>4716</v>
      </c>
      <c r="E1521" s="508">
        <v>2183.5500000000006</v>
      </c>
      <c r="F1521" s="540" t="s">
        <v>4871</v>
      </c>
      <c r="G1521" s="418" t="s">
        <v>4872</v>
      </c>
      <c r="H1521" s="418" t="s">
        <v>4716</v>
      </c>
      <c r="I1521" s="526" t="s">
        <v>4703</v>
      </c>
      <c r="J1521" s="526" t="s">
        <v>4704</v>
      </c>
      <c r="K1521" s="529">
        <v>5</v>
      </c>
      <c r="L1521" s="419">
        <v>12</v>
      </c>
      <c r="M1521" s="508">
        <v>33402.600000000006</v>
      </c>
      <c r="N1521" s="539"/>
      <c r="O1521" s="539"/>
      <c r="P1521" s="508"/>
    </row>
    <row r="1522" spans="1:16" s="389" customFormat="1" ht="11.25" x14ac:dyDescent="0.2">
      <c r="A1522" s="554" t="s">
        <v>521</v>
      </c>
      <c r="B1522" s="505" t="s">
        <v>4698</v>
      </c>
      <c r="C1522" s="505" t="s">
        <v>4699</v>
      </c>
      <c r="D1522" s="418" t="s">
        <v>4716</v>
      </c>
      <c r="E1522" s="508">
        <v>2183.5500000000006</v>
      </c>
      <c r="F1522" s="540" t="s">
        <v>4873</v>
      </c>
      <c r="G1522" s="418" t="s">
        <v>4874</v>
      </c>
      <c r="H1522" s="418" t="s">
        <v>4716</v>
      </c>
      <c r="I1522" s="526" t="s">
        <v>4703</v>
      </c>
      <c r="J1522" s="526" t="s">
        <v>4704</v>
      </c>
      <c r="K1522" s="529">
        <v>5</v>
      </c>
      <c r="L1522" s="419">
        <v>12</v>
      </c>
      <c r="M1522" s="508">
        <v>33402.600000000006</v>
      </c>
      <c r="N1522" s="539"/>
      <c r="O1522" s="539"/>
      <c r="P1522" s="508"/>
    </row>
    <row r="1523" spans="1:16" s="389" customFormat="1" ht="11.25" x14ac:dyDescent="0.2">
      <c r="A1523" s="554" t="s">
        <v>521</v>
      </c>
      <c r="B1523" s="505" t="s">
        <v>4698</v>
      </c>
      <c r="C1523" s="505" t="s">
        <v>4699</v>
      </c>
      <c r="D1523" s="418" t="s">
        <v>4716</v>
      </c>
      <c r="E1523" s="508">
        <v>1642.6</v>
      </c>
      <c r="F1523" s="540" t="s">
        <v>4875</v>
      </c>
      <c r="G1523" s="418" t="s">
        <v>4876</v>
      </c>
      <c r="H1523" s="418" t="s">
        <v>4716</v>
      </c>
      <c r="I1523" s="526" t="s">
        <v>4703</v>
      </c>
      <c r="J1523" s="526" t="s">
        <v>4704</v>
      </c>
      <c r="K1523" s="529">
        <v>5</v>
      </c>
      <c r="L1523" s="419">
        <v>12</v>
      </c>
      <c r="M1523" s="508">
        <v>26911.199999999997</v>
      </c>
      <c r="N1523" s="539"/>
      <c r="O1523" s="539"/>
      <c r="P1523" s="508"/>
    </row>
    <row r="1524" spans="1:16" s="389" customFormat="1" ht="11.25" x14ac:dyDescent="0.2">
      <c r="A1524" s="554" t="s">
        <v>521</v>
      </c>
      <c r="B1524" s="505" t="s">
        <v>4698</v>
      </c>
      <c r="C1524" s="505" t="s">
        <v>4699</v>
      </c>
      <c r="D1524" s="418" t="s">
        <v>4716</v>
      </c>
      <c r="E1524" s="508">
        <v>1642.6</v>
      </c>
      <c r="F1524" s="540" t="s">
        <v>4877</v>
      </c>
      <c r="G1524" s="418" t="s">
        <v>4878</v>
      </c>
      <c r="H1524" s="418" t="s">
        <v>4716</v>
      </c>
      <c r="I1524" s="526" t="s">
        <v>4703</v>
      </c>
      <c r="J1524" s="526" t="s">
        <v>4704</v>
      </c>
      <c r="K1524" s="529">
        <v>5</v>
      </c>
      <c r="L1524" s="419">
        <v>12</v>
      </c>
      <c r="M1524" s="508">
        <v>26911.199999999997</v>
      </c>
      <c r="N1524" s="539"/>
      <c r="O1524" s="539"/>
      <c r="P1524" s="508"/>
    </row>
    <row r="1525" spans="1:16" s="389" customFormat="1" ht="11.25" x14ac:dyDescent="0.2">
      <c r="A1525" s="554" t="s">
        <v>521</v>
      </c>
      <c r="B1525" s="505" t="s">
        <v>4698</v>
      </c>
      <c r="C1525" s="505" t="s">
        <v>4699</v>
      </c>
      <c r="D1525" s="418" t="s">
        <v>4716</v>
      </c>
      <c r="E1525" s="508">
        <v>1642.6</v>
      </c>
      <c r="F1525" s="540" t="s">
        <v>4879</v>
      </c>
      <c r="G1525" s="418" t="s">
        <v>4880</v>
      </c>
      <c r="H1525" s="418" t="s">
        <v>4716</v>
      </c>
      <c r="I1525" s="526" t="s">
        <v>4703</v>
      </c>
      <c r="J1525" s="526" t="s">
        <v>4704</v>
      </c>
      <c r="K1525" s="529">
        <v>5</v>
      </c>
      <c r="L1525" s="419">
        <v>12</v>
      </c>
      <c r="M1525" s="508">
        <v>26911.199999999997</v>
      </c>
      <c r="N1525" s="539"/>
      <c r="O1525" s="539"/>
      <c r="P1525" s="508"/>
    </row>
    <row r="1526" spans="1:16" s="389" customFormat="1" ht="11.25" x14ac:dyDescent="0.2">
      <c r="A1526" s="554" t="s">
        <v>521</v>
      </c>
      <c r="B1526" s="505" t="s">
        <v>4698</v>
      </c>
      <c r="C1526" s="505" t="s">
        <v>4699</v>
      </c>
      <c r="D1526" s="418" t="s">
        <v>4716</v>
      </c>
      <c r="E1526" s="508">
        <v>3189.8500000000004</v>
      </c>
      <c r="F1526" s="540" t="s">
        <v>4881</v>
      </c>
      <c r="G1526" s="418" t="s">
        <v>4882</v>
      </c>
      <c r="H1526" s="418" t="s">
        <v>4716</v>
      </c>
      <c r="I1526" s="526" t="s">
        <v>4703</v>
      </c>
      <c r="J1526" s="526" t="s">
        <v>4704</v>
      </c>
      <c r="K1526" s="529">
        <v>5</v>
      </c>
      <c r="L1526" s="419">
        <v>12</v>
      </c>
      <c r="M1526" s="508">
        <v>45478.200000000004</v>
      </c>
      <c r="N1526" s="539"/>
      <c r="O1526" s="539"/>
      <c r="P1526" s="508"/>
    </row>
    <row r="1527" spans="1:16" s="389" customFormat="1" ht="11.25" x14ac:dyDescent="0.2">
      <c r="A1527" s="554" t="s">
        <v>521</v>
      </c>
      <c r="B1527" s="505" t="s">
        <v>4698</v>
      </c>
      <c r="C1527" s="505" t="s">
        <v>4699</v>
      </c>
      <c r="D1527" s="418" t="s">
        <v>4716</v>
      </c>
      <c r="E1527" s="508">
        <v>1642.6</v>
      </c>
      <c r="F1527" s="540" t="s">
        <v>4883</v>
      </c>
      <c r="G1527" s="418" t="s">
        <v>4884</v>
      </c>
      <c r="H1527" s="418" t="s">
        <v>4716</v>
      </c>
      <c r="I1527" s="526" t="s">
        <v>4703</v>
      </c>
      <c r="J1527" s="526" t="s">
        <v>4704</v>
      </c>
      <c r="K1527" s="529">
        <v>5</v>
      </c>
      <c r="L1527" s="419">
        <v>12</v>
      </c>
      <c r="M1527" s="508">
        <v>26911.199999999997</v>
      </c>
      <c r="N1527" s="539"/>
      <c r="O1527" s="539"/>
      <c r="P1527" s="508"/>
    </row>
    <row r="1528" spans="1:16" s="389" customFormat="1" ht="11.25" x14ac:dyDescent="0.2">
      <c r="A1528" s="554" t="s">
        <v>521</v>
      </c>
      <c r="B1528" s="505" t="s">
        <v>4698</v>
      </c>
      <c r="C1528" s="505" t="s">
        <v>4699</v>
      </c>
      <c r="D1528" s="418" t="s">
        <v>4716</v>
      </c>
      <c r="E1528" s="508">
        <v>1642.6</v>
      </c>
      <c r="F1528" s="540" t="s">
        <v>4885</v>
      </c>
      <c r="G1528" s="418" t="s">
        <v>4886</v>
      </c>
      <c r="H1528" s="418" t="s">
        <v>4716</v>
      </c>
      <c r="I1528" s="526" t="s">
        <v>4703</v>
      </c>
      <c r="J1528" s="526" t="s">
        <v>4704</v>
      </c>
      <c r="K1528" s="529">
        <v>5</v>
      </c>
      <c r="L1528" s="419">
        <v>12</v>
      </c>
      <c r="M1528" s="508">
        <v>26911.199999999997</v>
      </c>
      <c r="N1528" s="539"/>
      <c r="O1528" s="539"/>
      <c r="P1528" s="508"/>
    </row>
    <row r="1529" spans="1:16" s="389" customFormat="1" ht="11.25" x14ac:dyDescent="0.2">
      <c r="A1529" s="554" t="s">
        <v>521</v>
      </c>
      <c r="B1529" s="505" t="s">
        <v>4698</v>
      </c>
      <c r="C1529" s="505" t="s">
        <v>4699</v>
      </c>
      <c r="D1529" s="418" t="s">
        <v>4716</v>
      </c>
      <c r="E1529" s="508">
        <v>1368.53</v>
      </c>
      <c r="F1529" s="540" t="s">
        <v>4887</v>
      </c>
      <c r="G1529" s="418" t="s">
        <v>4888</v>
      </c>
      <c r="H1529" s="418" t="s">
        <v>4716</v>
      </c>
      <c r="I1529" s="526" t="s">
        <v>4703</v>
      </c>
      <c r="J1529" s="526" t="s">
        <v>4704</v>
      </c>
      <c r="K1529" s="529">
        <v>5</v>
      </c>
      <c r="L1529" s="419">
        <v>12</v>
      </c>
      <c r="M1529" s="508">
        <v>23622.36</v>
      </c>
      <c r="N1529" s="539"/>
      <c r="O1529" s="539"/>
      <c r="P1529" s="508"/>
    </row>
    <row r="1530" spans="1:16" s="389" customFormat="1" ht="11.25" x14ac:dyDescent="0.2">
      <c r="A1530" s="554" t="s">
        <v>521</v>
      </c>
      <c r="B1530" s="505" t="s">
        <v>4698</v>
      </c>
      <c r="C1530" s="505" t="s">
        <v>4699</v>
      </c>
      <c r="D1530" s="418" t="s">
        <v>4716</v>
      </c>
      <c r="E1530" s="508">
        <v>3189.8500000000004</v>
      </c>
      <c r="F1530" s="540" t="s">
        <v>4889</v>
      </c>
      <c r="G1530" s="418" t="s">
        <v>4890</v>
      </c>
      <c r="H1530" s="418" t="s">
        <v>4716</v>
      </c>
      <c r="I1530" s="526" t="s">
        <v>4703</v>
      </c>
      <c r="J1530" s="526" t="s">
        <v>4704</v>
      </c>
      <c r="K1530" s="529">
        <v>5</v>
      </c>
      <c r="L1530" s="419">
        <v>12</v>
      </c>
      <c r="M1530" s="508">
        <v>45478.200000000004</v>
      </c>
      <c r="N1530" s="539"/>
      <c r="O1530" s="539"/>
      <c r="P1530" s="508"/>
    </row>
    <row r="1531" spans="1:16" s="389" customFormat="1" ht="11.25" x14ac:dyDescent="0.2">
      <c r="A1531" s="554" t="s">
        <v>521</v>
      </c>
      <c r="B1531" s="505" t="s">
        <v>4698</v>
      </c>
      <c r="C1531" s="505" t="s">
        <v>4699</v>
      </c>
      <c r="D1531" s="418" t="s">
        <v>4716</v>
      </c>
      <c r="E1531" s="508">
        <v>1642.6</v>
      </c>
      <c r="F1531" s="540" t="s">
        <v>4891</v>
      </c>
      <c r="G1531" s="418" t="s">
        <v>4892</v>
      </c>
      <c r="H1531" s="418" t="s">
        <v>4716</v>
      </c>
      <c r="I1531" s="526" t="s">
        <v>4703</v>
      </c>
      <c r="J1531" s="526" t="s">
        <v>4704</v>
      </c>
      <c r="K1531" s="529">
        <v>5</v>
      </c>
      <c r="L1531" s="419">
        <v>12</v>
      </c>
      <c r="M1531" s="508">
        <v>26911.199999999997</v>
      </c>
      <c r="N1531" s="539"/>
      <c r="O1531" s="539"/>
      <c r="P1531" s="508"/>
    </row>
    <row r="1532" spans="1:16" s="389" customFormat="1" ht="11.25" x14ac:dyDescent="0.2">
      <c r="A1532" s="554" t="s">
        <v>521</v>
      </c>
      <c r="B1532" s="505" t="s">
        <v>4698</v>
      </c>
      <c r="C1532" s="505" t="s">
        <v>4699</v>
      </c>
      <c r="D1532" s="418" t="s">
        <v>4716</v>
      </c>
      <c r="E1532" s="508">
        <v>3189.8500000000004</v>
      </c>
      <c r="F1532" s="540" t="s">
        <v>4893</v>
      </c>
      <c r="G1532" s="418" t="s">
        <v>4894</v>
      </c>
      <c r="H1532" s="418" t="s">
        <v>4716</v>
      </c>
      <c r="I1532" s="526" t="s">
        <v>4703</v>
      </c>
      <c r="J1532" s="526" t="s">
        <v>4704</v>
      </c>
      <c r="K1532" s="529">
        <v>5</v>
      </c>
      <c r="L1532" s="419">
        <v>12</v>
      </c>
      <c r="M1532" s="508">
        <v>45478.200000000004</v>
      </c>
      <c r="N1532" s="539"/>
      <c r="O1532" s="539"/>
      <c r="P1532" s="508"/>
    </row>
    <row r="1533" spans="1:16" s="389" customFormat="1" ht="11.25" x14ac:dyDescent="0.2">
      <c r="A1533" s="554" t="s">
        <v>521</v>
      </c>
      <c r="B1533" s="505" t="s">
        <v>4698</v>
      </c>
      <c r="C1533" s="505" t="s">
        <v>4699</v>
      </c>
      <c r="D1533" s="418" t="s">
        <v>4716</v>
      </c>
      <c r="E1533" s="508">
        <v>1642.6</v>
      </c>
      <c r="F1533" s="540" t="s">
        <v>4895</v>
      </c>
      <c r="G1533" s="418" t="s">
        <v>4896</v>
      </c>
      <c r="H1533" s="418" t="s">
        <v>4716</v>
      </c>
      <c r="I1533" s="526" t="s">
        <v>4703</v>
      </c>
      <c r="J1533" s="526" t="s">
        <v>4704</v>
      </c>
      <c r="K1533" s="529">
        <v>5</v>
      </c>
      <c r="L1533" s="419">
        <v>12</v>
      </c>
      <c r="M1533" s="508">
        <v>26911.199999999997</v>
      </c>
      <c r="N1533" s="539"/>
      <c r="O1533" s="539"/>
      <c r="P1533" s="508"/>
    </row>
    <row r="1534" spans="1:16" s="389" customFormat="1" ht="11.25" x14ac:dyDescent="0.2">
      <c r="A1534" s="554" t="s">
        <v>521</v>
      </c>
      <c r="B1534" s="505" t="s">
        <v>4698</v>
      </c>
      <c r="C1534" s="505" t="s">
        <v>4699</v>
      </c>
      <c r="D1534" s="418" t="s">
        <v>4716</v>
      </c>
      <c r="E1534" s="508">
        <v>1642.6</v>
      </c>
      <c r="F1534" s="540" t="s">
        <v>4897</v>
      </c>
      <c r="G1534" s="418" t="s">
        <v>4898</v>
      </c>
      <c r="H1534" s="418" t="s">
        <v>4716</v>
      </c>
      <c r="I1534" s="526" t="s">
        <v>4703</v>
      </c>
      <c r="J1534" s="526" t="s">
        <v>4704</v>
      </c>
      <c r="K1534" s="529">
        <v>5</v>
      </c>
      <c r="L1534" s="419">
        <v>12</v>
      </c>
      <c r="M1534" s="508">
        <v>26911.199999999997</v>
      </c>
      <c r="N1534" s="539"/>
      <c r="O1534" s="539"/>
      <c r="P1534" s="508"/>
    </row>
    <row r="1535" spans="1:16" s="389" customFormat="1" ht="11.25" x14ac:dyDescent="0.2">
      <c r="A1535" s="554" t="s">
        <v>521</v>
      </c>
      <c r="B1535" s="505" t="s">
        <v>4698</v>
      </c>
      <c r="C1535" s="505" t="s">
        <v>4699</v>
      </c>
      <c r="D1535" s="418" t="s">
        <v>4716</v>
      </c>
      <c r="E1535" s="508">
        <v>3189.8500000000004</v>
      </c>
      <c r="F1535" s="540" t="s">
        <v>4899</v>
      </c>
      <c r="G1535" s="418" t="s">
        <v>4900</v>
      </c>
      <c r="H1535" s="418" t="s">
        <v>4716</v>
      </c>
      <c r="I1535" s="526" t="s">
        <v>4703</v>
      </c>
      <c r="J1535" s="526" t="s">
        <v>4704</v>
      </c>
      <c r="K1535" s="529">
        <v>5</v>
      </c>
      <c r="L1535" s="419">
        <v>12</v>
      </c>
      <c r="M1535" s="508">
        <v>45478.200000000004</v>
      </c>
      <c r="N1535" s="539"/>
      <c r="O1535" s="539"/>
      <c r="P1535" s="508"/>
    </row>
    <row r="1536" spans="1:16" s="389" customFormat="1" ht="11.25" x14ac:dyDescent="0.2">
      <c r="A1536" s="554" t="s">
        <v>521</v>
      </c>
      <c r="B1536" s="505" t="s">
        <v>4698</v>
      </c>
      <c r="C1536" s="505" t="s">
        <v>4699</v>
      </c>
      <c r="D1536" s="418" t="s">
        <v>4716</v>
      </c>
      <c r="E1536" s="508">
        <v>3189.8500000000004</v>
      </c>
      <c r="F1536" s="540" t="s">
        <v>4901</v>
      </c>
      <c r="G1536" s="418" t="s">
        <v>4902</v>
      </c>
      <c r="H1536" s="418" t="s">
        <v>4716</v>
      </c>
      <c r="I1536" s="526" t="s">
        <v>4703</v>
      </c>
      <c r="J1536" s="526" t="s">
        <v>4704</v>
      </c>
      <c r="K1536" s="529">
        <v>5</v>
      </c>
      <c r="L1536" s="419">
        <v>12</v>
      </c>
      <c r="M1536" s="508">
        <v>45478.200000000004</v>
      </c>
      <c r="N1536" s="539"/>
      <c r="O1536" s="539"/>
      <c r="P1536" s="508"/>
    </row>
    <row r="1537" spans="1:16" s="389" customFormat="1" ht="11.25" x14ac:dyDescent="0.2">
      <c r="A1537" s="554" t="s">
        <v>521</v>
      </c>
      <c r="B1537" s="505" t="s">
        <v>4698</v>
      </c>
      <c r="C1537" s="505" t="s">
        <v>4699</v>
      </c>
      <c r="D1537" s="418" t="s">
        <v>4716</v>
      </c>
      <c r="E1537" s="508">
        <v>1642.6</v>
      </c>
      <c r="F1537" s="540" t="s">
        <v>4903</v>
      </c>
      <c r="G1537" s="418" t="s">
        <v>4904</v>
      </c>
      <c r="H1537" s="418" t="s">
        <v>4716</v>
      </c>
      <c r="I1537" s="526" t="s">
        <v>4703</v>
      </c>
      <c r="J1537" s="526" t="s">
        <v>4704</v>
      </c>
      <c r="K1537" s="529">
        <v>5</v>
      </c>
      <c r="L1537" s="419">
        <v>12</v>
      </c>
      <c r="M1537" s="508">
        <v>26911.199999999997</v>
      </c>
      <c r="N1537" s="539"/>
      <c r="O1537" s="539"/>
      <c r="P1537" s="508"/>
    </row>
    <row r="1538" spans="1:16" s="389" customFormat="1" ht="11.25" x14ac:dyDescent="0.2">
      <c r="A1538" s="554" t="s">
        <v>521</v>
      </c>
      <c r="B1538" s="505" t="s">
        <v>4698</v>
      </c>
      <c r="C1538" s="505" t="s">
        <v>4699</v>
      </c>
      <c r="D1538" s="418" t="s">
        <v>4716</v>
      </c>
      <c r="E1538" s="508">
        <v>1642.6</v>
      </c>
      <c r="F1538" s="540" t="s">
        <v>4905</v>
      </c>
      <c r="G1538" s="418" t="s">
        <v>4906</v>
      </c>
      <c r="H1538" s="418" t="s">
        <v>4716</v>
      </c>
      <c r="I1538" s="526" t="s">
        <v>4703</v>
      </c>
      <c r="J1538" s="526" t="s">
        <v>4704</v>
      </c>
      <c r="K1538" s="529">
        <v>5</v>
      </c>
      <c r="L1538" s="419">
        <v>12</v>
      </c>
      <c r="M1538" s="508">
        <v>26911.199999999997</v>
      </c>
      <c r="N1538" s="539"/>
      <c r="O1538" s="539"/>
      <c r="P1538" s="508"/>
    </row>
    <row r="1539" spans="1:16" s="389" customFormat="1" ht="11.25" x14ac:dyDescent="0.2">
      <c r="A1539" s="554" t="s">
        <v>521</v>
      </c>
      <c r="B1539" s="505" t="s">
        <v>4698</v>
      </c>
      <c r="C1539" s="505" t="s">
        <v>4699</v>
      </c>
      <c r="D1539" s="418" t="s">
        <v>4716</v>
      </c>
      <c r="E1539" s="508">
        <v>3189.8500000000004</v>
      </c>
      <c r="F1539" s="540" t="s">
        <v>4907</v>
      </c>
      <c r="G1539" s="418" t="s">
        <v>4908</v>
      </c>
      <c r="H1539" s="418" t="s">
        <v>4716</v>
      </c>
      <c r="I1539" s="526" t="s">
        <v>4703</v>
      </c>
      <c r="J1539" s="526" t="s">
        <v>4704</v>
      </c>
      <c r="K1539" s="529">
        <v>5</v>
      </c>
      <c r="L1539" s="419">
        <v>12</v>
      </c>
      <c r="M1539" s="508">
        <v>45478.200000000004</v>
      </c>
      <c r="N1539" s="539"/>
      <c r="O1539" s="539"/>
      <c r="P1539" s="508"/>
    </row>
    <row r="1540" spans="1:16" s="389" customFormat="1" ht="11.25" x14ac:dyDescent="0.2">
      <c r="A1540" s="554" t="s">
        <v>521</v>
      </c>
      <c r="B1540" s="505" t="s">
        <v>4698</v>
      </c>
      <c r="C1540" s="505" t="s">
        <v>4699</v>
      </c>
      <c r="D1540" s="418" t="s">
        <v>4716</v>
      </c>
      <c r="E1540" s="508">
        <v>1642.6</v>
      </c>
      <c r="F1540" s="540" t="s">
        <v>4909</v>
      </c>
      <c r="G1540" s="418" t="s">
        <v>4910</v>
      </c>
      <c r="H1540" s="418" t="s">
        <v>4716</v>
      </c>
      <c r="I1540" s="526" t="s">
        <v>4703</v>
      </c>
      <c r="J1540" s="526" t="s">
        <v>4704</v>
      </c>
      <c r="K1540" s="529">
        <v>5</v>
      </c>
      <c r="L1540" s="419">
        <v>12</v>
      </c>
      <c r="M1540" s="508">
        <v>26911.199999999997</v>
      </c>
      <c r="N1540" s="539"/>
      <c r="O1540" s="539"/>
      <c r="P1540" s="508"/>
    </row>
    <row r="1541" spans="1:16" s="389" customFormat="1" ht="11.25" x14ac:dyDescent="0.2">
      <c r="A1541" s="554" t="s">
        <v>521</v>
      </c>
      <c r="B1541" s="505" t="s">
        <v>4698</v>
      </c>
      <c r="C1541" s="505" t="s">
        <v>4699</v>
      </c>
      <c r="D1541" s="418" t="s">
        <v>4716</v>
      </c>
      <c r="E1541" s="508">
        <v>1642.6</v>
      </c>
      <c r="F1541" s="540" t="s">
        <v>4911</v>
      </c>
      <c r="G1541" s="418" t="s">
        <v>4912</v>
      </c>
      <c r="H1541" s="418" t="s">
        <v>4716</v>
      </c>
      <c r="I1541" s="526" t="s">
        <v>4703</v>
      </c>
      <c r="J1541" s="526" t="s">
        <v>4704</v>
      </c>
      <c r="K1541" s="529">
        <v>5</v>
      </c>
      <c r="L1541" s="419">
        <v>12</v>
      </c>
      <c r="M1541" s="508">
        <v>26911.199999999997</v>
      </c>
      <c r="N1541" s="539"/>
      <c r="O1541" s="539"/>
      <c r="P1541" s="508"/>
    </row>
    <row r="1542" spans="1:16" s="389" customFormat="1" ht="11.25" x14ac:dyDescent="0.2">
      <c r="A1542" s="554" t="s">
        <v>521</v>
      </c>
      <c r="B1542" s="505" t="s">
        <v>4698</v>
      </c>
      <c r="C1542" s="505" t="s">
        <v>4699</v>
      </c>
      <c r="D1542" s="418" t="s">
        <v>4716</v>
      </c>
      <c r="E1542" s="508">
        <v>1642.6</v>
      </c>
      <c r="F1542" s="540" t="s">
        <v>4913</v>
      </c>
      <c r="G1542" s="418" t="s">
        <v>4914</v>
      </c>
      <c r="H1542" s="418" t="s">
        <v>4716</v>
      </c>
      <c r="I1542" s="526" t="s">
        <v>4703</v>
      </c>
      <c r="J1542" s="526" t="s">
        <v>4704</v>
      </c>
      <c r="K1542" s="529">
        <v>5</v>
      </c>
      <c r="L1542" s="419">
        <v>12</v>
      </c>
      <c r="M1542" s="508">
        <v>26911.199999999997</v>
      </c>
      <c r="N1542" s="539"/>
      <c r="O1542" s="539"/>
      <c r="P1542" s="508"/>
    </row>
    <row r="1543" spans="1:16" s="389" customFormat="1" ht="11.25" x14ac:dyDescent="0.2">
      <c r="A1543" s="554" t="s">
        <v>521</v>
      </c>
      <c r="B1543" s="505" t="s">
        <v>4698</v>
      </c>
      <c r="C1543" s="505" t="s">
        <v>4699</v>
      </c>
      <c r="D1543" s="418" t="s">
        <v>4716</v>
      </c>
      <c r="E1543" s="508">
        <v>1642.6</v>
      </c>
      <c r="F1543" s="540" t="s">
        <v>4915</v>
      </c>
      <c r="G1543" s="418" t="s">
        <v>4916</v>
      </c>
      <c r="H1543" s="418" t="s">
        <v>4716</v>
      </c>
      <c r="I1543" s="526" t="s">
        <v>4703</v>
      </c>
      <c r="J1543" s="526" t="s">
        <v>4704</v>
      </c>
      <c r="K1543" s="529">
        <v>5</v>
      </c>
      <c r="L1543" s="419">
        <v>12</v>
      </c>
      <c r="M1543" s="508">
        <v>26911.199999999997</v>
      </c>
      <c r="N1543" s="539"/>
      <c r="O1543" s="539"/>
      <c r="P1543" s="508"/>
    </row>
    <row r="1544" spans="1:16" s="389" customFormat="1" ht="11.25" x14ac:dyDescent="0.2">
      <c r="A1544" s="554" t="s">
        <v>521</v>
      </c>
      <c r="B1544" s="505" t="s">
        <v>4698</v>
      </c>
      <c r="C1544" s="505" t="s">
        <v>4699</v>
      </c>
      <c r="D1544" s="418" t="s">
        <v>4716</v>
      </c>
      <c r="E1544" s="508">
        <v>3189.8500000000004</v>
      </c>
      <c r="F1544" s="540" t="s">
        <v>4917</v>
      </c>
      <c r="G1544" s="418" t="s">
        <v>4918</v>
      </c>
      <c r="H1544" s="418" t="s">
        <v>4716</v>
      </c>
      <c r="I1544" s="526" t="s">
        <v>4703</v>
      </c>
      <c r="J1544" s="526" t="s">
        <v>4704</v>
      </c>
      <c r="K1544" s="529">
        <v>5</v>
      </c>
      <c r="L1544" s="419">
        <v>12</v>
      </c>
      <c r="M1544" s="508">
        <v>45478.200000000004</v>
      </c>
      <c r="N1544" s="539"/>
      <c r="O1544" s="539"/>
      <c r="P1544" s="508"/>
    </row>
    <row r="1545" spans="1:16" s="389" customFormat="1" ht="11.25" x14ac:dyDescent="0.2">
      <c r="A1545" s="554" t="s">
        <v>521</v>
      </c>
      <c r="B1545" s="505" t="s">
        <v>4698</v>
      </c>
      <c r="C1545" s="505" t="s">
        <v>4699</v>
      </c>
      <c r="D1545" s="418" t="s">
        <v>4716</v>
      </c>
      <c r="E1545" s="508">
        <v>1642.6</v>
      </c>
      <c r="F1545" s="540" t="s">
        <v>4919</v>
      </c>
      <c r="G1545" s="418" t="s">
        <v>4920</v>
      </c>
      <c r="H1545" s="418" t="s">
        <v>4716</v>
      </c>
      <c r="I1545" s="526" t="s">
        <v>4703</v>
      </c>
      <c r="J1545" s="526" t="s">
        <v>4704</v>
      </c>
      <c r="K1545" s="529">
        <v>5</v>
      </c>
      <c r="L1545" s="419">
        <v>12</v>
      </c>
      <c r="M1545" s="508">
        <v>26911.199999999997</v>
      </c>
      <c r="N1545" s="539"/>
      <c r="O1545" s="539"/>
      <c r="P1545" s="508"/>
    </row>
    <row r="1546" spans="1:16" s="389" customFormat="1" ht="11.25" x14ac:dyDescent="0.2">
      <c r="A1546" s="554" t="s">
        <v>521</v>
      </c>
      <c r="B1546" s="505" t="s">
        <v>4698</v>
      </c>
      <c r="C1546" s="505" t="s">
        <v>4699</v>
      </c>
      <c r="D1546" s="418" t="s">
        <v>4716</v>
      </c>
      <c r="E1546" s="508">
        <v>1642.6</v>
      </c>
      <c r="F1546" s="540" t="s">
        <v>4921</v>
      </c>
      <c r="G1546" s="418" t="s">
        <v>4922</v>
      </c>
      <c r="H1546" s="418" t="s">
        <v>4716</v>
      </c>
      <c r="I1546" s="526" t="s">
        <v>4703</v>
      </c>
      <c r="J1546" s="526" t="s">
        <v>4704</v>
      </c>
      <c r="K1546" s="529">
        <v>5</v>
      </c>
      <c r="L1546" s="419">
        <v>12</v>
      </c>
      <c r="M1546" s="508">
        <v>26911.199999999997</v>
      </c>
      <c r="N1546" s="539"/>
      <c r="O1546" s="539"/>
      <c r="P1546" s="508"/>
    </row>
    <row r="1547" spans="1:16" s="389" customFormat="1" ht="11.25" x14ac:dyDescent="0.2">
      <c r="A1547" s="554" t="s">
        <v>521</v>
      </c>
      <c r="B1547" s="505" t="s">
        <v>4698</v>
      </c>
      <c r="C1547" s="505" t="s">
        <v>4699</v>
      </c>
      <c r="D1547" s="418" t="s">
        <v>4716</v>
      </c>
      <c r="E1547" s="508">
        <v>2686.7000000000003</v>
      </c>
      <c r="F1547" s="540" t="s">
        <v>4923</v>
      </c>
      <c r="G1547" s="418" t="s">
        <v>4924</v>
      </c>
      <c r="H1547" s="418" t="s">
        <v>4716</v>
      </c>
      <c r="I1547" s="526" t="s">
        <v>4703</v>
      </c>
      <c r="J1547" s="526" t="s">
        <v>4704</v>
      </c>
      <c r="K1547" s="529">
        <v>5</v>
      </c>
      <c r="L1547" s="419">
        <v>12</v>
      </c>
      <c r="M1547" s="508">
        <v>39440.400000000001</v>
      </c>
      <c r="N1547" s="539"/>
      <c r="O1547" s="539"/>
      <c r="P1547" s="508"/>
    </row>
    <row r="1548" spans="1:16" s="389" customFormat="1" ht="11.25" x14ac:dyDescent="0.2">
      <c r="A1548" s="554" t="s">
        <v>521</v>
      </c>
      <c r="B1548" s="505" t="s">
        <v>4698</v>
      </c>
      <c r="C1548" s="505" t="s">
        <v>4699</v>
      </c>
      <c r="D1548" s="418" t="s">
        <v>4716</v>
      </c>
      <c r="E1548" s="508">
        <v>1642.6</v>
      </c>
      <c r="F1548" s="540" t="s">
        <v>4925</v>
      </c>
      <c r="G1548" s="418" t="s">
        <v>4926</v>
      </c>
      <c r="H1548" s="418" t="s">
        <v>4716</v>
      </c>
      <c r="I1548" s="526" t="s">
        <v>4703</v>
      </c>
      <c r="J1548" s="526" t="s">
        <v>4704</v>
      </c>
      <c r="K1548" s="529">
        <v>5</v>
      </c>
      <c r="L1548" s="419">
        <v>12</v>
      </c>
      <c r="M1548" s="508">
        <v>26911.199999999997</v>
      </c>
      <c r="N1548" s="539"/>
      <c r="O1548" s="539"/>
      <c r="P1548" s="508"/>
    </row>
    <row r="1549" spans="1:16" s="389" customFormat="1" ht="11.25" x14ac:dyDescent="0.2">
      <c r="A1549" s="554" t="s">
        <v>521</v>
      </c>
      <c r="B1549" s="505" t="s">
        <v>4698</v>
      </c>
      <c r="C1549" s="505" t="s">
        <v>4699</v>
      </c>
      <c r="D1549" s="418" t="s">
        <v>4716</v>
      </c>
      <c r="E1549" s="508">
        <v>1204.08</v>
      </c>
      <c r="F1549" s="540" t="s">
        <v>4927</v>
      </c>
      <c r="G1549" s="418" t="s">
        <v>4928</v>
      </c>
      <c r="H1549" s="418" t="s">
        <v>4716</v>
      </c>
      <c r="I1549" s="526" t="s">
        <v>4703</v>
      </c>
      <c r="J1549" s="526" t="s">
        <v>4704</v>
      </c>
      <c r="K1549" s="529">
        <v>5</v>
      </c>
      <c r="L1549" s="419">
        <v>12</v>
      </c>
      <c r="M1549" s="508">
        <v>21648.959999999999</v>
      </c>
      <c r="N1549" s="539"/>
      <c r="O1549" s="539"/>
      <c r="P1549" s="508"/>
    </row>
    <row r="1550" spans="1:16" s="389" customFormat="1" ht="11.25" x14ac:dyDescent="0.2">
      <c r="A1550" s="554" t="s">
        <v>521</v>
      </c>
      <c r="B1550" s="505" t="s">
        <v>4698</v>
      </c>
      <c r="C1550" s="505" t="s">
        <v>4699</v>
      </c>
      <c r="D1550" s="418" t="s">
        <v>4716</v>
      </c>
      <c r="E1550" s="508">
        <v>3189.8500000000004</v>
      </c>
      <c r="F1550" s="540" t="s">
        <v>4929</v>
      </c>
      <c r="G1550" s="418" t="s">
        <v>4930</v>
      </c>
      <c r="H1550" s="418" t="s">
        <v>4716</v>
      </c>
      <c r="I1550" s="526" t="s">
        <v>4703</v>
      </c>
      <c r="J1550" s="526" t="s">
        <v>4704</v>
      </c>
      <c r="K1550" s="529">
        <v>5</v>
      </c>
      <c r="L1550" s="419">
        <v>12</v>
      </c>
      <c r="M1550" s="508">
        <v>45478.200000000004</v>
      </c>
      <c r="N1550" s="539"/>
      <c r="O1550" s="539"/>
      <c r="P1550" s="508"/>
    </row>
    <row r="1551" spans="1:16" s="389" customFormat="1" ht="11.25" x14ac:dyDescent="0.2">
      <c r="A1551" s="554" t="s">
        <v>521</v>
      </c>
      <c r="B1551" s="505" t="s">
        <v>4698</v>
      </c>
      <c r="C1551" s="505" t="s">
        <v>4699</v>
      </c>
      <c r="D1551" s="418" t="s">
        <v>4716</v>
      </c>
      <c r="E1551" s="508">
        <v>1642.6</v>
      </c>
      <c r="F1551" s="540" t="s">
        <v>4931</v>
      </c>
      <c r="G1551" s="418" t="s">
        <v>4932</v>
      </c>
      <c r="H1551" s="418" t="s">
        <v>4716</v>
      </c>
      <c r="I1551" s="526" t="s">
        <v>4703</v>
      </c>
      <c r="J1551" s="526" t="s">
        <v>4704</v>
      </c>
      <c r="K1551" s="529">
        <v>5</v>
      </c>
      <c r="L1551" s="419">
        <v>12</v>
      </c>
      <c r="M1551" s="508">
        <v>26911.199999999997</v>
      </c>
      <c r="N1551" s="539"/>
      <c r="O1551" s="539"/>
      <c r="P1551" s="508"/>
    </row>
    <row r="1552" spans="1:16" s="389" customFormat="1" ht="11.25" x14ac:dyDescent="0.2">
      <c r="A1552" s="554" t="s">
        <v>521</v>
      </c>
      <c r="B1552" s="505" t="s">
        <v>4698</v>
      </c>
      <c r="C1552" s="505" t="s">
        <v>4699</v>
      </c>
      <c r="D1552" s="418" t="s">
        <v>4716</v>
      </c>
      <c r="E1552" s="508">
        <v>1642.6</v>
      </c>
      <c r="F1552" s="540" t="s">
        <v>4933</v>
      </c>
      <c r="G1552" s="418" t="s">
        <v>4934</v>
      </c>
      <c r="H1552" s="418" t="s">
        <v>4716</v>
      </c>
      <c r="I1552" s="526" t="s">
        <v>4703</v>
      </c>
      <c r="J1552" s="526" t="s">
        <v>4704</v>
      </c>
      <c r="K1552" s="529">
        <v>5</v>
      </c>
      <c r="L1552" s="419">
        <v>12</v>
      </c>
      <c r="M1552" s="508">
        <v>26911.199999999997</v>
      </c>
      <c r="N1552" s="539"/>
      <c r="O1552" s="539"/>
      <c r="P1552" s="508"/>
    </row>
    <row r="1553" spans="1:16" s="389" customFormat="1" ht="11.25" x14ac:dyDescent="0.2">
      <c r="A1553" s="554" t="s">
        <v>521</v>
      </c>
      <c r="B1553" s="505" t="s">
        <v>4698</v>
      </c>
      <c r="C1553" s="505" t="s">
        <v>4699</v>
      </c>
      <c r="D1553" s="418" t="s">
        <v>4716</v>
      </c>
      <c r="E1553" s="508">
        <v>1642.6</v>
      </c>
      <c r="F1553" s="540" t="s">
        <v>4935</v>
      </c>
      <c r="G1553" s="418" t="s">
        <v>4936</v>
      </c>
      <c r="H1553" s="418" t="s">
        <v>4716</v>
      </c>
      <c r="I1553" s="526" t="s">
        <v>4703</v>
      </c>
      <c r="J1553" s="526" t="s">
        <v>4704</v>
      </c>
      <c r="K1553" s="529">
        <v>5</v>
      </c>
      <c r="L1553" s="419">
        <v>12</v>
      </c>
      <c r="M1553" s="508">
        <v>26911.199999999997</v>
      </c>
      <c r="N1553" s="539"/>
      <c r="O1553" s="539"/>
      <c r="P1553" s="508"/>
    </row>
    <row r="1554" spans="1:16" s="389" customFormat="1" ht="11.25" x14ac:dyDescent="0.2">
      <c r="A1554" s="554" t="s">
        <v>521</v>
      </c>
      <c r="B1554" s="505" t="s">
        <v>4698</v>
      </c>
      <c r="C1554" s="505" t="s">
        <v>4699</v>
      </c>
      <c r="D1554" s="418" t="s">
        <v>4716</v>
      </c>
      <c r="E1554" s="508">
        <v>1642.6</v>
      </c>
      <c r="F1554" s="540" t="s">
        <v>4937</v>
      </c>
      <c r="G1554" s="418" t="s">
        <v>4938</v>
      </c>
      <c r="H1554" s="418" t="s">
        <v>4716</v>
      </c>
      <c r="I1554" s="526" t="s">
        <v>4703</v>
      </c>
      <c r="J1554" s="526" t="s">
        <v>4704</v>
      </c>
      <c r="K1554" s="529">
        <v>5</v>
      </c>
      <c r="L1554" s="419">
        <v>12</v>
      </c>
      <c r="M1554" s="508">
        <v>26911.199999999997</v>
      </c>
      <c r="N1554" s="539"/>
      <c r="O1554" s="539"/>
      <c r="P1554" s="508"/>
    </row>
    <row r="1555" spans="1:16" s="389" customFormat="1" ht="11.25" x14ac:dyDescent="0.2">
      <c r="A1555" s="554" t="s">
        <v>521</v>
      </c>
      <c r="B1555" s="505" t="s">
        <v>4698</v>
      </c>
      <c r="C1555" s="505" t="s">
        <v>4699</v>
      </c>
      <c r="D1555" s="418" t="s">
        <v>4716</v>
      </c>
      <c r="E1555" s="508">
        <v>1642.6</v>
      </c>
      <c r="F1555" s="540" t="s">
        <v>4939</v>
      </c>
      <c r="G1555" s="418" t="s">
        <v>4940</v>
      </c>
      <c r="H1555" s="418" t="s">
        <v>4716</v>
      </c>
      <c r="I1555" s="526" t="s">
        <v>4703</v>
      </c>
      <c r="J1555" s="526" t="s">
        <v>4704</v>
      </c>
      <c r="K1555" s="529">
        <v>5</v>
      </c>
      <c r="L1555" s="419">
        <v>12</v>
      </c>
      <c r="M1555" s="508">
        <v>26911.199999999997</v>
      </c>
      <c r="N1555" s="539"/>
      <c r="O1555" s="539"/>
      <c r="P1555" s="508"/>
    </row>
    <row r="1556" spans="1:16" s="389" customFormat="1" ht="11.25" x14ac:dyDescent="0.2">
      <c r="A1556" s="554" t="s">
        <v>521</v>
      </c>
      <c r="B1556" s="505" t="s">
        <v>4698</v>
      </c>
      <c r="C1556" s="505" t="s">
        <v>4699</v>
      </c>
      <c r="D1556" s="418" t="s">
        <v>2052</v>
      </c>
      <c r="E1556" s="508">
        <v>1642.6</v>
      </c>
      <c r="F1556" s="540" t="s">
        <v>4941</v>
      </c>
      <c r="G1556" s="418" t="s">
        <v>4942</v>
      </c>
      <c r="H1556" s="418" t="s">
        <v>2052</v>
      </c>
      <c r="I1556" s="526" t="s">
        <v>4703</v>
      </c>
      <c r="J1556" s="526" t="s">
        <v>4704</v>
      </c>
      <c r="K1556" s="529">
        <v>5</v>
      </c>
      <c r="L1556" s="419">
        <v>12</v>
      </c>
      <c r="M1556" s="508">
        <v>26911.199999999997</v>
      </c>
      <c r="N1556" s="539"/>
      <c r="O1556" s="539"/>
      <c r="P1556" s="508"/>
    </row>
    <row r="1557" spans="1:16" s="389" customFormat="1" ht="11.25" x14ac:dyDescent="0.2">
      <c r="A1557" s="554" t="s">
        <v>521</v>
      </c>
      <c r="B1557" s="505" t="s">
        <v>4698</v>
      </c>
      <c r="C1557" s="505" t="s">
        <v>4699</v>
      </c>
      <c r="D1557" s="418" t="s">
        <v>4943</v>
      </c>
      <c r="E1557" s="508">
        <v>1642.6</v>
      </c>
      <c r="F1557" s="540" t="s">
        <v>4944</v>
      </c>
      <c r="G1557" s="418" t="s">
        <v>4945</v>
      </c>
      <c r="H1557" s="418" t="s">
        <v>4943</v>
      </c>
      <c r="I1557" s="526" t="s">
        <v>4703</v>
      </c>
      <c r="J1557" s="526" t="s">
        <v>4704</v>
      </c>
      <c r="K1557" s="529">
        <v>5</v>
      </c>
      <c r="L1557" s="419">
        <v>12</v>
      </c>
      <c r="M1557" s="508">
        <v>26911.199999999997</v>
      </c>
      <c r="N1557" s="539"/>
      <c r="O1557" s="539"/>
      <c r="P1557" s="508"/>
    </row>
    <row r="1558" spans="1:16" s="389" customFormat="1" ht="11.25" x14ac:dyDescent="0.2">
      <c r="A1558" s="554" t="s">
        <v>521</v>
      </c>
      <c r="B1558" s="505" t="s">
        <v>4698</v>
      </c>
      <c r="C1558" s="505" t="s">
        <v>4699</v>
      </c>
      <c r="D1558" s="418" t="s">
        <v>2236</v>
      </c>
      <c r="E1558" s="508">
        <v>1642.6</v>
      </c>
      <c r="F1558" s="540" t="s">
        <v>4946</v>
      </c>
      <c r="G1558" s="418" t="s">
        <v>4947</v>
      </c>
      <c r="H1558" s="418" t="s">
        <v>2236</v>
      </c>
      <c r="I1558" s="526" t="s">
        <v>4703</v>
      </c>
      <c r="J1558" s="526" t="s">
        <v>4704</v>
      </c>
      <c r="K1558" s="529">
        <v>5</v>
      </c>
      <c r="L1558" s="419">
        <v>12</v>
      </c>
      <c r="M1558" s="508">
        <v>26911.199999999997</v>
      </c>
      <c r="N1558" s="539"/>
      <c r="O1558" s="539"/>
      <c r="P1558" s="508"/>
    </row>
    <row r="1559" spans="1:16" s="389" customFormat="1" ht="11.25" x14ac:dyDescent="0.2">
      <c r="A1559" s="554" t="s">
        <v>521</v>
      </c>
      <c r="B1559" s="505" t="s">
        <v>4698</v>
      </c>
      <c r="C1559" s="505" t="s">
        <v>4699</v>
      </c>
      <c r="D1559" s="418" t="s">
        <v>2841</v>
      </c>
      <c r="E1559" s="508">
        <v>5705.6000000000013</v>
      </c>
      <c r="F1559" s="540" t="s">
        <v>4948</v>
      </c>
      <c r="G1559" s="418" t="s">
        <v>4949</v>
      </c>
      <c r="H1559" s="418" t="s">
        <v>2841</v>
      </c>
      <c r="I1559" s="526" t="s">
        <v>4703</v>
      </c>
      <c r="J1559" s="526" t="s">
        <v>4704</v>
      </c>
      <c r="K1559" s="529">
        <v>5</v>
      </c>
      <c r="L1559" s="419">
        <v>12</v>
      </c>
      <c r="M1559" s="508">
        <v>75667.200000000012</v>
      </c>
      <c r="N1559" s="539"/>
      <c r="O1559" s="539"/>
      <c r="P1559" s="508"/>
    </row>
    <row r="1560" spans="1:16" s="389" customFormat="1" ht="11.25" x14ac:dyDescent="0.2">
      <c r="A1560" s="554" t="s">
        <v>521</v>
      </c>
      <c r="B1560" s="505" t="s">
        <v>4698</v>
      </c>
      <c r="C1560" s="505" t="s">
        <v>4699</v>
      </c>
      <c r="D1560" s="418" t="s">
        <v>2841</v>
      </c>
      <c r="E1560" s="508">
        <v>2686.7000000000003</v>
      </c>
      <c r="F1560" s="540" t="s">
        <v>4950</v>
      </c>
      <c r="G1560" s="418" t="s">
        <v>4951</v>
      </c>
      <c r="H1560" s="418" t="s">
        <v>2841</v>
      </c>
      <c r="I1560" s="526" t="s">
        <v>4703</v>
      </c>
      <c r="J1560" s="526" t="s">
        <v>4704</v>
      </c>
      <c r="K1560" s="529">
        <v>5</v>
      </c>
      <c r="L1560" s="419">
        <v>12</v>
      </c>
      <c r="M1560" s="508">
        <v>39440.400000000001</v>
      </c>
      <c r="N1560" s="539"/>
      <c r="O1560" s="539"/>
      <c r="P1560" s="508"/>
    </row>
    <row r="1561" spans="1:16" s="389" customFormat="1" ht="11.25" x14ac:dyDescent="0.2">
      <c r="A1561" s="554" t="s">
        <v>521</v>
      </c>
      <c r="B1561" s="505" t="s">
        <v>4698</v>
      </c>
      <c r="C1561" s="505" t="s">
        <v>4699</v>
      </c>
      <c r="D1561" s="418" t="s">
        <v>2841</v>
      </c>
      <c r="E1561" s="508">
        <v>4699.3</v>
      </c>
      <c r="F1561" s="540" t="s">
        <v>4952</v>
      </c>
      <c r="G1561" s="418" t="s">
        <v>4953</v>
      </c>
      <c r="H1561" s="418" t="s">
        <v>2841</v>
      </c>
      <c r="I1561" s="526" t="s">
        <v>4703</v>
      </c>
      <c r="J1561" s="526" t="s">
        <v>4704</v>
      </c>
      <c r="K1561" s="529">
        <v>5</v>
      </c>
      <c r="L1561" s="419">
        <v>12</v>
      </c>
      <c r="M1561" s="508">
        <v>63591.600000000006</v>
      </c>
      <c r="N1561" s="539"/>
      <c r="O1561" s="539"/>
      <c r="P1561" s="508"/>
    </row>
    <row r="1562" spans="1:16" s="389" customFormat="1" ht="11.25" x14ac:dyDescent="0.2">
      <c r="A1562" s="554" t="s">
        <v>521</v>
      </c>
      <c r="B1562" s="505" t="s">
        <v>4698</v>
      </c>
      <c r="C1562" s="505" t="s">
        <v>4699</v>
      </c>
      <c r="D1562" s="418" t="s">
        <v>2841</v>
      </c>
      <c r="E1562" s="508">
        <v>6208.75</v>
      </c>
      <c r="F1562" s="540" t="s">
        <v>4954</v>
      </c>
      <c r="G1562" s="418" t="s">
        <v>4955</v>
      </c>
      <c r="H1562" s="418" t="s">
        <v>2841</v>
      </c>
      <c r="I1562" s="526" t="s">
        <v>4703</v>
      </c>
      <c r="J1562" s="526" t="s">
        <v>4704</v>
      </c>
      <c r="K1562" s="529">
        <v>5</v>
      </c>
      <c r="L1562" s="419">
        <v>12</v>
      </c>
      <c r="M1562" s="508">
        <v>81705</v>
      </c>
      <c r="N1562" s="539"/>
      <c r="O1562" s="539"/>
      <c r="P1562" s="508"/>
    </row>
    <row r="1563" spans="1:16" s="389" customFormat="1" ht="11.25" x14ac:dyDescent="0.2">
      <c r="A1563" s="554" t="s">
        <v>521</v>
      </c>
      <c r="B1563" s="505" t="s">
        <v>4698</v>
      </c>
      <c r="C1563" s="505" t="s">
        <v>4699</v>
      </c>
      <c r="D1563" s="418" t="s">
        <v>2841</v>
      </c>
      <c r="E1563" s="508">
        <v>4699.3</v>
      </c>
      <c r="F1563" s="540" t="s">
        <v>4956</v>
      </c>
      <c r="G1563" s="418" t="s">
        <v>4957</v>
      </c>
      <c r="H1563" s="418" t="s">
        <v>2841</v>
      </c>
      <c r="I1563" s="526" t="s">
        <v>4703</v>
      </c>
      <c r="J1563" s="526" t="s">
        <v>4704</v>
      </c>
      <c r="K1563" s="529">
        <v>5</v>
      </c>
      <c r="L1563" s="419">
        <v>12</v>
      </c>
      <c r="M1563" s="508">
        <v>63591.600000000006</v>
      </c>
      <c r="N1563" s="539"/>
      <c r="O1563" s="539"/>
      <c r="P1563" s="508"/>
    </row>
    <row r="1564" spans="1:16" s="389" customFormat="1" ht="11.25" x14ac:dyDescent="0.2">
      <c r="A1564" s="554" t="s">
        <v>521</v>
      </c>
      <c r="B1564" s="505" t="s">
        <v>4698</v>
      </c>
      <c r="C1564" s="505" t="s">
        <v>4699</v>
      </c>
      <c r="D1564" s="418" t="s">
        <v>2841</v>
      </c>
      <c r="E1564" s="508">
        <v>4699.3</v>
      </c>
      <c r="F1564" s="540" t="s">
        <v>4958</v>
      </c>
      <c r="G1564" s="418" t="s">
        <v>4959</v>
      </c>
      <c r="H1564" s="418" t="s">
        <v>2841</v>
      </c>
      <c r="I1564" s="526" t="s">
        <v>4703</v>
      </c>
      <c r="J1564" s="526" t="s">
        <v>4704</v>
      </c>
      <c r="K1564" s="529">
        <v>5</v>
      </c>
      <c r="L1564" s="419">
        <v>12</v>
      </c>
      <c r="M1564" s="508">
        <v>63591.600000000006</v>
      </c>
      <c r="N1564" s="539"/>
      <c r="O1564" s="539"/>
      <c r="P1564" s="508"/>
    </row>
    <row r="1565" spans="1:16" s="389" customFormat="1" ht="11.25" x14ac:dyDescent="0.2">
      <c r="A1565" s="554" t="s">
        <v>521</v>
      </c>
      <c r="B1565" s="505" t="s">
        <v>4698</v>
      </c>
      <c r="C1565" s="505" t="s">
        <v>4699</v>
      </c>
      <c r="D1565" s="418" t="s">
        <v>2841</v>
      </c>
      <c r="E1565" s="508">
        <v>3491.7400000000002</v>
      </c>
      <c r="F1565" s="540" t="s">
        <v>4960</v>
      </c>
      <c r="G1565" s="418" t="s">
        <v>4961</v>
      </c>
      <c r="H1565" s="418" t="s">
        <v>2841</v>
      </c>
      <c r="I1565" s="526" t="s">
        <v>4703</v>
      </c>
      <c r="J1565" s="526" t="s">
        <v>4704</v>
      </c>
      <c r="K1565" s="529">
        <v>5</v>
      </c>
      <c r="L1565" s="419">
        <v>12</v>
      </c>
      <c r="M1565" s="508">
        <v>49100.880000000005</v>
      </c>
      <c r="N1565" s="539"/>
      <c r="O1565" s="539"/>
      <c r="P1565" s="508"/>
    </row>
    <row r="1566" spans="1:16" s="389" customFormat="1" ht="11.25" x14ac:dyDescent="0.2">
      <c r="A1566" s="554" t="s">
        <v>521</v>
      </c>
      <c r="B1566" s="505" t="s">
        <v>4698</v>
      </c>
      <c r="C1566" s="505" t="s">
        <v>4699</v>
      </c>
      <c r="D1566" s="418" t="s">
        <v>2841</v>
      </c>
      <c r="E1566" s="508">
        <v>4699.3</v>
      </c>
      <c r="F1566" s="540" t="s">
        <v>4962</v>
      </c>
      <c r="G1566" s="418" t="s">
        <v>4963</v>
      </c>
      <c r="H1566" s="418" t="s">
        <v>2841</v>
      </c>
      <c r="I1566" s="526" t="s">
        <v>4703</v>
      </c>
      <c r="J1566" s="526" t="s">
        <v>4704</v>
      </c>
      <c r="K1566" s="529">
        <v>5</v>
      </c>
      <c r="L1566" s="419">
        <v>12</v>
      </c>
      <c r="M1566" s="508">
        <v>63591.600000000006</v>
      </c>
      <c r="N1566" s="539"/>
      <c r="O1566" s="539"/>
      <c r="P1566" s="508"/>
    </row>
    <row r="1567" spans="1:16" s="389" customFormat="1" ht="11.25" x14ac:dyDescent="0.2">
      <c r="A1567" s="554" t="s">
        <v>521</v>
      </c>
      <c r="B1567" s="505" t="s">
        <v>4698</v>
      </c>
      <c r="C1567" s="505" t="s">
        <v>4699</v>
      </c>
      <c r="D1567" s="418" t="s">
        <v>2841</v>
      </c>
      <c r="E1567" s="508">
        <v>4699.3</v>
      </c>
      <c r="F1567" s="540" t="s">
        <v>4964</v>
      </c>
      <c r="G1567" s="418" t="s">
        <v>4965</v>
      </c>
      <c r="H1567" s="418" t="s">
        <v>2841</v>
      </c>
      <c r="I1567" s="526" t="s">
        <v>4703</v>
      </c>
      <c r="J1567" s="526" t="s">
        <v>4704</v>
      </c>
      <c r="K1567" s="529">
        <v>5</v>
      </c>
      <c r="L1567" s="419">
        <v>12</v>
      </c>
      <c r="M1567" s="508">
        <v>63591.600000000006</v>
      </c>
      <c r="N1567" s="539"/>
      <c r="O1567" s="539"/>
      <c r="P1567" s="508"/>
    </row>
    <row r="1568" spans="1:16" s="389" customFormat="1" ht="11.25" x14ac:dyDescent="0.2">
      <c r="A1568" s="554" t="s">
        <v>521</v>
      </c>
      <c r="B1568" s="505" t="s">
        <v>4698</v>
      </c>
      <c r="C1568" s="505" t="s">
        <v>4699</v>
      </c>
      <c r="D1568" s="418" t="s">
        <v>2841</v>
      </c>
      <c r="E1568" s="508">
        <v>2686.7000000000003</v>
      </c>
      <c r="F1568" s="540" t="s">
        <v>4966</v>
      </c>
      <c r="G1568" s="418" t="s">
        <v>4967</v>
      </c>
      <c r="H1568" s="418" t="s">
        <v>2841</v>
      </c>
      <c r="I1568" s="526" t="s">
        <v>4703</v>
      </c>
      <c r="J1568" s="526" t="s">
        <v>4704</v>
      </c>
      <c r="K1568" s="529">
        <v>5</v>
      </c>
      <c r="L1568" s="419">
        <v>12</v>
      </c>
      <c r="M1568" s="508">
        <v>39440.400000000001</v>
      </c>
      <c r="N1568" s="539"/>
      <c r="O1568" s="539"/>
      <c r="P1568" s="508"/>
    </row>
    <row r="1569" spans="1:16" s="389" customFormat="1" ht="11.25" x14ac:dyDescent="0.2">
      <c r="A1569" s="554" t="s">
        <v>521</v>
      </c>
      <c r="B1569" s="505" t="s">
        <v>4698</v>
      </c>
      <c r="C1569" s="505" t="s">
        <v>4699</v>
      </c>
      <c r="D1569" s="418" t="s">
        <v>2841</v>
      </c>
      <c r="E1569" s="508">
        <v>4699.3</v>
      </c>
      <c r="F1569" s="540" t="s">
        <v>4968</v>
      </c>
      <c r="G1569" s="418" t="s">
        <v>4969</v>
      </c>
      <c r="H1569" s="418" t="s">
        <v>2841</v>
      </c>
      <c r="I1569" s="526" t="s">
        <v>4703</v>
      </c>
      <c r="J1569" s="526" t="s">
        <v>4704</v>
      </c>
      <c r="K1569" s="529">
        <v>5</v>
      </c>
      <c r="L1569" s="419">
        <v>12</v>
      </c>
      <c r="M1569" s="508">
        <v>63591.600000000006</v>
      </c>
      <c r="N1569" s="539"/>
      <c r="O1569" s="539"/>
      <c r="P1569" s="508"/>
    </row>
    <row r="1570" spans="1:16" s="389" customFormat="1" ht="11.25" x14ac:dyDescent="0.2">
      <c r="A1570" s="554" t="s">
        <v>521</v>
      </c>
      <c r="B1570" s="505" t="s">
        <v>4698</v>
      </c>
      <c r="C1570" s="505" t="s">
        <v>4699</v>
      </c>
      <c r="D1570" s="418" t="s">
        <v>2841</v>
      </c>
      <c r="E1570" s="508">
        <v>2686.7000000000003</v>
      </c>
      <c r="F1570" s="540" t="s">
        <v>4970</v>
      </c>
      <c r="G1570" s="418" t="s">
        <v>4971</v>
      </c>
      <c r="H1570" s="418" t="s">
        <v>2841</v>
      </c>
      <c r="I1570" s="526" t="s">
        <v>4703</v>
      </c>
      <c r="J1570" s="526" t="s">
        <v>4704</v>
      </c>
      <c r="K1570" s="529">
        <v>5</v>
      </c>
      <c r="L1570" s="419">
        <v>12</v>
      </c>
      <c r="M1570" s="508">
        <v>39440.400000000001</v>
      </c>
      <c r="N1570" s="539"/>
      <c r="O1570" s="539"/>
      <c r="P1570" s="508"/>
    </row>
    <row r="1571" spans="1:16" s="389" customFormat="1" ht="11.25" x14ac:dyDescent="0.2">
      <c r="A1571" s="554" t="s">
        <v>521</v>
      </c>
      <c r="B1571" s="505" t="s">
        <v>4698</v>
      </c>
      <c r="C1571" s="505" t="s">
        <v>4699</v>
      </c>
      <c r="D1571" s="418" t="s">
        <v>2841</v>
      </c>
      <c r="E1571" s="508">
        <v>2686.7000000000003</v>
      </c>
      <c r="F1571" s="540" t="s">
        <v>4972</v>
      </c>
      <c r="G1571" s="418" t="s">
        <v>4973</v>
      </c>
      <c r="H1571" s="418" t="s">
        <v>2841</v>
      </c>
      <c r="I1571" s="526" t="s">
        <v>4703</v>
      </c>
      <c r="J1571" s="526" t="s">
        <v>4704</v>
      </c>
      <c r="K1571" s="529">
        <v>5</v>
      </c>
      <c r="L1571" s="419">
        <v>12</v>
      </c>
      <c r="M1571" s="508">
        <v>39440.400000000001</v>
      </c>
      <c r="N1571" s="539"/>
      <c r="O1571" s="539"/>
      <c r="P1571" s="508"/>
    </row>
    <row r="1572" spans="1:16" s="389" customFormat="1" ht="11.25" x14ac:dyDescent="0.2">
      <c r="A1572" s="554" t="s">
        <v>521</v>
      </c>
      <c r="B1572" s="505" t="s">
        <v>4698</v>
      </c>
      <c r="C1572" s="505" t="s">
        <v>4699</v>
      </c>
      <c r="D1572" s="418" t="s">
        <v>2841</v>
      </c>
      <c r="E1572" s="508">
        <v>6208.75</v>
      </c>
      <c r="F1572" s="540" t="s">
        <v>4974</v>
      </c>
      <c r="G1572" s="418" t="s">
        <v>4975</v>
      </c>
      <c r="H1572" s="418" t="s">
        <v>2841</v>
      </c>
      <c r="I1572" s="526" t="s">
        <v>4703</v>
      </c>
      <c r="J1572" s="526" t="s">
        <v>4704</v>
      </c>
      <c r="K1572" s="529">
        <v>5</v>
      </c>
      <c r="L1572" s="419">
        <v>12</v>
      </c>
      <c r="M1572" s="508">
        <v>81705</v>
      </c>
      <c r="N1572" s="539"/>
      <c r="O1572" s="539"/>
      <c r="P1572" s="508"/>
    </row>
    <row r="1573" spans="1:16" s="389" customFormat="1" ht="11.25" x14ac:dyDescent="0.2">
      <c r="A1573" s="554" t="s">
        <v>521</v>
      </c>
      <c r="B1573" s="505" t="s">
        <v>4698</v>
      </c>
      <c r="C1573" s="505" t="s">
        <v>4699</v>
      </c>
      <c r="D1573" s="418" t="s">
        <v>2841</v>
      </c>
      <c r="E1573" s="508">
        <v>4699.3</v>
      </c>
      <c r="F1573" s="540" t="s">
        <v>4976</v>
      </c>
      <c r="G1573" s="418" t="s">
        <v>4977</v>
      </c>
      <c r="H1573" s="418" t="s">
        <v>2841</v>
      </c>
      <c r="I1573" s="526" t="s">
        <v>4703</v>
      </c>
      <c r="J1573" s="526" t="s">
        <v>4704</v>
      </c>
      <c r="K1573" s="529">
        <v>5</v>
      </c>
      <c r="L1573" s="419">
        <v>12</v>
      </c>
      <c r="M1573" s="508">
        <v>63591.600000000006</v>
      </c>
      <c r="N1573" s="539"/>
      <c r="O1573" s="539"/>
      <c r="P1573" s="508"/>
    </row>
    <row r="1574" spans="1:16" s="389" customFormat="1" ht="11.25" x14ac:dyDescent="0.2">
      <c r="A1574" s="554" t="s">
        <v>521</v>
      </c>
      <c r="B1574" s="505" t="s">
        <v>4698</v>
      </c>
      <c r="C1574" s="505" t="s">
        <v>4699</v>
      </c>
      <c r="D1574" s="418" t="s">
        <v>2841</v>
      </c>
      <c r="E1574" s="508">
        <v>4699.3</v>
      </c>
      <c r="F1574" s="540" t="s">
        <v>4978</v>
      </c>
      <c r="G1574" s="418" t="s">
        <v>4979</v>
      </c>
      <c r="H1574" s="418" t="s">
        <v>2841</v>
      </c>
      <c r="I1574" s="526" t="s">
        <v>4703</v>
      </c>
      <c r="J1574" s="526" t="s">
        <v>4704</v>
      </c>
      <c r="K1574" s="529">
        <v>5</v>
      </c>
      <c r="L1574" s="419">
        <v>12</v>
      </c>
      <c r="M1574" s="508">
        <v>63591.600000000006</v>
      </c>
      <c r="N1574" s="539"/>
      <c r="O1574" s="539"/>
      <c r="P1574" s="508"/>
    </row>
    <row r="1575" spans="1:16" s="389" customFormat="1" ht="11.25" x14ac:dyDescent="0.2">
      <c r="A1575" s="554" t="s">
        <v>521</v>
      </c>
      <c r="B1575" s="505" t="s">
        <v>4698</v>
      </c>
      <c r="C1575" s="505" t="s">
        <v>4699</v>
      </c>
      <c r="D1575" s="418" t="s">
        <v>2841</v>
      </c>
      <c r="E1575" s="508">
        <v>2686.7000000000003</v>
      </c>
      <c r="F1575" s="540" t="s">
        <v>4980</v>
      </c>
      <c r="G1575" s="418" t="s">
        <v>4981</v>
      </c>
      <c r="H1575" s="418" t="s">
        <v>2841</v>
      </c>
      <c r="I1575" s="526" t="s">
        <v>4703</v>
      </c>
      <c r="J1575" s="526" t="s">
        <v>4704</v>
      </c>
      <c r="K1575" s="529">
        <v>5</v>
      </c>
      <c r="L1575" s="419">
        <v>12</v>
      </c>
      <c r="M1575" s="508">
        <v>39440.400000000001</v>
      </c>
      <c r="N1575" s="539"/>
      <c r="O1575" s="539"/>
      <c r="P1575" s="508"/>
    </row>
    <row r="1576" spans="1:16" s="389" customFormat="1" ht="11.25" x14ac:dyDescent="0.2">
      <c r="A1576" s="554" t="s">
        <v>521</v>
      </c>
      <c r="B1576" s="505" t="s">
        <v>4698</v>
      </c>
      <c r="C1576" s="505" t="s">
        <v>4699</v>
      </c>
      <c r="D1576" s="418" t="s">
        <v>2841</v>
      </c>
      <c r="E1576" s="508">
        <v>4699.3</v>
      </c>
      <c r="F1576" s="540" t="s">
        <v>4982</v>
      </c>
      <c r="G1576" s="418" t="s">
        <v>4983</v>
      </c>
      <c r="H1576" s="418" t="s">
        <v>2841</v>
      </c>
      <c r="I1576" s="526" t="s">
        <v>4703</v>
      </c>
      <c r="J1576" s="526" t="s">
        <v>4704</v>
      </c>
      <c r="K1576" s="529">
        <v>5</v>
      </c>
      <c r="L1576" s="419">
        <v>12</v>
      </c>
      <c r="M1576" s="508">
        <v>63591.600000000006</v>
      </c>
      <c r="N1576" s="539"/>
      <c r="O1576" s="539"/>
      <c r="P1576" s="508"/>
    </row>
    <row r="1577" spans="1:16" s="389" customFormat="1" ht="11.25" x14ac:dyDescent="0.2">
      <c r="A1577" s="554" t="s">
        <v>521</v>
      </c>
      <c r="B1577" s="505" t="s">
        <v>4698</v>
      </c>
      <c r="C1577" s="505" t="s">
        <v>4699</v>
      </c>
      <c r="D1577" s="418" t="s">
        <v>2841</v>
      </c>
      <c r="E1577" s="508">
        <v>2686.7000000000003</v>
      </c>
      <c r="F1577" s="540" t="s">
        <v>4984</v>
      </c>
      <c r="G1577" s="418" t="s">
        <v>4985</v>
      </c>
      <c r="H1577" s="418" t="s">
        <v>2841</v>
      </c>
      <c r="I1577" s="526" t="s">
        <v>4703</v>
      </c>
      <c r="J1577" s="526" t="s">
        <v>4704</v>
      </c>
      <c r="K1577" s="529">
        <v>5</v>
      </c>
      <c r="L1577" s="419">
        <v>12</v>
      </c>
      <c r="M1577" s="508">
        <v>39440.400000000001</v>
      </c>
      <c r="N1577" s="539"/>
      <c r="O1577" s="539"/>
      <c r="P1577" s="508"/>
    </row>
    <row r="1578" spans="1:16" s="389" customFormat="1" ht="11.25" x14ac:dyDescent="0.2">
      <c r="A1578" s="554" t="s">
        <v>521</v>
      </c>
      <c r="B1578" s="505" t="s">
        <v>4698</v>
      </c>
      <c r="C1578" s="505" t="s">
        <v>4699</v>
      </c>
      <c r="D1578" s="418" t="s">
        <v>2841</v>
      </c>
      <c r="E1578" s="508">
        <v>4699.3</v>
      </c>
      <c r="F1578" s="540" t="s">
        <v>4986</v>
      </c>
      <c r="G1578" s="418" t="s">
        <v>4987</v>
      </c>
      <c r="H1578" s="418" t="s">
        <v>2841</v>
      </c>
      <c r="I1578" s="526" t="s">
        <v>4703</v>
      </c>
      <c r="J1578" s="526" t="s">
        <v>4704</v>
      </c>
      <c r="K1578" s="529">
        <v>5</v>
      </c>
      <c r="L1578" s="419">
        <v>12</v>
      </c>
      <c r="M1578" s="508">
        <v>63591.600000000006</v>
      </c>
      <c r="N1578" s="539"/>
      <c r="O1578" s="539"/>
      <c r="P1578" s="508"/>
    </row>
    <row r="1579" spans="1:16" s="389" customFormat="1" ht="11.25" x14ac:dyDescent="0.2">
      <c r="A1579" s="554" t="s">
        <v>521</v>
      </c>
      <c r="B1579" s="505" t="s">
        <v>4698</v>
      </c>
      <c r="C1579" s="505" t="s">
        <v>4699</v>
      </c>
      <c r="D1579" s="418" t="s">
        <v>2841</v>
      </c>
      <c r="E1579" s="508">
        <v>2686.7000000000003</v>
      </c>
      <c r="F1579" s="540" t="s">
        <v>4988</v>
      </c>
      <c r="G1579" s="418" t="s">
        <v>4989</v>
      </c>
      <c r="H1579" s="418" t="s">
        <v>2841</v>
      </c>
      <c r="I1579" s="526" t="s">
        <v>4703</v>
      </c>
      <c r="J1579" s="526" t="s">
        <v>4704</v>
      </c>
      <c r="K1579" s="529">
        <v>5</v>
      </c>
      <c r="L1579" s="419">
        <v>12</v>
      </c>
      <c r="M1579" s="508">
        <v>39440.400000000001</v>
      </c>
      <c r="N1579" s="539"/>
      <c r="O1579" s="539"/>
      <c r="P1579" s="508"/>
    </row>
    <row r="1580" spans="1:16" s="389" customFormat="1" ht="11.25" x14ac:dyDescent="0.2">
      <c r="A1580" s="554" t="s">
        <v>521</v>
      </c>
      <c r="B1580" s="505" t="s">
        <v>4698</v>
      </c>
      <c r="C1580" s="505" t="s">
        <v>4699</v>
      </c>
      <c r="D1580" s="418" t="s">
        <v>2841</v>
      </c>
      <c r="E1580" s="508">
        <v>2686.7000000000003</v>
      </c>
      <c r="F1580" s="540" t="s">
        <v>4990</v>
      </c>
      <c r="G1580" s="418" t="s">
        <v>4991</v>
      </c>
      <c r="H1580" s="418" t="s">
        <v>2841</v>
      </c>
      <c r="I1580" s="526" t="s">
        <v>4703</v>
      </c>
      <c r="J1580" s="526" t="s">
        <v>4704</v>
      </c>
      <c r="K1580" s="529">
        <v>5</v>
      </c>
      <c r="L1580" s="419">
        <v>12</v>
      </c>
      <c r="M1580" s="508">
        <v>39440.400000000001</v>
      </c>
      <c r="N1580" s="539"/>
      <c r="O1580" s="539"/>
      <c r="P1580" s="508"/>
    </row>
    <row r="1581" spans="1:16" s="389" customFormat="1" ht="11.25" x14ac:dyDescent="0.2">
      <c r="A1581" s="554" t="s">
        <v>521</v>
      </c>
      <c r="B1581" s="505" t="s">
        <v>4698</v>
      </c>
      <c r="C1581" s="505" t="s">
        <v>4699</v>
      </c>
      <c r="D1581" s="418" t="s">
        <v>2841</v>
      </c>
      <c r="E1581" s="508">
        <v>6711.9000000000005</v>
      </c>
      <c r="F1581" s="540" t="s">
        <v>4992</v>
      </c>
      <c r="G1581" s="418" t="s">
        <v>4993</v>
      </c>
      <c r="H1581" s="418" t="s">
        <v>2841</v>
      </c>
      <c r="I1581" s="526" t="s">
        <v>4703</v>
      </c>
      <c r="J1581" s="526" t="s">
        <v>4704</v>
      </c>
      <c r="K1581" s="529">
        <v>5</v>
      </c>
      <c r="L1581" s="419">
        <v>12</v>
      </c>
      <c r="M1581" s="508">
        <v>87742.8</v>
      </c>
      <c r="N1581" s="539"/>
      <c r="O1581" s="539"/>
      <c r="P1581" s="508"/>
    </row>
    <row r="1582" spans="1:16" s="389" customFormat="1" ht="11.25" x14ac:dyDescent="0.2">
      <c r="A1582" s="554" t="s">
        <v>521</v>
      </c>
      <c r="B1582" s="505" t="s">
        <v>4698</v>
      </c>
      <c r="C1582" s="505" t="s">
        <v>4699</v>
      </c>
      <c r="D1582" s="418" t="s">
        <v>2841</v>
      </c>
      <c r="E1582" s="508">
        <v>6711.9000000000005</v>
      </c>
      <c r="F1582" s="540" t="s">
        <v>4994</v>
      </c>
      <c r="G1582" s="418" t="s">
        <v>4995</v>
      </c>
      <c r="H1582" s="418" t="s">
        <v>2841</v>
      </c>
      <c r="I1582" s="526" t="s">
        <v>4703</v>
      </c>
      <c r="J1582" s="526" t="s">
        <v>4704</v>
      </c>
      <c r="K1582" s="529">
        <v>5</v>
      </c>
      <c r="L1582" s="419">
        <v>12</v>
      </c>
      <c r="M1582" s="508">
        <v>87742.8</v>
      </c>
      <c r="N1582" s="539"/>
      <c r="O1582" s="539"/>
      <c r="P1582" s="508"/>
    </row>
    <row r="1583" spans="1:16" s="389" customFormat="1" ht="11.25" x14ac:dyDescent="0.2">
      <c r="A1583" s="554" t="s">
        <v>521</v>
      </c>
      <c r="B1583" s="505" t="s">
        <v>4698</v>
      </c>
      <c r="C1583" s="505" t="s">
        <v>4699</v>
      </c>
      <c r="D1583" s="418" t="s">
        <v>2841</v>
      </c>
      <c r="E1583" s="508">
        <v>6711.9000000000005</v>
      </c>
      <c r="F1583" s="540" t="s">
        <v>4996</v>
      </c>
      <c r="G1583" s="418" t="s">
        <v>4997</v>
      </c>
      <c r="H1583" s="418" t="s">
        <v>2841</v>
      </c>
      <c r="I1583" s="526" t="s">
        <v>4703</v>
      </c>
      <c r="J1583" s="526" t="s">
        <v>4704</v>
      </c>
      <c r="K1583" s="529">
        <v>5</v>
      </c>
      <c r="L1583" s="419">
        <v>12</v>
      </c>
      <c r="M1583" s="508">
        <v>87742.8</v>
      </c>
      <c r="N1583" s="539"/>
      <c r="O1583" s="539"/>
      <c r="P1583" s="508"/>
    </row>
    <row r="1584" spans="1:16" s="389" customFormat="1" ht="11.25" x14ac:dyDescent="0.2">
      <c r="A1584" s="554" t="s">
        <v>521</v>
      </c>
      <c r="B1584" s="505" t="s">
        <v>4698</v>
      </c>
      <c r="C1584" s="505" t="s">
        <v>4699</v>
      </c>
      <c r="D1584" s="418" t="s">
        <v>2841</v>
      </c>
      <c r="E1584" s="508">
        <v>4699.3</v>
      </c>
      <c r="F1584" s="540" t="s">
        <v>4998</v>
      </c>
      <c r="G1584" s="418" t="s">
        <v>4999</v>
      </c>
      <c r="H1584" s="418" t="s">
        <v>2841</v>
      </c>
      <c r="I1584" s="526" t="s">
        <v>4703</v>
      </c>
      <c r="J1584" s="526" t="s">
        <v>4704</v>
      </c>
      <c r="K1584" s="529">
        <v>5</v>
      </c>
      <c r="L1584" s="419">
        <v>12</v>
      </c>
      <c r="M1584" s="508">
        <v>63591.600000000006</v>
      </c>
      <c r="N1584" s="539"/>
      <c r="O1584" s="539"/>
      <c r="P1584" s="508"/>
    </row>
    <row r="1585" spans="1:16" s="389" customFormat="1" ht="11.25" x14ac:dyDescent="0.2">
      <c r="A1585" s="554" t="s">
        <v>521</v>
      </c>
      <c r="B1585" s="505" t="s">
        <v>4698</v>
      </c>
      <c r="C1585" s="505" t="s">
        <v>4699</v>
      </c>
      <c r="D1585" s="418" t="s">
        <v>2841</v>
      </c>
      <c r="E1585" s="508">
        <v>1642.6</v>
      </c>
      <c r="F1585" s="540" t="s">
        <v>5000</v>
      </c>
      <c r="G1585" s="418" t="s">
        <v>5001</v>
      </c>
      <c r="H1585" s="418" t="s">
        <v>2841</v>
      </c>
      <c r="I1585" s="526" t="s">
        <v>4703</v>
      </c>
      <c r="J1585" s="526" t="s">
        <v>4704</v>
      </c>
      <c r="K1585" s="529">
        <v>5</v>
      </c>
      <c r="L1585" s="419">
        <v>12</v>
      </c>
      <c r="M1585" s="508">
        <v>26911.199999999997</v>
      </c>
      <c r="N1585" s="539"/>
      <c r="O1585" s="539"/>
      <c r="P1585" s="508"/>
    </row>
    <row r="1586" spans="1:16" s="389" customFormat="1" ht="11.25" x14ac:dyDescent="0.2">
      <c r="A1586" s="554" t="s">
        <v>521</v>
      </c>
      <c r="B1586" s="505" t="s">
        <v>4698</v>
      </c>
      <c r="C1586" s="505" t="s">
        <v>4699</v>
      </c>
      <c r="D1586" s="418" t="s">
        <v>2841</v>
      </c>
      <c r="E1586" s="508">
        <v>6711.9000000000005</v>
      </c>
      <c r="F1586" s="540" t="s">
        <v>5002</v>
      </c>
      <c r="G1586" s="418" t="s">
        <v>5003</v>
      </c>
      <c r="H1586" s="418" t="s">
        <v>2841</v>
      </c>
      <c r="I1586" s="526" t="s">
        <v>4703</v>
      </c>
      <c r="J1586" s="526" t="s">
        <v>4704</v>
      </c>
      <c r="K1586" s="529">
        <v>5</v>
      </c>
      <c r="L1586" s="419">
        <v>12</v>
      </c>
      <c r="M1586" s="508">
        <v>87742.8</v>
      </c>
      <c r="N1586" s="539"/>
      <c r="O1586" s="539"/>
      <c r="P1586" s="508"/>
    </row>
    <row r="1587" spans="1:16" s="389" customFormat="1" ht="11.25" x14ac:dyDescent="0.2">
      <c r="A1587" s="554" t="s">
        <v>521</v>
      </c>
      <c r="B1587" s="505" t="s">
        <v>4698</v>
      </c>
      <c r="C1587" s="505" t="s">
        <v>4699</v>
      </c>
      <c r="D1587" s="418" t="s">
        <v>2841</v>
      </c>
      <c r="E1587" s="508">
        <v>2686.7000000000003</v>
      </c>
      <c r="F1587" s="540" t="s">
        <v>5004</v>
      </c>
      <c r="G1587" s="418" t="s">
        <v>5005</v>
      </c>
      <c r="H1587" s="418" t="s">
        <v>2841</v>
      </c>
      <c r="I1587" s="526" t="s">
        <v>4703</v>
      </c>
      <c r="J1587" s="526" t="s">
        <v>4704</v>
      </c>
      <c r="K1587" s="529">
        <v>5</v>
      </c>
      <c r="L1587" s="419">
        <v>12</v>
      </c>
      <c r="M1587" s="508">
        <v>39440.400000000001</v>
      </c>
      <c r="N1587" s="539"/>
      <c r="O1587" s="539"/>
      <c r="P1587" s="508"/>
    </row>
    <row r="1588" spans="1:16" s="389" customFormat="1" ht="11.25" x14ac:dyDescent="0.2">
      <c r="A1588" s="554" t="s">
        <v>521</v>
      </c>
      <c r="B1588" s="505" t="s">
        <v>4698</v>
      </c>
      <c r="C1588" s="505" t="s">
        <v>4699</v>
      </c>
      <c r="D1588" s="418" t="s">
        <v>2841</v>
      </c>
      <c r="E1588" s="508">
        <v>6711.9000000000005</v>
      </c>
      <c r="F1588" s="540" t="s">
        <v>5006</v>
      </c>
      <c r="G1588" s="418" t="s">
        <v>5007</v>
      </c>
      <c r="H1588" s="418" t="s">
        <v>2841</v>
      </c>
      <c r="I1588" s="526" t="s">
        <v>4703</v>
      </c>
      <c r="J1588" s="526" t="s">
        <v>4704</v>
      </c>
      <c r="K1588" s="529">
        <v>5</v>
      </c>
      <c r="L1588" s="419">
        <v>12</v>
      </c>
      <c r="M1588" s="508">
        <v>87742.8</v>
      </c>
      <c r="N1588" s="539"/>
      <c r="O1588" s="539"/>
      <c r="P1588" s="508"/>
    </row>
    <row r="1589" spans="1:16" s="389" customFormat="1" ht="11.25" x14ac:dyDescent="0.2">
      <c r="A1589" s="554" t="s">
        <v>521</v>
      </c>
      <c r="B1589" s="505" t="s">
        <v>4698</v>
      </c>
      <c r="C1589" s="505" t="s">
        <v>4699</v>
      </c>
      <c r="D1589" s="418" t="s">
        <v>2841</v>
      </c>
      <c r="E1589" s="508">
        <v>6711.9000000000005</v>
      </c>
      <c r="F1589" s="540" t="s">
        <v>5008</v>
      </c>
      <c r="G1589" s="418" t="s">
        <v>5009</v>
      </c>
      <c r="H1589" s="418" t="s">
        <v>2841</v>
      </c>
      <c r="I1589" s="526" t="s">
        <v>4703</v>
      </c>
      <c r="J1589" s="526" t="s">
        <v>4704</v>
      </c>
      <c r="K1589" s="529">
        <v>5</v>
      </c>
      <c r="L1589" s="419">
        <v>12</v>
      </c>
      <c r="M1589" s="508">
        <v>87742.8</v>
      </c>
      <c r="N1589" s="539"/>
      <c r="O1589" s="539"/>
      <c r="P1589" s="508"/>
    </row>
    <row r="1590" spans="1:16" s="389" customFormat="1" ht="11.25" x14ac:dyDescent="0.2">
      <c r="A1590" s="554" t="s">
        <v>521</v>
      </c>
      <c r="B1590" s="505" t="s">
        <v>4698</v>
      </c>
      <c r="C1590" s="505" t="s">
        <v>4699</v>
      </c>
      <c r="D1590" s="418" t="s">
        <v>2841</v>
      </c>
      <c r="E1590" s="508">
        <v>6711.9000000000005</v>
      </c>
      <c r="F1590" s="540" t="s">
        <v>5010</v>
      </c>
      <c r="G1590" s="418" t="s">
        <v>5011</v>
      </c>
      <c r="H1590" s="418" t="s">
        <v>2841</v>
      </c>
      <c r="I1590" s="526" t="s">
        <v>4703</v>
      </c>
      <c r="J1590" s="526" t="s">
        <v>4704</v>
      </c>
      <c r="K1590" s="529">
        <v>5</v>
      </c>
      <c r="L1590" s="419">
        <v>12</v>
      </c>
      <c r="M1590" s="508">
        <v>87742.8</v>
      </c>
      <c r="N1590" s="539"/>
      <c r="O1590" s="539"/>
      <c r="P1590" s="508"/>
    </row>
    <row r="1591" spans="1:16" s="389" customFormat="1" ht="11.25" x14ac:dyDescent="0.2">
      <c r="A1591" s="554" t="s">
        <v>521</v>
      </c>
      <c r="B1591" s="505" t="s">
        <v>4698</v>
      </c>
      <c r="C1591" s="505" t="s">
        <v>4699</v>
      </c>
      <c r="D1591" s="418" t="s">
        <v>2841</v>
      </c>
      <c r="E1591" s="508">
        <v>2686.7000000000003</v>
      </c>
      <c r="F1591" s="540" t="s">
        <v>5012</v>
      </c>
      <c r="G1591" s="418" t="s">
        <v>5013</v>
      </c>
      <c r="H1591" s="418" t="s">
        <v>2841</v>
      </c>
      <c r="I1591" s="526" t="s">
        <v>4703</v>
      </c>
      <c r="J1591" s="526" t="s">
        <v>4704</v>
      </c>
      <c r="K1591" s="529">
        <v>5</v>
      </c>
      <c r="L1591" s="419">
        <v>12</v>
      </c>
      <c r="M1591" s="508">
        <v>39440.400000000001</v>
      </c>
      <c r="N1591" s="539"/>
      <c r="O1591" s="539"/>
      <c r="P1591" s="508"/>
    </row>
    <row r="1592" spans="1:16" s="389" customFormat="1" ht="11.25" x14ac:dyDescent="0.2">
      <c r="A1592" s="554" t="s">
        <v>521</v>
      </c>
      <c r="B1592" s="505" t="s">
        <v>4698</v>
      </c>
      <c r="C1592" s="505" t="s">
        <v>4699</v>
      </c>
      <c r="D1592" s="418" t="s">
        <v>2841</v>
      </c>
      <c r="E1592" s="508">
        <v>4699.3</v>
      </c>
      <c r="F1592" s="540" t="s">
        <v>5014</v>
      </c>
      <c r="G1592" s="418" t="s">
        <v>5015</v>
      </c>
      <c r="H1592" s="418" t="s">
        <v>2841</v>
      </c>
      <c r="I1592" s="526" t="s">
        <v>4703</v>
      </c>
      <c r="J1592" s="526" t="s">
        <v>4704</v>
      </c>
      <c r="K1592" s="529">
        <v>5</v>
      </c>
      <c r="L1592" s="419">
        <v>12</v>
      </c>
      <c r="M1592" s="508">
        <v>63591.600000000006</v>
      </c>
      <c r="N1592" s="539"/>
      <c r="O1592" s="539"/>
      <c r="P1592" s="508"/>
    </row>
    <row r="1593" spans="1:16" s="389" customFormat="1" ht="11.25" x14ac:dyDescent="0.2">
      <c r="A1593" s="554" t="s">
        <v>521</v>
      </c>
      <c r="B1593" s="505" t="s">
        <v>4698</v>
      </c>
      <c r="C1593" s="505" t="s">
        <v>4699</v>
      </c>
      <c r="D1593" s="418" t="s">
        <v>2841</v>
      </c>
      <c r="E1593" s="508">
        <v>4699.3</v>
      </c>
      <c r="F1593" s="540" t="s">
        <v>5016</v>
      </c>
      <c r="G1593" s="418" t="s">
        <v>5017</v>
      </c>
      <c r="H1593" s="418" t="s">
        <v>2841</v>
      </c>
      <c r="I1593" s="526" t="s">
        <v>4703</v>
      </c>
      <c r="J1593" s="526" t="s">
        <v>4704</v>
      </c>
      <c r="K1593" s="529">
        <v>5</v>
      </c>
      <c r="L1593" s="419">
        <v>12</v>
      </c>
      <c r="M1593" s="508">
        <v>63591.600000000006</v>
      </c>
      <c r="N1593" s="539"/>
      <c r="O1593" s="539"/>
      <c r="P1593" s="508"/>
    </row>
    <row r="1594" spans="1:16" s="389" customFormat="1" ht="11.25" x14ac:dyDescent="0.2">
      <c r="A1594" s="554" t="s">
        <v>521</v>
      </c>
      <c r="B1594" s="505" t="s">
        <v>4698</v>
      </c>
      <c r="C1594" s="505" t="s">
        <v>4699</v>
      </c>
      <c r="D1594" s="418" t="s">
        <v>2841</v>
      </c>
      <c r="E1594" s="508">
        <v>4699.3</v>
      </c>
      <c r="F1594" s="540" t="s">
        <v>5018</v>
      </c>
      <c r="G1594" s="418" t="s">
        <v>5019</v>
      </c>
      <c r="H1594" s="418" t="s">
        <v>2841</v>
      </c>
      <c r="I1594" s="526" t="s">
        <v>4703</v>
      </c>
      <c r="J1594" s="526" t="s">
        <v>4704</v>
      </c>
      <c r="K1594" s="529">
        <v>5</v>
      </c>
      <c r="L1594" s="419">
        <v>12</v>
      </c>
      <c r="M1594" s="508">
        <v>63591.600000000006</v>
      </c>
      <c r="N1594" s="539"/>
      <c r="O1594" s="539"/>
      <c r="P1594" s="508"/>
    </row>
    <row r="1595" spans="1:16" s="389" customFormat="1" ht="11.25" x14ac:dyDescent="0.2">
      <c r="A1595" s="554" t="s">
        <v>521</v>
      </c>
      <c r="B1595" s="505" t="s">
        <v>4698</v>
      </c>
      <c r="C1595" s="505" t="s">
        <v>4699</v>
      </c>
      <c r="D1595" s="418" t="s">
        <v>2841</v>
      </c>
      <c r="E1595" s="508">
        <v>6711.9000000000005</v>
      </c>
      <c r="F1595" s="540" t="s">
        <v>5020</v>
      </c>
      <c r="G1595" s="418" t="s">
        <v>5021</v>
      </c>
      <c r="H1595" s="418" t="s">
        <v>2841</v>
      </c>
      <c r="I1595" s="526" t="s">
        <v>4703</v>
      </c>
      <c r="J1595" s="526" t="s">
        <v>4704</v>
      </c>
      <c r="K1595" s="529">
        <v>5</v>
      </c>
      <c r="L1595" s="419">
        <v>12</v>
      </c>
      <c r="M1595" s="508">
        <v>87742.8</v>
      </c>
      <c r="N1595" s="539"/>
      <c r="O1595" s="539"/>
      <c r="P1595" s="508"/>
    </row>
    <row r="1596" spans="1:16" s="389" customFormat="1" ht="11.25" x14ac:dyDescent="0.2">
      <c r="A1596" s="554" t="s">
        <v>521</v>
      </c>
      <c r="B1596" s="505" t="s">
        <v>4698</v>
      </c>
      <c r="C1596" s="505" t="s">
        <v>4699</v>
      </c>
      <c r="D1596" s="418" t="s">
        <v>2841</v>
      </c>
      <c r="E1596" s="508">
        <v>6711.9000000000005</v>
      </c>
      <c r="F1596" s="540" t="s">
        <v>5022</v>
      </c>
      <c r="G1596" s="418" t="s">
        <v>5023</v>
      </c>
      <c r="H1596" s="418" t="s">
        <v>2841</v>
      </c>
      <c r="I1596" s="526" t="s">
        <v>4703</v>
      </c>
      <c r="J1596" s="526" t="s">
        <v>4704</v>
      </c>
      <c r="K1596" s="529">
        <v>5</v>
      </c>
      <c r="L1596" s="419">
        <v>12</v>
      </c>
      <c r="M1596" s="508">
        <v>87742.8</v>
      </c>
      <c r="N1596" s="539"/>
      <c r="O1596" s="539"/>
      <c r="P1596" s="508"/>
    </row>
    <row r="1597" spans="1:16" s="389" customFormat="1" ht="11.25" x14ac:dyDescent="0.2">
      <c r="A1597" s="554" t="s">
        <v>521</v>
      </c>
      <c r="B1597" s="505" t="s">
        <v>4698</v>
      </c>
      <c r="C1597" s="505" t="s">
        <v>4699</v>
      </c>
      <c r="D1597" s="418" t="s">
        <v>2841</v>
      </c>
      <c r="E1597" s="508">
        <v>6208.75</v>
      </c>
      <c r="F1597" s="540" t="s">
        <v>5024</v>
      </c>
      <c r="G1597" s="418" t="s">
        <v>5025</v>
      </c>
      <c r="H1597" s="418" t="s">
        <v>2841</v>
      </c>
      <c r="I1597" s="526" t="s">
        <v>4703</v>
      </c>
      <c r="J1597" s="526" t="s">
        <v>4704</v>
      </c>
      <c r="K1597" s="529">
        <v>5</v>
      </c>
      <c r="L1597" s="419">
        <v>12</v>
      </c>
      <c r="M1597" s="508">
        <v>81705</v>
      </c>
      <c r="N1597" s="539"/>
      <c r="O1597" s="539"/>
      <c r="P1597" s="508"/>
    </row>
    <row r="1598" spans="1:16" s="389" customFormat="1" ht="11.25" x14ac:dyDescent="0.2">
      <c r="A1598" s="554" t="s">
        <v>521</v>
      </c>
      <c r="B1598" s="505" t="s">
        <v>4698</v>
      </c>
      <c r="C1598" s="505" t="s">
        <v>4699</v>
      </c>
      <c r="D1598" s="418" t="s">
        <v>2841</v>
      </c>
      <c r="E1598" s="508">
        <v>2686.7000000000003</v>
      </c>
      <c r="F1598" s="540" t="s">
        <v>5026</v>
      </c>
      <c r="G1598" s="418" t="s">
        <v>5027</v>
      </c>
      <c r="H1598" s="418" t="s">
        <v>2841</v>
      </c>
      <c r="I1598" s="526" t="s">
        <v>4703</v>
      </c>
      <c r="J1598" s="526" t="s">
        <v>4704</v>
      </c>
      <c r="K1598" s="529">
        <v>5</v>
      </c>
      <c r="L1598" s="419">
        <v>12</v>
      </c>
      <c r="M1598" s="508">
        <v>39440.400000000001</v>
      </c>
      <c r="N1598" s="539"/>
      <c r="O1598" s="539"/>
      <c r="P1598" s="508"/>
    </row>
    <row r="1599" spans="1:16" s="389" customFormat="1" ht="11.25" x14ac:dyDescent="0.2">
      <c r="A1599" s="554" t="s">
        <v>521</v>
      </c>
      <c r="B1599" s="505" t="s">
        <v>4698</v>
      </c>
      <c r="C1599" s="505" t="s">
        <v>4699</v>
      </c>
      <c r="D1599" s="418" t="s">
        <v>2841</v>
      </c>
      <c r="E1599" s="508">
        <v>4699.3</v>
      </c>
      <c r="F1599" s="540" t="s">
        <v>5028</v>
      </c>
      <c r="G1599" s="418" t="s">
        <v>5029</v>
      </c>
      <c r="H1599" s="418" t="s">
        <v>2841</v>
      </c>
      <c r="I1599" s="526" t="s">
        <v>4703</v>
      </c>
      <c r="J1599" s="526" t="s">
        <v>4704</v>
      </c>
      <c r="K1599" s="529">
        <v>5</v>
      </c>
      <c r="L1599" s="419">
        <v>12</v>
      </c>
      <c r="M1599" s="508">
        <v>63591.600000000006</v>
      </c>
      <c r="N1599" s="539"/>
      <c r="O1599" s="539"/>
      <c r="P1599" s="508"/>
    </row>
    <row r="1600" spans="1:16" s="389" customFormat="1" ht="11.25" x14ac:dyDescent="0.2">
      <c r="A1600" s="554" t="s">
        <v>521</v>
      </c>
      <c r="B1600" s="505" t="s">
        <v>4698</v>
      </c>
      <c r="C1600" s="505" t="s">
        <v>4699</v>
      </c>
      <c r="D1600" s="418" t="s">
        <v>2841</v>
      </c>
      <c r="E1600" s="508">
        <v>4699.3</v>
      </c>
      <c r="F1600" s="540" t="s">
        <v>5030</v>
      </c>
      <c r="G1600" s="418" t="s">
        <v>5031</v>
      </c>
      <c r="H1600" s="418" t="s">
        <v>2841</v>
      </c>
      <c r="I1600" s="526" t="s">
        <v>4703</v>
      </c>
      <c r="J1600" s="526" t="s">
        <v>4704</v>
      </c>
      <c r="K1600" s="529">
        <v>5</v>
      </c>
      <c r="L1600" s="419">
        <v>12</v>
      </c>
      <c r="M1600" s="508">
        <v>63591.600000000006</v>
      </c>
      <c r="N1600" s="539"/>
      <c r="O1600" s="539"/>
      <c r="P1600" s="508"/>
    </row>
    <row r="1601" spans="1:16" s="389" customFormat="1" ht="11.25" x14ac:dyDescent="0.2">
      <c r="A1601" s="554" t="s">
        <v>521</v>
      </c>
      <c r="B1601" s="505" t="s">
        <v>4698</v>
      </c>
      <c r="C1601" s="505" t="s">
        <v>4699</v>
      </c>
      <c r="D1601" s="418" t="s">
        <v>2841</v>
      </c>
      <c r="E1601" s="508">
        <v>4699.3</v>
      </c>
      <c r="F1601" s="540" t="s">
        <v>5032</v>
      </c>
      <c r="G1601" s="418" t="s">
        <v>5033</v>
      </c>
      <c r="H1601" s="418" t="s">
        <v>2841</v>
      </c>
      <c r="I1601" s="526" t="s">
        <v>4703</v>
      </c>
      <c r="J1601" s="526" t="s">
        <v>4704</v>
      </c>
      <c r="K1601" s="529">
        <v>5</v>
      </c>
      <c r="L1601" s="419">
        <v>12</v>
      </c>
      <c r="M1601" s="508">
        <v>63591.600000000006</v>
      </c>
      <c r="N1601" s="539"/>
      <c r="O1601" s="539"/>
      <c r="P1601" s="508"/>
    </row>
    <row r="1602" spans="1:16" s="389" customFormat="1" ht="11.25" x14ac:dyDescent="0.2">
      <c r="A1602" s="554" t="s">
        <v>521</v>
      </c>
      <c r="B1602" s="505" t="s">
        <v>4698</v>
      </c>
      <c r="C1602" s="505" t="s">
        <v>4699</v>
      </c>
      <c r="D1602" s="418" t="s">
        <v>2841</v>
      </c>
      <c r="E1602" s="508">
        <v>2686.7000000000003</v>
      </c>
      <c r="F1602" s="540" t="s">
        <v>5034</v>
      </c>
      <c r="G1602" s="418" t="s">
        <v>5035</v>
      </c>
      <c r="H1602" s="418" t="s">
        <v>2841</v>
      </c>
      <c r="I1602" s="526" t="s">
        <v>4703</v>
      </c>
      <c r="J1602" s="526" t="s">
        <v>4704</v>
      </c>
      <c r="K1602" s="529">
        <v>5</v>
      </c>
      <c r="L1602" s="419">
        <v>12</v>
      </c>
      <c r="M1602" s="508">
        <v>39440.400000000001</v>
      </c>
      <c r="N1602" s="539"/>
      <c r="O1602" s="539"/>
      <c r="P1602" s="508"/>
    </row>
    <row r="1603" spans="1:16" s="389" customFormat="1" ht="11.25" x14ac:dyDescent="0.2">
      <c r="A1603" s="554" t="s">
        <v>521</v>
      </c>
      <c r="B1603" s="505" t="s">
        <v>4698</v>
      </c>
      <c r="C1603" s="505" t="s">
        <v>4699</v>
      </c>
      <c r="D1603" s="418" t="s">
        <v>2841</v>
      </c>
      <c r="E1603" s="508">
        <v>4699.3</v>
      </c>
      <c r="F1603" s="540" t="s">
        <v>5036</v>
      </c>
      <c r="G1603" s="418" t="s">
        <v>5037</v>
      </c>
      <c r="H1603" s="418" t="s">
        <v>2841</v>
      </c>
      <c r="I1603" s="526" t="s">
        <v>4703</v>
      </c>
      <c r="J1603" s="526" t="s">
        <v>4704</v>
      </c>
      <c r="K1603" s="529">
        <v>5</v>
      </c>
      <c r="L1603" s="419">
        <v>12</v>
      </c>
      <c r="M1603" s="508">
        <v>63591.600000000006</v>
      </c>
      <c r="N1603" s="539"/>
      <c r="O1603" s="539"/>
      <c r="P1603" s="508"/>
    </row>
    <row r="1604" spans="1:16" s="389" customFormat="1" ht="11.25" x14ac:dyDescent="0.2">
      <c r="A1604" s="554" t="s">
        <v>521</v>
      </c>
      <c r="B1604" s="505" t="s">
        <v>4698</v>
      </c>
      <c r="C1604" s="505" t="s">
        <v>4699</v>
      </c>
      <c r="D1604" s="418" t="s">
        <v>2841</v>
      </c>
      <c r="E1604" s="508">
        <v>4699.3</v>
      </c>
      <c r="F1604" s="540" t="s">
        <v>5038</v>
      </c>
      <c r="G1604" s="418" t="s">
        <v>5039</v>
      </c>
      <c r="H1604" s="418" t="s">
        <v>2841</v>
      </c>
      <c r="I1604" s="526" t="s">
        <v>4703</v>
      </c>
      <c r="J1604" s="526" t="s">
        <v>4704</v>
      </c>
      <c r="K1604" s="529">
        <v>5</v>
      </c>
      <c r="L1604" s="419">
        <v>12</v>
      </c>
      <c r="M1604" s="508">
        <v>63591.600000000006</v>
      </c>
      <c r="N1604" s="539"/>
      <c r="O1604" s="539"/>
      <c r="P1604" s="508"/>
    </row>
    <row r="1605" spans="1:16" s="389" customFormat="1" ht="11.25" x14ac:dyDescent="0.2">
      <c r="A1605" s="554" t="s">
        <v>521</v>
      </c>
      <c r="B1605" s="505" t="s">
        <v>4698</v>
      </c>
      <c r="C1605" s="505" t="s">
        <v>4699</v>
      </c>
      <c r="D1605" s="418" t="s">
        <v>2841</v>
      </c>
      <c r="E1605" s="508">
        <v>2686.7000000000003</v>
      </c>
      <c r="F1605" s="540" t="s">
        <v>5040</v>
      </c>
      <c r="G1605" s="418" t="s">
        <v>5041</v>
      </c>
      <c r="H1605" s="418" t="s">
        <v>2841</v>
      </c>
      <c r="I1605" s="526" t="s">
        <v>4703</v>
      </c>
      <c r="J1605" s="526" t="s">
        <v>4704</v>
      </c>
      <c r="K1605" s="529">
        <v>5</v>
      </c>
      <c r="L1605" s="419">
        <v>12</v>
      </c>
      <c r="M1605" s="508">
        <v>39440.400000000001</v>
      </c>
      <c r="N1605" s="539"/>
      <c r="O1605" s="539"/>
      <c r="P1605" s="508"/>
    </row>
    <row r="1606" spans="1:16" s="389" customFormat="1" ht="11.25" x14ac:dyDescent="0.2">
      <c r="A1606" s="554" t="s">
        <v>521</v>
      </c>
      <c r="B1606" s="505" t="s">
        <v>4698</v>
      </c>
      <c r="C1606" s="505" t="s">
        <v>4699</v>
      </c>
      <c r="D1606" s="418" t="s">
        <v>2841</v>
      </c>
      <c r="E1606" s="508">
        <v>2686.7000000000003</v>
      </c>
      <c r="F1606" s="540" t="s">
        <v>5042</v>
      </c>
      <c r="G1606" s="418" t="s">
        <v>5043</v>
      </c>
      <c r="H1606" s="418" t="s">
        <v>2841</v>
      </c>
      <c r="I1606" s="526" t="s">
        <v>4703</v>
      </c>
      <c r="J1606" s="526" t="s">
        <v>4704</v>
      </c>
      <c r="K1606" s="529">
        <v>5</v>
      </c>
      <c r="L1606" s="419">
        <v>12</v>
      </c>
      <c r="M1606" s="508">
        <v>39440.400000000001</v>
      </c>
      <c r="N1606" s="539"/>
      <c r="O1606" s="539"/>
      <c r="P1606" s="508"/>
    </row>
    <row r="1607" spans="1:16" s="389" customFormat="1" ht="11.25" x14ac:dyDescent="0.2">
      <c r="A1607" s="554" t="s">
        <v>521</v>
      </c>
      <c r="B1607" s="505" t="s">
        <v>4698</v>
      </c>
      <c r="C1607" s="505" t="s">
        <v>4699</v>
      </c>
      <c r="D1607" s="418" t="s">
        <v>2841</v>
      </c>
      <c r="E1607" s="508">
        <v>2686.7000000000003</v>
      </c>
      <c r="F1607" s="540" t="s">
        <v>5044</v>
      </c>
      <c r="G1607" s="418" t="s">
        <v>5045</v>
      </c>
      <c r="H1607" s="418" t="s">
        <v>2841</v>
      </c>
      <c r="I1607" s="526" t="s">
        <v>4703</v>
      </c>
      <c r="J1607" s="526" t="s">
        <v>4704</v>
      </c>
      <c r="K1607" s="529">
        <v>5</v>
      </c>
      <c r="L1607" s="419">
        <v>12</v>
      </c>
      <c r="M1607" s="508">
        <v>39440.400000000001</v>
      </c>
      <c r="N1607" s="539"/>
      <c r="O1607" s="539"/>
      <c r="P1607" s="508"/>
    </row>
    <row r="1608" spans="1:16" s="389" customFormat="1" ht="11.25" x14ac:dyDescent="0.2">
      <c r="A1608" s="554" t="s">
        <v>521</v>
      </c>
      <c r="B1608" s="505" t="s">
        <v>4698</v>
      </c>
      <c r="C1608" s="505" t="s">
        <v>4699</v>
      </c>
      <c r="D1608" s="418" t="s">
        <v>2841</v>
      </c>
      <c r="E1608" s="508">
        <v>4699.3</v>
      </c>
      <c r="F1608" s="540" t="s">
        <v>5046</v>
      </c>
      <c r="G1608" s="418" t="s">
        <v>5047</v>
      </c>
      <c r="H1608" s="418" t="s">
        <v>2841</v>
      </c>
      <c r="I1608" s="526" t="s">
        <v>4703</v>
      </c>
      <c r="J1608" s="526" t="s">
        <v>4704</v>
      </c>
      <c r="K1608" s="529">
        <v>5</v>
      </c>
      <c r="L1608" s="419">
        <v>12</v>
      </c>
      <c r="M1608" s="508">
        <v>63591.600000000006</v>
      </c>
      <c r="N1608" s="539"/>
      <c r="O1608" s="539"/>
      <c r="P1608" s="508"/>
    </row>
    <row r="1609" spans="1:16" s="389" customFormat="1" ht="11.25" x14ac:dyDescent="0.2">
      <c r="A1609" s="554" t="s">
        <v>521</v>
      </c>
      <c r="B1609" s="505" t="s">
        <v>4698</v>
      </c>
      <c r="C1609" s="505" t="s">
        <v>4699</v>
      </c>
      <c r="D1609" s="418" t="s">
        <v>2841</v>
      </c>
      <c r="E1609" s="508">
        <v>2686.7000000000003</v>
      </c>
      <c r="F1609" s="540" t="s">
        <v>5048</v>
      </c>
      <c r="G1609" s="418" t="s">
        <v>5049</v>
      </c>
      <c r="H1609" s="418" t="s">
        <v>2841</v>
      </c>
      <c r="I1609" s="526" t="s">
        <v>4703</v>
      </c>
      <c r="J1609" s="526" t="s">
        <v>4704</v>
      </c>
      <c r="K1609" s="529">
        <v>5</v>
      </c>
      <c r="L1609" s="419">
        <v>12</v>
      </c>
      <c r="M1609" s="508">
        <v>39440.400000000001</v>
      </c>
      <c r="N1609" s="539"/>
      <c r="O1609" s="539"/>
      <c r="P1609" s="508"/>
    </row>
    <row r="1610" spans="1:16" s="389" customFormat="1" ht="11.25" x14ac:dyDescent="0.2">
      <c r="A1610" s="554" t="s">
        <v>521</v>
      </c>
      <c r="B1610" s="505" t="s">
        <v>4698</v>
      </c>
      <c r="C1610" s="505" t="s">
        <v>4699</v>
      </c>
      <c r="D1610" s="418" t="s">
        <v>3727</v>
      </c>
      <c r="E1610" s="508">
        <v>7718.1999999999989</v>
      </c>
      <c r="F1610" s="540" t="s">
        <v>5050</v>
      </c>
      <c r="G1610" s="418" t="s">
        <v>5051</v>
      </c>
      <c r="H1610" s="418" t="s">
        <v>3727</v>
      </c>
      <c r="I1610" s="526" t="s">
        <v>4703</v>
      </c>
      <c r="J1610" s="526" t="s">
        <v>4704</v>
      </c>
      <c r="K1610" s="529">
        <v>5</v>
      </c>
      <c r="L1610" s="419">
        <v>12</v>
      </c>
      <c r="M1610" s="508">
        <v>99818.4</v>
      </c>
      <c r="N1610" s="539"/>
      <c r="O1610" s="539"/>
      <c r="P1610" s="508"/>
    </row>
    <row r="1611" spans="1:16" s="389" customFormat="1" ht="11.25" x14ac:dyDescent="0.2">
      <c r="A1611" s="554" t="s">
        <v>521</v>
      </c>
      <c r="B1611" s="505" t="s">
        <v>4698</v>
      </c>
      <c r="C1611" s="505" t="s">
        <v>4699</v>
      </c>
      <c r="D1611" s="418" t="s">
        <v>3727</v>
      </c>
      <c r="E1611" s="508">
        <v>7718.1999999999989</v>
      </c>
      <c r="F1611" s="540" t="s">
        <v>5052</v>
      </c>
      <c r="G1611" s="418" t="s">
        <v>5053</v>
      </c>
      <c r="H1611" s="418" t="s">
        <v>3727</v>
      </c>
      <c r="I1611" s="526" t="s">
        <v>4703</v>
      </c>
      <c r="J1611" s="526" t="s">
        <v>4704</v>
      </c>
      <c r="K1611" s="529">
        <v>5</v>
      </c>
      <c r="L1611" s="419">
        <v>12</v>
      </c>
      <c r="M1611" s="508">
        <v>99818.4</v>
      </c>
      <c r="N1611" s="539"/>
      <c r="O1611" s="539"/>
      <c r="P1611" s="508"/>
    </row>
    <row r="1612" spans="1:16" s="389" customFormat="1" ht="11.25" x14ac:dyDescent="0.2">
      <c r="A1612" s="554" t="s">
        <v>521</v>
      </c>
      <c r="B1612" s="505" t="s">
        <v>4698</v>
      </c>
      <c r="C1612" s="505" t="s">
        <v>4699</v>
      </c>
      <c r="D1612" s="418" t="s">
        <v>5054</v>
      </c>
      <c r="E1612" s="508">
        <v>1642.6</v>
      </c>
      <c r="F1612" s="540" t="s">
        <v>5055</v>
      </c>
      <c r="G1612" s="418" t="s">
        <v>5056</v>
      </c>
      <c r="H1612" s="418" t="s">
        <v>5054</v>
      </c>
      <c r="I1612" s="526" t="s">
        <v>4703</v>
      </c>
      <c r="J1612" s="526" t="s">
        <v>4704</v>
      </c>
      <c r="K1612" s="529">
        <v>5</v>
      </c>
      <c r="L1612" s="419">
        <v>12</v>
      </c>
      <c r="M1612" s="508">
        <v>26911.199999999997</v>
      </c>
      <c r="N1612" s="539"/>
      <c r="O1612" s="539"/>
      <c r="P1612" s="508"/>
    </row>
    <row r="1613" spans="1:16" s="389" customFormat="1" ht="11.25" x14ac:dyDescent="0.2">
      <c r="A1613" s="554" t="s">
        <v>521</v>
      </c>
      <c r="B1613" s="505" t="s">
        <v>4698</v>
      </c>
      <c r="C1613" s="505" t="s">
        <v>4699</v>
      </c>
      <c r="D1613" s="418" t="s">
        <v>5054</v>
      </c>
      <c r="E1613" s="508">
        <v>2988.59</v>
      </c>
      <c r="F1613" s="540" t="s">
        <v>5057</v>
      </c>
      <c r="G1613" s="418" t="s">
        <v>5058</v>
      </c>
      <c r="H1613" s="418" t="s">
        <v>5054</v>
      </c>
      <c r="I1613" s="526" t="s">
        <v>4703</v>
      </c>
      <c r="J1613" s="526" t="s">
        <v>4704</v>
      </c>
      <c r="K1613" s="529">
        <v>5</v>
      </c>
      <c r="L1613" s="419">
        <v>12</v>
      </c>
      <c r="M1613" s="508">
        <v>43063.08</v>
      </c>
      <c r="N1613" s="539"/>
      <c r="O1613" s="539"/>
      <c r="P1613" s="508"/>
    </row>
    <row r="1614" spans="1:16" s="389" customFormat="1" ht="11.25" x14ac:dyDescent="0.2">
      <c r="A1614" s="554" t="s">
        <v>521</v>
      </c>
      <c r="B1614" s="505" t="s">
        <v>4698</v>
      </c>
      <c r="C1614" s="505" t="s">
        <v>4699</v>
      </c>
      <c r="D1614" s="418" t="s">
        <v>5054</v>
      </c>
      <c r="E1614" s="508">
        <v>1642.6</v>
      </c>
      <c r="F1614" s="540" t="s">
        <v>5059</v>
      </c>
      <c r="G1614" s="418" t="s">
        <v>5060</v>
      </c>
      <c r="H1614" s="418" t="s">
        <v>5054</v>
      </c>
      <c r="I1614" s="526" t="s">
        <v>4703</v>
      </c>
      <c r="J1614" s="526" t="s">
        <v>4704</v>
      </c>
      <c r="K1614" s="529">
        <v>5</v>
      </c>
      <c r="L1614" s="419">
        <v>12</v>
      </c>
      <c r="M1614" s="508">
        <v>26911.199999999997</v>
      </c>
      <c r="N1614" s="539"/>
      <c r="O1614" s="539"/>
      <c r="P1614" s="508"/>
    </row>
    <row r="1615" spans="1:16" s="389" customFormat="1" ht="11.25" x14ac:dyDescent="0.2">
      <c r="A1615" s="554" t="s">
        <v>521</v>
      </c>
      <c r="B1615" s="505" t="s">
        <v>4698</v>
      </c>
      <c r="C1615" s="505" t="s">
        <v>4699</v>
      </c>
      <c r="D1615" s="418" t="s">
        <v>5054</v>
      </c>
      <c r="E1615" s="508">
        <v>1642.6</v>
      </c>
      <c r="F1615" s="540" t="s">
        <v>5061</v>
      </c>
      <c r="G1615" s="418" t="s">
        <v>5062</v>
      </c>
      <c r="H1615" s="418" t="s">
        <v>5054</v>
      </c>
      <c r="I1615" s="526" t="s">
        <v>4703</v>
      </c>
      <c r="J1615" s="526" t="s">
        <v>4704</v>
      </c>
      <c r="K1615" s="529">
        <v>5</v>
      </c>
      <c r="L1615" s="419">
        <v>12</v>
      </c>
      <c r="M1615" s="508">
        <v>26911.199999999997</v>
      </c>
      <c r="N1615" s="539"/>
      <c r="O1615" s="539"/>
      <c r="P1615" s="508"/>
    </row>
    <row r="1616" spans="1:16" s="389" customFormat="1" ht="11.25" x14ac:dyDescent="0.2">
      <c r="A1616" s="554" t="s">
        <v>521</v>
      </c>
      <c r="B1616" s="505" t="s">
        <v>4698</v>
      </c>
      <c r="C1616" s="505" t="s">
        <v>4699</v>
      </c>
      <c r="D1616" s="418" t="s">
        <v>3245</v>
      </c>
      <c r="E1616" s="508">
        <v>1642.6</v>
      </c>
      <c r="F1616" s="540" t="s">
        <v>5063</v>
      </c>
      <c r="G1616" s="418" t="s">
        <v>5064</v>
      </c>
      <c r="H1616" s="418" t="s">
        <v>3245</v>
      </c>
      <c r="I1616" s="526" t="s">
        <v>4703</v>
      </c>
      <c r="J1616" s="526" t="s">
        <v>4704</v>
      </c>
      <c r="K1616" s="529">
        <v>5</v>
      </c>
      <c r="L1616" s="419">
        <v>12</v>
      </c>
      <c r="M1616" s="508">
        <v>26911.199999999997</v>
      </c>
      <c r="N1616" s="539"/>
      <c r="O1616" s="539"/>
      <c r="P1616" s="508"/>
    </row>
    <row r="1617" spans="1:16" s="389" customFormat="1" ht="11.25" x14ac:dyDescent="0.2">
      <c r="A1617" s="554" t="s">
        <v>521</v>
      </c>
      <c r="B1617" s="505" t="s">
        <v>4698</v>
      </c>
      <c r="C1617" s="505" t="s">
        <v>4699</v>
      </c>
      <c r="D1617" s="418" t="s">
        <v>2852</v>
      </c>
      <c r="E1617" s="508">
        <v>1642.6</v>
      </c>
      <c r="F1617" s="540" t="s">
        <v>5065</v>
      </c>
      <c r="G1617" s="418" t="s">
        <v>5066</v>
      </c>
      <c r="H1617" s="418" t="s">
        <v>2852</v>
      </c>
      <c r="I1617" s="526" t="s">
        <v>4703</v>
      </c>
      <c r="J1617" s="526" t="s">
        <v>4704</v>
      </c>
      <c r="K1617" s="529">
        <v>5</v>
      </c>
      <c r="L1617" s="419">
        <v>12</v>
      </c>
      <c r="M1617" s="508">
        <v>26911.199999999997</v>
      </c>
      <c r="N1617" s="539"/>
      <c r="O1617" s="539"/>
      <c r="P1617" s="508"/>
    </row>
    <row r="1618" spans="1:16" s="389" customFormat="1" ht="11.25" x14ac:dyDescent="0.2">
      <c r="A1618" s="554" t="s">
        <v>521</v>
      </c>
      <c r="B1618" s="505" t="s">
        <v>4698</v>
      </c>
      <c r="C1618" s="505" t="s">
        <v>4699</v>
      </c>
      <c r="D1618" s="418" t="s">
        <v>2852</v>
      </c>
      <c r="E1618" s="508">
        <v>1642.6</v>
      </c>
      <c r="F1618" s="540" t="s">
        <v>5067</v>
      </c>
      <c r="G1618" s="418" t="s">
        <v>5068</v>
      </c>
      <c r="H1618" s="418" t="s">
        <v>2852</v>
      </c>
      <c r="I1618" s="526" t="s">
        <v>4703</v>
      </c>
      <c r="J1618" s="526" t="s">
        <v>4704</v>
      </c>
      <c r="K1618" s="529">
        <v>5</v>
      </c>
      <c r="L1618" s="419">
        <v>12</v>
      </c>
      <c r="M1618" s="508">
        <v>26911.199999999997</v>
      </c>
      <c r="N1618" s="539"/>
      <c r="O1618" s="539"/>
      <c r="P1618" s="508"/>
    </row>
    <row r="1619" spans="1:16" s="389" customFormat="1" ht="11.25" x14ac:dyDescent="0.2">
      <c r="A1619" s="554" t="s">
        <v>521</v>
      </c>
      <c r="B1619" s="505" t="s">
        <v>4698</v>
      </c>
      <c r="C1619" s="505" t="s">
        <v>4699</v>
      </c>
      <c r="D1619" s="418" t="s">
        <v>2852</v>
      </c>
      <c r="E1619" s="508">
        <v>1642.6</v>
      </c>
      <c r="F1619" s="540" t="s">
        <v>5069</v>
      </c>
      <c r="G1619" s="418" t="s">
        <v>5070</v>
      </c>
      <c r="H1619" s="418" t="s">
        <v>2852</v>
      </c>
      <c r="I1619" s="526" t="s">
        <v>4703</v>
      </c>
      <c r="J1619" s="526" t="s">
        <v>4704</v>
      </c>
      <c r="K1619" s="529">
        <v>5</v>
      </c>
      <c r="L1619" s="419">
        <v>12</v>
      </c>
      <c r="M1619" s="508">
        <v>26911.199999999997</v>
      </c>
      <c r="N1619" s="539"/>
      <c r="O1619" s="539"/>
      <c r="P1619" s="508"/>
    </row>
    <row r="1620" spans="1:16" s="389" customFormat="1" ht="11.25" x14ac:dyDescent="0.2">
      <c r="A1620" s="554" t="s">
        <v>521</v>
      </c>
      <c r="B1620" s="505" t="s">
        <v>4698</v>
      </c>
      <c r="C1620" s="505" t="s">
        <v>4699</v>
      </c>
      <c r="D1620" s="418" t="s">
        <v>2852</v>
      </c>
      <c r="E1620" s="508">
        <v>1642.6</v>
      </c>
      <c r="F1620" s="540" t="s">
        <v>5071</v>
      </c>
      <c r="G1620" s="418" t="s">
        <v>5072</v>
      </c>
      <c r="H1620" s="418" t="s">
        <v>2852</v>
      </c>
      <c r="I1620" s="526" t="s">
        <v>4703</v>
      </c>
      <c r="J1620" s="526" t="s">
        <v>4704</v>
      </c>
      <c r="K1620" s="529">
        <v>5</v>
      </c>
      <c r="L1620" s="419">
        <v>12</v>
      </c>
      <c r="M1620" s="508">
        <v>26911.199999999997</v>
      </c>
      <c r="N1620" s="539"/>
      <c r="O1620" s="539"/>
      <c r="P1620" s="508"/>
    </row>
    <row r="1621" spans="1:16" s="389" customFormat="1" ht="11.25" x14ac:dyDescent="0.2">
      <c r="A1621" s="554" t="s">
        <v>521</v>
      </c>
      <c r="B1621" s="505" t="s">
        <v>4698</v>
      </c>
      <c r="C1621" s="505" t="s">
        <v>4699</v>
      </c>
      <c r="D1621" s="418" t="s">
        <v>2852</v>
      </c>
      <c r="E1621" s="508">
        <v>3189.8500000000004</v>
      </c>
      <c r="F1621" s="540" t="s">
        <v>5073</v>
      </c>
      <c r="G1621" s="418" t="s">
        <v>5074</v>
      </c>
      <c r="H1621" s="418" t="s">
        <v>2852</v>
      </c>
      <c r="I1621" s="526" t="s">
        <v>4703</v>
      </c>
      <c r="J1621" s="526" t="s">
        <v>4704</v>
      </c>
      <c r="K1621" s="529">
        <v>5</v>
      </c>
      <c r="L1621" s="419">
        <v>12</v>
      </c>
      <c r="M1621" s="508">
        <v>45478.200000000004</v>
      </c>
      <c r="N1621" s="539"/>
      <c r="O1621" s="539"/>
      <c r="P1621" s="508"/>
    </row>
    <row r="1622" spans="1:16" s="389" customFormat="1" ht="11.25" x14ac:dyDescent="0.2">
      <c r="A1622" s="554" t="s">
        <v>521</v>
      </c>
      <c r="B1622" s="505" t="s">
        <v>4698</v>
      </c>
      <c r="C1622" s="505" t="s">
        <v>4699</v>
      </c>
      <c r="D1622" s="418" t="s">
        <v>2852</v>
      </c>
      <c r="E1622" s="508">
        <v>1642.6</v>
      </c>
      <c r="F1622" s="540" t="s">
        <v>5075</v>
      </c>
      <c r="G1622" s="418" t="s">
        <v>5076</v>
      </c>
      <c r="H1622" s="418" t="s">
        <v>2852</v>
      </c>
      <c r="I1622" s="526" t="s">
        <v>4703</v>
      </c>
      <c r="J1622" s="526" t="s">
        <v>4704</v>
      </c>
      <c r="K1622" s="529">
        <v>5</v>
      </c>
      <c r="L1622" s="419">
        <v>12</v>
      </c>
      <c r="M1622" s="508">
        <v>26911.199999999997</v>
      </c>
      <c r="N1622" s="539"/>
      <c r="O1622" s="539"/>
      <c r="P1622" s="508"/>
    </row>
    <row r="1623" spans="1:16" s="389" customFormat="1" ht="11.25" x14ac:dyDescent="0.2">
      <c r="A1623" s="554" t="s">
        <v>521</v>
      </c>
      <c r="B1623" s="505" t="s">
        <v>4698</v>
      </c>
      <c r="C1623" s="505" t="s">
        <v>4699</v>
      </c>
      <c r="D1623" s="418" t="s">
        <v>2852</v>
      </c>
      <c r="E1623" s="508">
        <v>1642.6</v>
      </c>
      <c r="F1623" s="540" t="s">
        <v>5077</v>
      </c>
      <c r="G1623" s="418" t="s">
        <v>5078</v>
      </c>
      <c r="H1623" s="418" t="s">
        <v>2852</v>
      </c>
      <c r="I1623" s="526" t="s">
        <v>4703</v>
      </c>
      <c r="J1623" s="526" t="s">
        <v>4704</v>
      </c>
      <c r="K1623" s="529">
        <v>5</v>
      </c>
      <c r="L1623" s="419">
        <v>12</v>
      </c>
      <c r="M1623" s="508">
        <v>26911.199999999997</v>
      </c>
      <c r="N1623" s="539"/>
      <c r="O1623" s="539"/>
      <c r="P1623" s="508"/>
    </row>
    <row r="1624" spans="1:16" s="389" customFormat="1" ht="11.25" x14ac:dyDescent="0.2">
      <c r="A1624" s="554" t="s">
        <v>521</v>
      </c>
      <c r="B1624" s="505" t="s">
        <v>4698</v>
      </c>
      <c r="C1624" s="505" t="s">
        <v>4699</v>
      </c>
      <c r="D1624" s="418" t="s">
        <v>2852</v>
      </c>
      <c r="E1624" s="508">
        <v>1642.6</v>
      </c>
      <c r="F1624" s="540" t="s">
        <v>5079</v>
      </c>
      <c r="G1624" s="418" t="s">
        <v>5080</v>
      </c>
      <c r="H1624" s="418" t="s">
        <v>2852</v>
      </c>
      <c r="I1624" s="526" t="s">
        <v>4703</v>
      </c>
      <c r="J1624" s="526" t="s">
        <v>4704</v>
      </c>
      <c r="K1624" s="529">
        <v>5</v>
      </c>
      <c r="L1624" s="419">
        <v>12</v>
      </c>
      <c r="M1624" s="508">
        <v>26911.199999999997</v>
      </c>
      <c r="N1624" s="539"/>
      <c r="O1624" s="539"/>
      <c r="P1624" s="508"/>
    </row>
    <row r="1625" spans="1:16" s="389" customFormat="1" ht="11.25" x14ac:dyDescent="0.2">
      <c r="A1625" s="554" t="s">
        <v>521</v>
      </c>
      <c r="B1625" s="505" t="s">
        <v>4698</v>
      </c>
      <c r="C1625" s="505" t="s">
        <v>4699</v>
      </c>
      <c r="D1625" s="418" t="s">
        <v>2852</v>
      </c>
      <c r="E1625" s="508">
        <v>1642.6</v>
      </c>
      <c r="F1625" s="540" t="s">
        <v>5081</v>
      </c>
      <c r="G1625" s="418" t="s">
        <v>5082</v>
      </c>
      <c r="H1625" s="418" t="s">
        <v>2852</v>
      </c>
      <c r="I1625" s="526" t="s">
        <v>4703</v>
      </c>
      <c r="J1625" s="526" t="s">
        <v>4704</v>
      </c>
      <c r="K1625" s="529">
        <v>5</v>
      </c>
      <c r="L1625" s="419">
        <v>12</v>
      </c>
      <c r="M1625" s="508">
        <v>26911.199999999997</v>
      </c>
      <c r="N1625" s="539"/>
      <c r="O1625" s="539"/>
      <c r="P1625" s="508"/>
    </row>
    <row r="1626" spans="1:16" s="389" customFormat="1" ht="11.25" x14ac:dyDescent="0.2">
      <c r="A1626" s="554" t="s">
        <v>521</v>
      </c>
      <c r="B1626" s="505" t="s">
        <v>4698</v>
      </c>
      <c r="C1626" s="505" t="s">
        <v>4699</v>
      </c>
      <c r="D1626" s="418" t="s">
        <v>2852</v>
      </c>
      <c r="E1626" s="508">
        <v>1642.6</v>
      </c>
      <c r="F1626" s="540" t="s">
        <v>5083</v>
      </c>
      <c r="G1626" s="418" t="s">
        <v>5084</v>
      </c>
      <c r="H1626" s="418" t="s">
        <v>2852</v>
      </c>
      <c r="I1626" s="526" t="s">
        <v>4703</v>
      </c>
      <c r="J1626" s="526" t="s">
        <v>4704</v>
      </c>
      <c r="K1626" s="529">
        <v>5</v>
      </c>
      <c r="L1626" s="419">
        <v>12</v>
      </c>
      <c r="M1626" s="508">
        <v>26911.199999999997</v>
      </c>
      <c r="N1626" s="539"/>
      <c r="O1626" s="539"/>
      <c r="P1626" s="508"/>
    </row>
    <row r="1627" spans="1:16" s="389" customFormat="1" ht="11.25" x14ac:dyDescent="0.2">
      <c r="A1627" s="554" t="s">
        <v>521</v>
      </c>
      <c r="B1627" s="505" t="s">
        <v>4698</v>
      </c>
      <c r="C1627" s="505" t="s">
        <v>4699</v>
      </c>
      <c r="D1627" s="418" t="s">
        <v>2852</v>
      </c>
      <c r="E1627" s="508">
        <v>1642.6</v>
      </c>
      <c r="F1627" s="540" t="s">
        <v>5085</v>
      </c>
      <c r="G1627" s="418" t="s">
        <v>5086</v>
      </c>
      <c r="H1627" s="418" t="s">
        <v>2852</v>
      </c>
      <c r="I1627" s="526" t="s">
        <v>4703</v>
      </c>
      <c r="J1627" s="526" t="s">
        <v>4704</v>
      </c>
      <c r="K1627" s="529">
        <v>5</v>
      </c>
      <c r="L1627" s="419">
        <v>12</v>
      </c>
      <c r="M1627" s="508">
        <v>26911.199999999997</v>
      </c>
      <c r="N1627" s="539"/>
      <c r="O1627" s="539"/>
      <c r="P1627" s="508"/>
    </row>
    <row r="1628" spans="1:16" s="389" customFormat="1" ht="11.25" x14ac:dyDescent="0.2">
      <c r="A1628" s="554" t="s">
        <v>521</v>
      </c>
      <c r="B1628" s="505" t="s">
        <v>4698</v>
      </c>
      <c r="C1628" s="505" t="s">
        <v>4699</v>
      </c>
      <c r="D1628" s="418" t="s">
        <v>2852</v>
      </c>
      <c r="E1628" s="508">
        <v>1437.95</v>
      </c>
      <c r="F1628" s="540" t="s">
        <v>5087</v>
      </c>
      <c r="G1628" s="418" t="s">
        <v>5088</v>
      </c>
      <c r="H1628" s="418" t="s">
        <v>2852</v>
      </c>
      <c r="I1628" s="526" t="s">
        <v>4703</v>
      </c>
      <c r="J1628" s="526" t="s">
        <v>4704</v>
      </c>
      <c r="K1628" s="529">
        <v>5</v>
      </c>
      <c r="L1628" s="419">
        <v>12</v>
      </c>
      <c r="M1628" s="508">
        <v>24455.4</v>
      </c>
      <c r="N1628" s="539"/>
      <c r="O1628" s="539"/>
      <c r="P1628" s="508"/>
    </row>
    <row r="1629" spans="1:16" s="389" customFormat="1" ht="11.25" x14ac:dyDescent="0.2">
      <c r="A1629" s="554" t="s">
        <v>521</v>
      </c>
      <c r="B1629" s="505" t="s">
        <v>4698</v>
      </c>
      <c r="C1629" s="505" t="s">
        <v>4699</v>
      </c>
      <c r="D1629" s="418" t="s">
        <v>2852</v>
      </c>
      <c r="E1629" s="508">
        <v>2384.81</v>
      </c>
      <c r="F1629" s="540" t="s">
        <v>5089</v>
      </c>
      <c r="G1629" s="418" t="s">
        <v>5090</v>
      </c>
      <c r="H1629" s="418" t="s">
        <v>2852</v>
      </c>
      <c r="I1629" s="526" t="s">
        <v>4703</v>
      </c>
      <c r="J1629" s="526" t="s">
        <v>4704</v>
      </c>
      <c r="K1629" s="529">
        <v>5</v>
      </c>
      <c r="L1629" s="419">
        <v>12</v>
      </c>
      <c r="M1629" s="508">
        <v>35817.72</v>
      </c>
      <c r="N1629" s="539"/>
      <c r="O1629" s="539"/>
      <c r="P1629" s="508"/>
    </row>
    <row r="1630" spans="1:16" s="389" customFormat="1" ht="11.25" x14ac:dyDescent="0.2">
      <c r="A1630" s="554" t="s">
        <v>521</v>
      </c>
      <c r="B1630" s="505" t="s">
        <v>4698</v>
      </c>
      <c r="C1630" s="505" t="s">
        <v>4699</v>
      </c>
      <c r="D1630" s="418" t="s">
        <v>2852</v>
      </c>
      <c r="E1630" s="508">
        <v>2686.7000000000003</v>
      </c>
      <c r="F1630" s="540" t="s">
        <v>5091</v>
      </c>
      <c r="G1630" s="418" t="s">
        <v>5092</v>
      </c>
      <c r="H1630" s="418" t="s">
        <v>2852</v>
      </c>
      <c r="I1630" s="526" t="s">
        <v>4703</v>
      </c>
      <c r="J1630" s="526" t="s">
        <v>4704</v>
      </c>
      <c r="K1630" s="529">
        <v>5</v>
      </c>
      <c r="L1630" s="419">
        <v>12</v>
      </c>
      <c r="M1630" s="508">
        <v>39440.400000000001</v>
      </c>
      <c r="N1630" s="539"/>
      <c r="O1630" s="539"/>
      <c r="P1630" s="508"/>
    </row>
    <row r="1631" spans="1:16" s="389" customFormat="1" ht="11.25" x14ac:dyDescent="0.2">
      <c r="A1631" s="554" t="s">
        <v>521</v>
      </c>
      <c r="B1631" s="505" t="s">
        <v>4698</v>
      </c>
      <c r="C1631" s="505" t="s">
        <v>4699</v>
      </c>
      <c r="D1631" s="418" t="s">
        <v>2852</v>
      </c>
      <c r="E1631" s="508">
        <v>2485.44</v>
      </c>
      <c r="F1631" s="540" t="s">
        <v>5093</v>
      </c>
      <c r="G1631" s="418" t="s">
        <v>5094</v>
      </c>
      <c r="H1631" s="418" t="s">
        <v>2852</v>
      </c>
      <c r="I1631" s="526" t="s">
        <v>4703</v>
      </c>
      <c r="J1631" s="526" t="s">
        <v>4704</v>
      </c>
      <c r="K1631" s="529">
        <v>5</v>
      </c>
      <c r="L1631" s="419">
        <v>12</v>
      </c>
      <c r="M1631" s="508">
        <v>37025.279999999999</v>
      </c>
      <c r="N1631" s="539"/>
      <c r="O1631" s="539"/>
      <c r="P1631" s="508"/>
    </row>
    <row r="1632" spans="1:16" s="389" customFormat="1" ht="11.25" x14ac:dyDescent="0.2">
      <c r="A1632" s="554" t="s">
        <v>521</v>
      </c>
      <c r="B1632" s="505" t="s">
        <v>4698</v>
      </c>
      <c r="C1632" s="505" t="s">
        <v>4699</v>
      </c>
      <c r="D1632" s="418" t="s">
        <v>2852</v>
      </c>
      <c r="E1632" s="508">
        <v>2887.9600000000005</v>
      </c>
      <c r="F1632" s="540" t="s">
        <v>5095</v>
      </c>
      <c r="G1632" s="418" t="s">
        <v>5096</v>
      </c>
      <c r="H1632" s="418" t="s">
        <v>2852</v>
      </c>
      <c r="I1632" s="526" t="s">
        <v>4703</v>
      </c>
      <c r="J1632" s="526" t="s">
        <v>4704</v>
      </c>
      <c r="K1632" s="529">
        <v>5</v>
      </c>
      <c r="L1632" s="419">
        <v>12</v>
      </c>
      <c r="M1632" s="508">
        <v>41855.520000000004</v>
      </c>
      <c r="N1632" s="539"/>
      <c r="O1632" s="539"/>
      <c r="P1632" s="508"/>
    </row>
    <row r="1633" spans="1:16" s="389" customFormat="1" ht="11.25" x14ac:dyDescent="0.2">
      <c r="A1633" s="554" t="s">
        <v>521</v>
      </c>
      <c r="B1633" s="505" t="s">
        <v>4698</v>
      </c>
      <c r="C1633" s="505" t="s">
        <v>4699</v>
      </c>
      <c r="D1633" s="418" t="s">
        <v>2852</v>
      </c>
      <c r="E1633" s="508">
        <v>3693</v>
      </c>
      <c r="F1633" s="540" t="s">
        <v>5097</v>
      </c>
      <c r="G1633" s="418" t="s">
        <v>5098</v>
      </c>
      <c r="H1633" s="418" t="s">
        <v>2852</v>
      </c>
      <c r="I1633" s="526" t="s">
        <v>4703</v>
      </c>
      <c r="J1633" s="526" t="s">
        <v>4704</v>
      </c>
      <c r="K1633" s="529">
        <v>5</v>
      </c>
      <c r="L1633" s="419">
        <v>12</v>
      </c>
      <c r="M1633" s="508">
        <v>51516</v>
      </c>
      <c r="N1633" s="539"/>
      <c r="O1633" s="539"/>
      <c r="P1633" s="508"/>
    </row>
    <row r="1634" spans="1:16" s="389" customFormat="1" ht="11.25" x14ac:dyDescent="0.2">
      <c r="A1634" s="554" t="s">
        <v>521</v>
      </c>
      <c r="B1634" s="505" t="s">
        <v>4698</v>
      </c>
      <c r="C1634" s="505" t="s">
        <v>4699</v>
      </c>
      <c r="D1634" s="418" t="s">
        <v>2852</v>
      </c>
      <c r="E1634" s="508">
        <v>1642.6</v>
      </c>
      <c r="F1634" s="540" t="s">
        <v>5099</v>
      </c>
      <c r="G1634" s="418" t="s">
        <v>5100</v>
      </c>
      <c r="H1634" s="418" t="s">
        <v>2852</v>
      </c>
      <c r="I1634" s="526" t="s">
        <v>4703</v>
      </c>
      <c r="J1634" s="526" t="s">
        <v>4704</v>
      </c>
      <c r="K1634" s="529">
        <v>5</v>
      </c>
      <c r="L1634" s="419">
        <v>12</v>
      </c>
      <c r="M1634" s="508">
        <v>26911.199999999997</v>
      </c>
      <c r="N1634" s="539"/>
      <c r="O1634" s="539"/>
      <c r="P1634" s="508"/>
    </row>
    <row r="1635" spans="1:16" s="389" customFormat="1" ht="11.25" x14ac:dyDescent="0.2">
      <c r="A1635" s="554" t="s">
        <v>521</v>
      </c>
      <c r="B1635" s="505" t="s">
        <v>4698</v>
      </c>
      <c r="C1635" s="505" t="s">
        <v>4699</v>
      </c>
      <c r="D1635" s="418" t="s">
        <v>2852</v>
      </c>
      <c r="E1635" s="508">
        <v>1642.6</v>
      </c>
      <c r="F1635" s="540" t="s">
        <v>5101</v>
      </c>
      <c r="G1635" s="418" t="s">
        <v>5102</v>
      </c>
      <c r="H1635" s="418" t="s">
        <v>2852</v>
      </c>
      <c r="I1635" s="526" t="s">
        <v>4703</v>
      </c>
      <c r="J1635" s="526" t="s">
        <v>4704</v>
      </c>
      <c r="K1635" s="529">
        <v>5</v>
      </c>
      <c r="L1635" s="419">
        <v>12</v>
      </c>
      <c r="M1635" s="508">
        <v>26911.199999999997</v>
      </c>
      <c r="N1635" s="539"/>
      <c r="O1635" s="539"/>
      <c r="P1635" s="508"/>
    </row>
    <row r="1636" spans="1:16" s="389" customFormat="1" ht="11.25" x14ac:dyDescent="0.2">
      <c r="A1636" s="554" t="s">
        <v>521</v>
      </c>
      <c r="B1636" s="505" t="s">
        <v>4698</v>
      </c>
      <c r="C1636" s="505" t="s">
        <v>4699</v>
      </c>
      <c r="D1636" s="418" t="s">
        <v>2852</v>
      </c>
      <c r="E1636" s="508">
        <v>1642.6</v>
      </c>
      <c r="F1636" s="540" t="s">
        <v>5103</v>
      </c>
      <c r="G1636" s="418" t="s">
        <v>5104</v>
      </c>
      <c r="H1636" s="418" t="s">
        <v>2852</v>
      </c>
      <c r="I1636" s="526" t="s">
        <v>4703</v>
      </c>
      <c r="J1636" s="526" t="s">
        <v>4704</v>
      </c>
      <c r="K1636" s="529">
        <v>5</v>
      </c>
      <c r="L1636" s="419">
        <v>12</v>
      </c>
      <c r="M1636" s="508">
        <v>26911.199999999997</v>
      </c>
      <c r="N1636" s="539"/>
      <c r="O1636" s="539"/>
      <c r="P1636" s="508"/>
    </row>
    <row r="1637" spans="1:16" s="389" customFormat="1" ht="11.25" x14ac:dyDescent="0.2">
      <c r="A1637" s="554" t="s">
        <v>521</v>
      </c>
      <c r="B1637" s="505" t="s">
        <v>4698</v>
      </c>
      <c r="C1637" s="505" t="s">
        <v>4699</v>
      </c>
      <c r="D1637" s="418" t="s">
        <v>2852</v>
      </c>
      <c r="E1637" s="508">
        <v>1642.6</v>
      </c>
      <c r="F1637" s="540" t="s">
        <v>5105</v>
      </c>
      <c r="G1637" s="418" t="s">
        <v>5106</v>
      </c>
      <c r="H1637" s="418" t="s">
        <v>2852</v>
      </c>
      <c r="I1637" s="526" t="s">
        <v>4703</v>
      </c>
      <c r="J1637" s="526" t="s">
        <v>4704</v>
      </c>
      <c r="K1637" s="529">
        <v>5</v>
      </c>
      <c r="L1637" s="419">
        <v>12</v>
      </c>
      <c r="M1637" s="508">
        <v>26911.199999999997</v>
      </c>
      <c r="N1637" s="539"/>
      <c r="O1637" s="539"/>
      <c r="P1637" s="508"/>
    </row>
    <row r="1638" spans="1:16" s="389" customFormat="1" ht="11.25" x14ac:dyDescent="0.2">
      <c r="A1638" s="554" t="s">
        <v>521</v>
      </c>
      <c r="B1638" s="505" t="s">
        <v>4698</v>
      </c>
      <c r="C1638" s="505" t="s">
        <v>4699</v>
      </c>
      <c r="D1638" s="418" t="s">
        <v>2852</v>
      </c>
      <c r="E1638" s="508">
        <v>1313.71</v>
      </c>
      <c r="F1638" s="540" t="s">
        <v>5107</v>
      </c>
      <c r="G1638" s="418" t="s">
        <v>5108</v>
      </c>
      <c r="H1638" s="418" t="s">
        <v>2852</v>
      </c>
      <c r="I1638" s="526" t="s">
        <v>4703</v>
      </c>
      <c r="J1638" s="526" t="s">
        <v>4704</v>
      </c>
      <c r="K1638" s="529">
        <v>5</v>
      </c>
      <c r="L1638" s="419">
        <v>12</v>
      </c>
      <c r="M1638" s="508">
        <v>22964.52</v>
      </c>
      <c r="N1638" s="539"/>
      <c r="O1638" s="539"/>
      <c r="P1638" s="508"/>
    </row>
    <row r="1639" spans="1:16" s="389" customFormat="1" ht="11.25" x14ac:dyDescent="0.2">
      <c r="A1639" s="554" t="s">
        <v>521</v>
      </c>
      <c r="B1639" s="505" t="s">
        <v>4698</v>
      </c>
      <c r="C1639" s="505" t="s">
        <v>4699</v>
      </c>
      <c r="D1639" s="418" t="s">
        <v>2852</v>
      </c>
      <c r="E1639" s="508">
        <v>1642.6</v>
      </c>
      <c r="F1639" s="540" t="s">
        <v>5109</v>
      </c>
      <c r="G1639" s="418" t="s">
        <v>5110</v>
      </c>
      <c r="H1639" s="418" t="s">
        <v>2852</v>
      </c>
      <c r="I1639" s="526" t="s">
        <v>4703</v>
      </c>
      <c r="J1639" s="526" t="s">
        <v>4704</v>
      </c>
      <c r="K1639" s="529">
        <v>5</v>
      </c>
      <c r="L1639" s="419">
        <v>12</v>
      </c>
      <c r="M1639" s="508">
        <v>26911.199999999997</v>
      </c>
      <c r="N1639" s="539"/>
      <c r="O1639" s="539"/>
      <c r="P1639" s="508"/>
    </row>
    <row r="1640" spans="1:16" s="389" customFormat="1" ht="11.25" x14ac:dyDescent="0.2">
      <c r="A1640" s="554" t="s">
        <v>521</v>
      </c>
      <c r="B1640" s="505" t="s">
        <v>4698</v>
      </c>
      <c r="C1640" s="505" t="s">
        <v>4699</v>
      </c>
      <c r="D1640" s="418" t="s">
        <v>2852</v>
      </c>
      <c r="E1640" s="508">
        <v>1642.6</v>
      </c>
      <c r="F1640" s="540" t="s">
        <v>5111</v>
      </c>
      <c r="G1640" s="418" t="s">
        <v>5112</v>
      </c>
      <c r="H1640" s="418" t="s">
        <v>2852</v>
      </c>
      <c r="I1640" s="526" t="s">
        <v>4703</v>
      </c>
      <c r="J1640" s="526" t="s">
        <v>4704</v>
      </c>
      <c r="K1640" s="529">
        <v>5</v>
      </c>
      <c r="L1640" s="419">
        <v>12</v>
      </c>
      <c r="M1640" s="508">
        <v>26911.199999999997</v>
      </c>
      <c r="N1640" s="539"/>
      <c r="O1640" s="539"/>
      <c r="P1640" s="508"/>
    </row>
    <row r="1641" spans="1:16" s="389" customFormat="1" ht="11.25" x14ac:dyDescent="0.2">
      <c r="A1641" s="554" t="s">
        <v>521</v>
      </c>
      <c r="B1641" s="505" t="s">
        <v>4698</v>
      </c>
      <c r="C1641" s="505" t="s">
        <v>4699</v>
      </c>
      <c r="D1641" s="418" t="s">
        <v>2852</v>
      </c>
      <c r="E1641" s="508">
        <v>1642.6</v>
      </c>
      <c r="F1641" s="540" t="s">
        <v>5113</v>
      </c>
      <c r="G1641" s="418" t="s">
        <v>5114</v>
      </c>
      <c r="H1641" s="418" t="s">
        <v>2852</v>
      </c>
      <c r="I1641" s="526" t="s">
        <v>4703</v>
      </c>
      <c r="J1641" s="526" t="s">
        <v>4704</v>
      </c>
      <c r="K1641" s="529">
        <v>5</v>
      </c>
      <c r="L1641" s="419">
        <v>12</v>
      </c>
      <c r="M1641" s="508">
        <v>26911.199999999997</v>
      </c>
      <c r="N1641" s="539"/>
      <c r="O1641" s="539"/>
      <c r="P1641" s="508"/>
    </row>
    <row r="1642" spans="1:16" s="389" customFormat="1" ht="11.25" x14ac:dyDescent="0.2">
      <c r="A1642" s="554" t="s">
        <v>521</v>
      </c>
      <c r="B1642" s="505" t="s">
        <v>4698</v>
      </c>
      <c r="C1642" s="505" t="s">
        <v>4699</v>
      </c>
      <c r="D1642" s="418" t="s">
        <v>2852</v>
      </c>
      <c r="E1642" s="508">
        <v>3189.8500000000004</v>
      </c>
      <c r="F1642" s="540" t="s">
        <v>5115</v>
      </c>
      <c r="G1642" s="418" t="s">
        <v>5116</v>
      </c>
      <c r="H1642" s="418" t="s">
        <v>2852</v>
      </c>
      <c r="I1642" s="526" t="s">
        <v>4703</v>
      </c>
      <c r="J1642" s="526" t="s">
        <v>4704</v>
      </c>
      <c r="K1642" s="529">
        <v>5</v>
      </c>
      <c r="L1642" s="419">
        <v>12</v>
      </c>
      <c r="M1642" s="508">
        <v>45478.200000000004</v>
      </c>
      <c r="N1642" s="539"/>
      <c r="O1642" s="539"/>
      <c r="P1642" s="508"/>
    </row>
    <row r="1643" spans="1:16" s="389" customFormat="1" ht="11.25" x14ac:dyDescent="0.2">
      <c r="A1643" s="554" t="s">
        <v>521</v>
      </c>
      <c r="B1643" s="505" t="s">
        <v>4698</v>
      </c>
      <c r="C1643" s="505" t="s">
        <v>4699</v>
      </c>
      <c r="D1643" s="418" t="s">
        <v>2852</v>
      </c>
      <c r="E1643" s="508">
        <v>1642.6</v>
      </c>
      <c r="F1643" s="540" t="s">
        <v>5117</v>
      </c>
      <c r="G1643" s="418" t="s">
        <v>5118</v>
      </c>
      <c r="H1643" s="418" t="s">
        <v>2852</v>
      </c>
      <c r="I1643" s="526" t="s">
        <v>4703</v>
      </c>
      <c r="J1643" s="526" t="s">
        <v>4704</v>
      </c>
      <c r="K1643" s="529">
        <v>5</v>
      </c>
      <c r="L1643" s="419">
        <v>12</v>
      </c>
      <c r="M1643" s="508">
        <v>26911.199999999997</v>
      </c>
      <c r="N1643" s="539"/>
      <c r="O1643" s="539"/>
      <c r="P1643" s="508"/>
    </row>
    <row r="1644" spans="1:16" s="389" customFormat="1" ht="11.25" x14ac:dyDescent="0.2">
      <c r="A1644" s="554" t="s">
        <v>521</v>
      </c>
      <c r="B1644" s="505" t="s">
        <v>4698</v>
      </c>
      <c r="C1644" s="505" t="s">
        <v>4699</v>
      </c>
      <c r="D1644" s="418" t="s">
        <v>2852</v>
      </c>
      <c r="E1644" s="508">
        <v>1642.6</v>
      </c>
      <c r="F1644" s="540" t="s">
        <v>5119</v>
      </c>
      <c r="G1644" s="418" t="s">
        <v>5120</v>
      </c>
      <c r="H1644" s="418" t="s">
        <v>2852</v>
      </c>
      <c r="I1644" s="526" t="s">
        <v>4703</v>
      </c>
      <c r="J1644" s="526" t="s">
        <v>4704</v>
      </c>
      <c r="K1644" s="529">
        <v>5</v>
      </c>
      <c r="L1644" s="419">
        <v>12</v>
      </c>
      <c r="M1644" s="508">
        <v>26911.199999999997</v>
      </c>
      <c r="N1644" s="539"/>
      <c r="O1644" s="539"/>
      <c r="P1644" s="508"/>
    </row>
    <row r="1645" spans="1:16" s="389" customFormat="1" ht="11.25" x14ac:dyDescent="0.2">
      <c r="A1645" s="554" t="s">
        <v>521</v>
      </c>
      <c r="B1645" s="505" t="s">
        <v>4698</v>
      </c>
      <c r="C1645" s="505" t="s">
        <v>4699</v>
      </c>
      <c r="D1645" s="418" t="s">
        <v>2852</v>
      </c>
      <c r="E1645" s="508">
        <v>1642.6</v>
      </c>
      <c r="F1645" s="540" t="s">
        <v>5121</v>
      </c>
      <c r="G1645" s="418" t="s">
        <v>5122</v>
      </c>
      <c r="H1645" s="418" t="s">
        <v>2852</v>
      </c>
      <c r="I1645" s="526" t="s">
        <v>4703</v>
      </c>
      <c r="J1645" s="526" t="s">
        <v>4704</v>
      </c>
      <c r="K1645" s="529">
        <v>5</v>
      </c>
      <c r="L1645" s="419">
        <v>12</v>
      </c>
      <c r="M1645" s="508">
        <v>26911.199999999997</v>
      </c>
      <c r="N1645" s="539"/>
      <c r="O1645" s="539"/>
      <c r="P1645" s="508"/>
    </row>
    <row r="1646" spans="1:16" s="389" customFormat="1" ht="11.25" x14ac:dyDescent="0.2">
      <c r="A1646" s="554" t="s">
        <v>521</v>
      </c>
      <c r="B1646" s="505" t="s">
        <v>4698</v>
      </c>
      <c r="C1646" s="505" t="s">
        <v>4699</v>
      </c>
      <c r="D1646" s="418" t="s">
        <v>2852</v>
      </c>
      <c r="E1646" s="508">
        <v>1642.6</v>
      </c>
      <c r="F1646" s="540" t="s">
        <v>5123</v>
      </c>
      <c r="G1646" s="418" t="s">
        <v>5124</v>
      </c>
      <c r="H1646" s="418" t="s">
        <v>2852</v>
      </c>
      <c r="I1646" s="526" t="s">
        <v>4703</v>
      </c>
      <c r="J1646" s="526" t="s">
        <v>4704</v>
      </c>
      <c r="K1646" s="529">
        <v>5</v>
      </c>
      <c r="L1646" s="419">
        <v>12</v>
      </c>
      <c r="M1646" s="508">
        <v>26911.199999999997</v>
      </c>
      <c r="N1646" s="539"/>
      <c r="O1646" s="539"/>
      <c r="P1646" s="508"/>
    </row>
    <row r="1647" spans="1:16" s="389" customFormat="1" ht="11.25" x14ac:dyDescent="0.2">
      <c r="A1647" s="554" t="s">
        <v>521</v>
      </c>
      <c r="B1647" s="505" t="s">
        <v>4698</v>
      </c>
      <c r="C1647" s="505" t="s">
        <v>4699</v>
      </c>
      <c r="D1647" s="418" t="s">
        <v>2852</v>
      </c>
      <c r="E1647" s="508">
        <v>1642.6</v>
      </c>
      <c r="F1647" s="540" t="s">
        <v>5125</v>
      </c>
      <c r="G1647" s="418" t="s">
        <v>5126</v>
      </c>
      <c r="H1647" s="418" t="s">
        <v>2852</v>
      </c>
      <c r="I1647" s="526" t="s">
        <v>4703</v>
      </c>
      <c r="J1647" s="526" t="s">
        <v>4704</v>
      </c>
      <c r="K1647" s="529">
        <v>5</v>
      </c>
      <c r="L1647" s="419">
        <v>12</v>
      </c>
      <c r="M1647" s="508">
        <v>26911.199999999997</v>
      </c>
      <c r="N1647" s="539"/>
      <c r="O1647" s="539"/>
      <c r="P1647" s="508"/>
    </row>
    <row r="1648" spans="1:16" s="389" customFormat="1" ht="11.25" x14ac:dyDescent="0.2">
      <c r="A1648" s="554" t="s">
        <v>521</v>
      </c>
      <c r="B1648" s="505" t="s">
        <v>4698</v>
      </c>
      <c r="C1648" s="505" t="s">
        <v>4699</v>
      </c>
      <c r="D1648" s="418" t="s">
        <v>2852</v>
      </c>
      <c r="E1648" s="508">
        <v>1642.6</v>
      </c>
      <c r="F1648" s="540" t="s">
        <v>5127</v>
      </c>
      <c r="G1648" s="418" t="s">
        <v>5128</v>
      </c>
      <c r="H1648" s="418" t="s">
        <v>2852</v>
      </c>
      <c r="I1648" s="526" t="s">
        <v>4703</v>
      </c>
      <c r="J1648" s="526" t="s">
        <v>4704</v>
      </c>
      <c r="K1648" s="529">
        <v>5</v>
      </c>
      <c r="L1648" s="419">
        <v>12</v>
      </c>
      <c r="M1648" s="508">
        <v>26911.199999999997</v>
      </c>
      <c r="N1648" s="539"/>
      <c r="O1648" s="539"/>
      <c r="P1648" s="508"/>
    </row>
    <row r="1649" spans="1:16" s="389" customFormat="1" ht="11.25" x14ac:dyDescent="0.2">
      <c r="A1649" s="554" t="s">
        <v>521</v>
      </c>
      <c r="B1649" s="505" t="s">
        <v>4698</v>
      </c>
      <c r="C1649" s="505" t="s">
        <v>4699</v>
      </c>
      <c r="D1649" s="418" t="s">
        <v>2852</v>
      </c>
      <c r="E1649" s="508">
        <v>3189.8500000000004</v>
      </c>
      <c r="F1649" s="540" t="s">
        <v>5129</v>
      </c>
      <c r="G1649" s="418" t="s">
        <v>5130</v>
      </c>
      <c r="H1649" s="418" t="s">
        <v>2852</v>
      </c>
      <c r="I1649" s="526" t="s">
        <v>4703</v>
      </c>
      <c r="J1649" s="526" t="s">
        <v>4704</v>
      </c>
      <c r="K1649" s="529">
        <v>5</v>
      </c>
      <c r="L1649" s="419">
        <v>12</v>
      </c>
      <c r="M1649" s="508">
        <v>45478.200000000004</v>
      </c>
      <c r="N1649" s="539"/>
      <c r="O1649" s="539"/>
      <c r="P1649" s="508"/>
    </row>
    <row r="1650" spans="1:16" s="389" customFormat="1" ht="11.25" x14ac:dyDescent="0.2">
      <c r="A1650" s="554" t="s">
        <v>521</v>
      </c>
      <c r="B1650" s="505" t="s">
        <v>4698</v>
      </c>
      <c r="C1650" s="505" t="s">
        <v>4699</v>
      </c>
      <c r="D1650" s="418" t="s">
        <v>2852</v>
      </c>
      <c r="E1650" s="508">
        <v>1642.6</v>
      </c>
      <c r="F1650" s="540" t="s">
        <v>5131</v>
      </c>
      <c r="G1650" s="418" t="s">
        <v>5132</v>
      </c>
      <c r="H1650" s="418" t="s">
        <v>2852</v>
      </c>
      <c r="I1650" s="526" t="s">
        <v>4703</v>
      </c>
      <c r="J1650" s="526" t="s">
        <v>4704</v>
      </c>
      <c r="K1650" s="529">
        <v>5</v>
      </c>
      <c r="L1650" s="419">
        <v>12</v>
      </c>
      <c r="M1650" s="508">
        <v>26911.199999999997</v>
      </c>
      <c r="N1650" s="539"/>
      <c r="O1650" s="539"/>
      <c r="P1650" s="508"/>
    </row>
    <row r="1651" spans="1:16" s="389" customFormat="1" ht="11.25" x14ac:dyDescent="0.2">
      <c r="A1651" s="554" t="s">
        <v>521</v>
      </c>
      <c r="B1651" s="505" t="s">
        <v>4698</v>
      </c>
      <c r="C1651" s="505" t="s">
        <v>4699</v>
      </c>
      <c r="D1651" s="418" t="s">
        <v>2852</v>
      </c>
      <c r="E1651" s="508">
        <v>1642.6</v>
      </c>
      <c r="F1651" s="540" t="s">
        <v>5133</v>
      </c>
      <c r="G1651" s="418" t="s">
        <v>5134</v>
      </c>
      <c r="H1651" s="418" t="s">
        <v>2852</v>
      </c>
      <c r="I1651" s="526" t="s">
        <v>4703</v>
      </c>
      <c r="J1651" s="526" t="s">
        <v>4704</v>
      </c>
      <c r="K1651" s="529">
        <v>5</v>
      </c>
      <c r="L1651" s="419">
        <v>12</v>
      </c>
      <c r="M1651" s="508">
        <v>26911.199999999997</v>
      </c>
      <c r="N1651" s="539"/>
      <c r="O1651" s="539"/>
      <c r="P1651" s="508"/>
    </row>
    <row r="1652" spans="1:16" s="389" customFormat="1" ht="11.25" x14ac:dyDescent="0.2">
      <c r="A1652" s="554" t="s">
        <v>521</v>
      </c>
      <c r="B1652" s="505" t="s">
        <v>4698</v>
      </c>
      <c r="C1652" s="505" t="s">
        <v>4699</v>
      </c>
      <c r="D1652" s="418" t="s">
        <v>2852</v>
      </c>
      <c r="E1652" s="508">
        <v>1642.6</v>
      </c>
      <c r="F1652" s="540" t="s">
        <v>5135</v>
      </c>
      <c r="G1652" s="418" t="s">
        <v>5136</v>
      </c>
      <c r="H1652" s="418" t="s">
        <v>2852</v>
      </c>
      <c r="I1652" s="526" t="s">
        <v>4703</v>
      </c>
      <c r="J1652" s="526" t="s">
        <v>4704</v>
      </c>
      <c r="K1652" s="529">
        <v>5</v>
      </c>
      <c r="L1652" s="419">
        <v>12</v>
      </c>
      <c r="M1652" s="508">
        <v>26911.199999999997</v>
      </c>
      <c r="N1652" s="539"/>
      <c r="O1652" s="539"/>
      <c r="P1652" s="508"/>
    </row>
    <row r="1653" spans="1:16" s="389" customFormat="1" ht="11.25" x14ac:dyDescent="0.2">
      <c r="A1653" s="554" t="s">
        <v>521</v>
      </c>
      <c r="B1653" s="505" t="s">
        <v>4698</v>
      </c>
      <c r="C1653" s="505" t="s">
        <v>4699</v>
      </c>
      <c r="D1653" s="418" t="s">
        <v>2852</v>
      </c>
      <c r="E1653" s="508">
        <v>3189.8500000000004</v>
      </c>
      <c r="F1653" s="540" t="s">
        <v>5137</v>
      </c>
      <c r="G1653" s="418" t="s">
        <v>5138</v>
      </c>
      <c r="H1653" s="418" t="s">
        <v>2852</v>
      </c>
      <c r="I1653" s="526" t="s">
        <v>4703</v>
      </c>
      <c r="J1653" s="526" t="s">
        <v>4704</v>
      </c>
      <c r="K1653" s="529">
        <v>5</v>
      </c>
      <c r="L1653" s="419">
        <v>12</v>
      </c>
      <c r="M1653" s="508">
        <v>45478.200000000004</v>
      </c>
      <c r="N1653" s="539"/>
      <c r="O1653" s="539"/>
      <c r="P1653" s="508"/>
    </row>
    <row r="1654" spans="1:16" s="389" customFormat="1" ht="11.25" x14ac:dyDescent="0.2">
      <c r="A1654" s="554" t="s">
        <v>521</v>
      </c>
      <c r="B1654" s="505" t="s">
        <v>4698</v>
      </c>
      <c r="C1654" s="505" t="s">
        <v>4699</v>
      </c>
      <c r="D1654" s="418" t="s">
        <v>2852</v>
      </c>
      <c r="E1654" s="508">
        <v>1642.6</v>
      </c>
      <c r="F1654" s="540" t="s">
        <v>5139</v>
      </c>
      <c r="G1654" s="418" t="s">
        <v>5140</v>
      </c>
      <c r="H1654" s="418" t="s">
        <v>2852</v>
      </c>
      <c r="I1654" s="526" t="s">
        <v>4703</v>
      </c>
      <c r="J1654" s="526" t="s">
        <v>4704</v>
      </c>
      <c r="K1654" s="529">
        <v>5</v>
      </c>
      <c r="L1654" s="419">
        <v>12</v>
      </c>
      <c r="M1654" s="508">
        <v>26911.199999999997</v>
      </c>
      <c r="N1654" s="539"/>
      <c r="O1654" s="539"/>
      <c r="P1654" s="508"/>
    </row>
    <row r="1655" spans="1:16" s="389" customFormat="1" ht="11.25" x14ac:dyDescent="0.2">
      <c r="A1655" s="554" t="s">
        <v>521</v>
      </c>
      <c r="B1655" s="505" t="s">
        <v>4698</v>
      </c>
      <c r="C1655" s="505" t="s">
        <v>4699</v>
      </c>
      <c r="D1655" s="418" t="s">
        <v>2852</v>
      </c>
      <c r="E1655" s="508">
        <v>1642.6</v>
      </c>
      <c r="F1655" s="540" t="s">
        <v>5141</v>
      </c>
      <c r="G1655" s="418" t="s">
        <v>5142</v>
      </c>
      <c r="H1655" s="418" t="s">
        <v>2852</v>
      </c>
      <c r="I1655" s="526" t="s">
        <v>4703</v>
      </c>
      <c r="J1655" s="526" t="s">
        <v>4704</v>
      </c>
      <c r="K1655" s="529">
        <v>5</v>
      </c>
      <c r="L1655" s="419">
        <v>12</v>
      </c>
      <c r="M1655" s="508">
        <v>26911.199999999997</v>
      </c>
      <c r="N1655" s="539"/>
      <c r="O1655" s="539"/>
      <c r="P1655" s="508"/>
    </row>
    <row r="1656" spans="1:16" s="389" customFormat="1" ht="11.25" x14ac:dyDescent="0.2">
      <c r="A1656" s="554" t="s">
        <v>521</v>
      </c>
      <c r="B1656" s="505" t="s">
        <v>4698</v>
      </c>
      <c r="C1656" s="505" t="s">
        <v>4699</v>
      </c>
      <c r="D1656" s="418" t="s">
        <v>2852</v>
      </c>
      <c r="E1656" s="508">
        <v>1642.6</v>
      </c>
      <c r="F1656" s="540" t="s">
        <v>5143</v>
      </c>
      <c r="G1656" s="418" t="s">
        <v>5144</v>
      </c>
      <c r="H1656" s="418" t="s">
        <v>2852</v>
      </c>
      <c r="I1656" s="526" t="s">
        <v>4703</v>
      </c>
      <c r="J1656" s="526" t="s">
        <v>4704</v>
      </c>
      <c r="K1656" s="529">
        <v>5</v>
      </c>
      <c r="L1656" s="419">
        <v>12</v>
      </c>
      <c r="M1656" s="508">
        <v>26911.199999999997</v>
      </c>
      <c r="N1656" s="539"/>
      <c r="O1656" s="539"/>
      <c r="P1656" s="508"/>
    </row>
    <row r="1657" spans="1:16" s="389" customFormat="1" ht="11.25" x14ac:dyDescent="0.2">
      <c r="A1657" s="554" t="s">
        <v>521</v>
      </c>
      <c r="B1657" s="505" t="s">
        <v>4698</v>
      </c>
      <c r="C1657" s="505" t="s">
        <v>4699</v>
      </c>
      <c r="D1657" s="418" t="s">
        <v>2852</v>
      </c>
      <c r="E1657" s="508">
        <v>1313.71</v>
      </c>
      <c r="F1657" s="540" t="s">
        <v>5145</v>
      </c>
      <c r="G1657" s="418" t="s">
        <v>5146</v>
      </c>
      <c r="H1657" s="418" t="s">
        <v>2852</v>
      </c>
      <c r="I1657" s="526" t="s">
        <v>4703</v>
      </c>
      <c r="J1657" s="526" t="s">
        <v>4704</v>
      </c>
      <c r="K1657" s="529">
        <v>5</v>
      </c>
      <c r="L1657" s="419">
        <v>12</v>
      </c>
      <c r="M1657" s="508">
        <v>22964.52</v>
      </c>
      <c r="N1657" s="539"/>
      <c r="O1657" s="539"/>
      <c r="P1657" s="508"/>
    </row>
    <row r="1658" spans="1:16" s="389" customFormat="1" ht="11.25" x14ac:dyDescent="0.2">
      <c r="A1658" s="554" t="s">
        <v>521</v>
      </c>
      <c r="B1658" s="505" t="s">
        <v>4698</v>
      </c>
      <c r="C1658" s="505" t="s">
        <v>4699</v>
      </c>
      <c r="D1658" s="418" t="s">
        <v>2852</v>
      </c>
      <c r="E1658" s="508">
        <v>1642.6</v>
      </c>
      <c r="F1658" s="540" t="s">
        <v>5147</v>
      </c>
      <c r="G1658" s="418" t="s">
        <v>5148</v>
      </c>
      <c r="H1658" s="418" t="s">
        <v>2852</v>
      </c>
      <c r="I1658" s="526" t="s">
        <v>4703</v>
      </c>
      <c r="J1658" s="526" t="s">
        <v>4704</v>
      </c>
      <c r="K1658" s="529">
        <v>5</v>
      </c>
      <c r="L1658" s="419">
        <v>12</v>
      </c>
      <c r="M1658" s="508">
        <v>26911.199999999997</v>
      </c>
      <c r="N1658" s="539"/>
      <c r="O1658" s="539"/>
      <c r="P1658" s="508"/>
    </row>
    <row r="1659" spans="1:16" s="389" customFormat="1" ht="11.25" x14ac:dyDescent="0.2">
      <c r="A1659" s="554" t="s">
        <v>521</v>
      </c>
      <c r="B1659" s="505" t="s">
        <v>4698</v>
      </c>
      <c r="C1659" s="505" t="s">
        <v>4699</v>
      </c>
      <c r="D1659" s="418" t="s">
        <v>2852</v>
      </c>
      <c r="E1659" s="508">
        <v>1642.6</v>
      </c>
      <c r="F1659" s="540" t="s">
        <v>5149</v>
      </c>
      <c r="G1659" s="418" t="s">
        <v>5150</v>
      </c>
      <c r="H1659" s="418" t="s">
        <v>2852</v>
      </c>
      <c r="I1659" s="526" t="s">
        <v>4703</v>
      </c>
      <c r="J1659" s="526" t="s">
        <v>4704</v>
      </c>
      <c r="K1659" s="529">
        <v>5</v>
      </c>
      <c r="L1659" s="419">
        <v>12</v>
      </c>
      <c r="M1659" s="508">
        <v>26911.199999999997</v>
      </c>
      <c r="N1659" s="539"/>
      <c r="O1659" s="539"/>
      <c r="P1659" s="508"/>
    </row>
    <row r="1660" spans="1:16" s="389" customFormat="1" ht="11.25" x14ac:dyDescent="0.2">
      <c r="A1660" s="554" t="s">
        <v>521</v>
      </c>
      <c r="B1660" s="505" t="s">
        <v>4698</v>
      </c>
      <c r="C1660" s="505" t="s">
        <v>4699</v>
      </c>
      <c r="D1660" s="418" t="s">
        <v>2852</v>
      </c>
      <c r="E1660" s="508">
        <v>1642.6</v>
      </c>
      <c r="F1660" s="540" t="s">
        <v>5151</v>
      </c>
      <c r="G1660" s="418" t="s">
        <v>5152</v>
      </c>
      <c r="H1660" s="418" t="s">
        <v>2852</v>
      </c>
      <c r="I1660" s="526" t="s">
        <v>4703</v>
      </c>
      <c r="J1660" s="526" t="s">
        <v>4704</v>
      </c>
      <c r="K1660" s="529">
        <v>5</v>
      </c>
      <c r="L1660" s="419">
        <v>12</v>
      </c>
      <c r="M1660" s="508">
        <v>26911.199999999997</v>
      </c>
      <c r="N1660" s="539"/>
      <c r="O1660" s="539"/>
      <c r="P1660" s="508"/>
    </row>
    <row r="1661" spans="1:16" s="389" customFormat="1" ht="11.25" x14ac:dyDescent="0.2">
      <c r="A1661" s="554" t="s">
        <v>521</v>
      </c>
      <c r="B1661" s="505" t="s">
        <v>4698</v>
      </c>
      <c r="C1661" s="505" t="s">
        <v>4699</v>
      </c>
      <c r="D1661" s="418" t="s">
        <v>2852</v>
      </c>
      <c r="E1661" s="508">
        <v>1642.6</v>
      </c>
      <c r="F1661" s="540" t="s">
        <v>5153</v>
      </c>
      <c r="G1661" s="418" t="s">
        <v>5154</v>
      </c>
      <c r="H1661" s="418" t="s">
        <v>2852</v>
      </c>
      <c r="I1661" s="526" t="s">
        <v>4703</v>
      </c>
      <c r="J1661" s="526" t="s">
        <v>4704</v>
      </c>
      <c r="K1661" s="529">
        <v>5</v>
      </c>
      <c r="L1661" s="419">
        <v>12</v>
      </c>
      <c r="M1661" s="508">
        <v>26911.199999999997</v>
      </c>
      <c r="N1661" s="539"/>
      <c r="O1661" s="539"/>
      <c r="P1661" s="508"/>
    </row>
    <row r="1662" spans="1:16" s="389" customFormat="1" ht="11.25" x14ac:dyDescent="0.2">
      <c r="A1662" s="554" t="s">
        <v>521</v>
      </c>
      <c r="B1662" s="505" t="s">
        <v>4698</v>
      </c>
      <c r="C1662" s="505" t="s">
        <v>4699</v>
      </c>
      <c r="D1662" s="418" t="s">
        <v>2852</v>
      </c>
      <c r="E1662" s="508">
        <v>1642.6</v>
      </c>
      <c r="F1662" s="540" t="s">
        <v>5155</v>
      </c>
      <c r="G1662" s="418" t="s">
        <v>5156</v>
      </c>
      <c r="H1662" s="418" t="s">
        <v>2852</v>
      </c>
      <c r="I1662" s="526" t="s">
        <v>4703</v>
      </c>
      <c r="J1662" s="526" t="s">
        <v>4704</v>
      </c>
      <c r="K1662" s="529">
        <v>5</v>
      </c>
      <c r="L1662" s="419">
        <v>12</v>
      </c>
      <c r="M1662" s="508">
        <v>26911.199999999997</v>
      </c>
      <c r="N1662" s="539"/>
      <c r="O1662" s="539"/>
      <c r="P1662" s="508"/>
    </row>
    <row r="1663" spans="1:16" s="389" customFormat="1" ht="11.25" x14ac:dyDescent="0.2">
      <c r="A1663" s="554" t="s">
        <v>521</v>
      </c>
      <c r="B1663" s="505" t="s">
        <v>4698</v>
      </c>
      <c r="C1663" s="505" t="s">
        <v>4699</v>
      </c>
      <c r="D1663" s="418" t="s">
        <v>2852</v>
      </c>
      <c r="E1663" s="508">
        <v>1642.6</v>
      </c>
      <c r="F1663" s="540" t="s">
        <v>5157</v>
      </c>
      <c r="G1663" s="418" t="s">
        <v>5158</v>
      </c>
      <c r="H1663" s="418" t="s">
        <v>2852</v>
      </c>
      <c r="I1663" s="526" t="s">
        <v>4703</v>
      </c>
      <c r="J1663" s="526" t="s">
        <v>4704</v>
      </c>
      <c r="K1663" s="529">
        <v>5</v>
      </c>
      <c r="L1663" s="419">
        <v>12</v>
      </c>
      <c r="M1663" s="508">
        <v>26911.199999999997</v>
      </c>
      <c r="N1663" s="539"/>
      <c r="O1663" s="539"/>
      <c r="P1663" s="508"/>
    </row>
    <row r="1664" spans="1:16" s="389" customFormat="1" ht="11.25" x14ac:dyDescent="0.2">
      <c r="A1664" s="554" t="s">
        <v>521</v>
      </c>
      <c r="B1664" s="505" t="s">
        <v>4698</v>
      </c>
      <c r="C1664" s="505" t="s">
        <v>4699</v>
      </c>
      <c r="D1664" s="418" t="s">
        <v>2852</v>
      </c>
      <c r="E1664" s="508">
        <v>1642.6</v>
      </c>
      <c r="F1664" s="540" t="s">
        <v>5159</v>
      </c>
      <c r="G1664" s="418" t="s">
        <v>5160</v>
      </c>
      <c r="H1664" s="418" t="s">
        <v>2852</v>
      </c>
      <c r="I1664" s="526" t="s">
        <v>4703</v>
      </c>
      <c r="J1664" s="526" t="s">
        <v>4704</v>
      </c>
      <c r="K1664" s="529">
        <v>5</v>
      </c>
      <c r="L1664" s="419">
        <v>12</v>
      </c>
      <c r="M1664" s="508">
        <v>26911.199999999997</v>
      </c>
      <c r="N1664" s="539"/>
      <c r="O1664" s="539"/>
      <c r="P1664" s="508"/>
    </row>
    <row r="1665" spans="1:16" s="389" customFormat="1" ht="11.25" x14ac:dyDescent="0.2">
      <c r="A1665" s="554" t="s">
        <v>521</v>
      </c>
      <c r="B1665" s="505" t="s">
        <v>4698</v>
      </c>
      <c r="C1665" s="505" t="s">
        <v>4699</v>
      </c>
      <c r="D1665" s="418" t="s">
        <v>2852</v>
      </c>
      <c r="E1665" s="508">
        <v>3189.8500000000004</v>
      </c>
      <c r="F1665" s="540" t="s">
        <v>5161</v>
      </c>
      <c r="G1665" s="418" t="s">
        <v>5162</v>
      </c>
      <c r="H1665" s="418" t="s">
        <v>2852</v>
      </c>
      <c r="I1665" s="526" t="s">
        <v>4703</v>
      </c>
      <c r="J1665" s="526" t="s">
        <v>4704</v>
      </c>
      <c r="K1665" s="529">
        <v>5</v>
      </c>
      <c r="L1665" s="419">
        <v>12</v>
      </c>
      <c r="M1665" s="508">
        <v>45478.200000000004</v>
      </c>
      <c r="N1665" s="539"/>
      <c r="O1665" s="539"/>
      <c r="P1665" s="508"/>
    </row>
    <row r="1666" spans="1:16" s="389" customFormat="1" ht="11.25" x14ac:dyDescent="0.2">
      <c r="A1666" s="554" t="s">
        <v>521</v>
      </c>
      <c r="B1666" s="505" t="s">
        <v>4698</v>
      </c>
      <c r="C1666" s="505" t="s">
        <v>4699</v>
      </c>
      <c r="D1666" s="418" t="s">
        <v>2852</v>
      </c>
      <c r="E1666" s="508">
        <v>1642.6</v>
      </c>
      <c r="F1666" s="540" t="s">
        <v>5163</v>
      </c>
      <c r="G1666" s="418" t="s">
        <v>5164</v>
      </c>
      <c r="H1666" s="418" t="s">
        <v>2852</v>
      </c>
      <c r="I1666" s="526" t="s">
        <v>4703</v>
      </c>
      <c r="J1666" s="526" t="s">
        <v>4704</v>
      </c>
      <c r="K1666" s="529">
        <v>5</v>
      </c>
      <c r="L1666" s="419">
        <v>12</v>
      </c>
      <c r="M1666" s="508">
        <v>26911.199999999997</v>
      </c>
      <c r="N1666" s="539"/>
      <c r="O1666" s="539"/>
      <c r="P1666" s="508"/>
    </row>
    <row r="1667" spans="1:16" s="389" customFormat="1" ht="11.25" x14ac:dyDescent="0.2">
      <c r="A1667" s="554" t="s">
        <v>521</v>
      </c>
      <c r="B1667" s="505" t="s">
        <v>4698</v>
      </c>
      <c r="C1667" s="505" t="s">
        <v>4699</v>
      </c>
      <c r="D1667" s="418" t="s">
        <v>2852</v>
      </c>
      <c r="E1667" s="508">
        <v>1642.6</v>
      </c>
      <c r="F1667" s="540" t="s">
        <v>5165</v>
      </c>
      <c r="G1667" s="418" t="s">
        <v>5166</v>
      </c>
      <c r="H1667" s="418" t="s">
        <v>2852</v>
      </c>
      <c r="I1667" s="526" t="s">
        <v>4703</v>
      </c>
      <c r="J1667" s="526" t="s">
        <v>4704</v>
      </c>
      <c r="K1667" s="529">
        <v>5</v>
      </c>
      <c r="L1667" s="419">
        <v>12</v>
      </c>
      <c r="M1667" s="508">
        <v>26911.199999999997</v>
      </c>
      <c r="N1667" s="539"/>
      <c r="O1667" s="539"/>
      <c r="P1667" s="508"/>
    </row>
    <row r="1668" spans="1:16" s="389" customFormat="1" ht="11.25" x14ac:dyDescent="0.2">
      <c r="A1668" s="554" t="s">
        <v>521</v>
      </c>
      <c r="B1668" s="505" t="s">
        <v>4698</v>
      </c>
      <c r="C1668" s="505" t="s">
        <v>4699</v>
      </c>
      <c r="D1668" s="418" t="s">
        <v>2852</v>
      </c>
      <c r="E1668" s="508">
        <v>1642.6</v>
      </c>
      <c r="F1668" s="540" t="s">
        <v>5167</v>
      </c>
      <c r="G1668" s="418" t="s">
        <v>5168</v>
      </c>
      <c r="H1668" s="418" t="s">
        <v>2852</v>
      </c>
      <c r="I1668" s="526" t="s">
        <v>4703</v>
      </c>
      <c r="J1668" s="526" t="s">
        <v>4704</v>
      </c>
      <c r="K1668" s="529">
        <v>5</v>
      </c>
      <c r="L1668" s="419">
        <v>12</v>
      </c>
      <c r="M1668" s="508">
        <v>26911.199999999997</v>
      </c>
      <c r="N1668" s="539"/>
      <c r="O1668" s="539"/>
      <c r="P1668" s="508"/>
    </row>
    <row r="1669" spans="1:16" s="389" customFormat="1" ht="11.25" x14ac:dyDescent="0.2">
      <c r="A1669" s="554" t="s">
        <v>521</v>
      </c>
      <c r="B1669" s="505" t="s">
        <v>4698</v>
      </c>
      <c r="C1669" s="505" t="s">
        <v>4699</v>
      </c>
      <c r="D1669" s="418" t="s">
        <v>2852</v>
      </c>
      <c r="E1669" s="508">
        <v>1642.6</v>
      </c>
      <c r="F1669" s="540" t="s">
        <v>5169</v>
      </c>
      <c r="G1669" s="418" t="s">
        <v>5170</v>
      </c>
      <c r="H1669" s="418" t="s">
        <v>2852</v>
      </c>
      <c r="I1669" s="526" t="s">
        <v>4703</v>
      </c>
      <c r="J1669" s="526" t="s">
        <v>4704</v>
      </c>
      <c r="K1669" s="529">
        <v>5</v>
      </c>
      <c r="L1669" s="419">
        <v>12</v>
      </c>
      <c r="M1669" s="508">
        <v>26911.199999999997</v>
      </c>
      <c r="N1669" s="539"/>
      <c r="O1669" s="539"/>
      <c r="P1669" s="508"/>
    </row>
    <row r="1670" spans="1:16" s="389" customFormat="1" ht="11.25" x14ac:dyDescent="0.2">
      <c r="A1670" s="554" t="s">
        <v>521</v>
      </c>
      <c r="B1670" s="505" t="s">
        <v>4698</v>
      </c>
      <c r="C1670" s="505" t="s">
        <v>4699</v>
      </c>
      <c r="D1670" s="418" t="s">
        <v>2852</v>
      </c>
      <c r="E1670" s="508">
        <v>1642.6</v>
      </c>
      <c r="F1670" s="540" t="s">
        <v>5171</v>
      </c>
      <c r="G1670" s="418" t="s">
        <v>5172</v>
      </c>
      <c r="H1670" s="418" t="s">
        <v>2852</v>
      </c>
      <c r="I1670" s="526" t="s">
        <v>4703</v>
      </c>
      <c r="J1670" s="526" t="s">
        <v>4704</v>
      </c>
      <c r="K1670" s="529">
        <v>5</v>
      </c>
      <c r="L1670" s="419">
        <v>12</v>
      </c>
      <c r="M1670" s="508">
        <v>26911.199999999997</v>
      </c>
      <c r="N1670" s="539"/>
      <c r="O1670" s="539"/>
      <c r="P1670" s="508"/>
    </row>
    <row r="1671" spans="1:16" s="389" customFormat="1" ht="11.25" x14ac:dyDescent="0.2">
      <c r="A1671" s="554" t="s">
        <v>521</v>
      </c>
      <c r="B1671" s="505" t="s">
        <v>4698</v>
      </c>
      <c r="C1671" s="505" t="s">
        <v>4699</v>
      </c>
      <c r="D1671" s="418" t="s">
        <v>2852</v>
      </c>
      <c r="E1671" s="508">
        <v>1642.6</v>
      </c>
      <c r="F1671" s="540" t="s">
        <v>5173</v>
      </c>
      <c r="G1671" s="418" t="s">
        <v>5174</v>
      </c>
      <c r="H1671" s="418" t="s">
        <v>2852</v>
      </c>
      <c r="I1671" s="526" t="s">
        <v>4703</v>
      </c>
      <c r="J1671" s="526" t="s">
        <v>4704</v>
      </c>
      <c r="K1671" s="529">
        <v>5</v>
      </c>
      <c r="L1671" s="419">
        <v>12</v>
      </c>
      <c r="M1671" s="508">
        <v>26911.199999999997</v>
      </c>
      <c r="N1671" s="539"/>
      <c r="O1671" s="539"/>
      <c r="P1671" s="508"/>
    </row>
    <row r="1672" spans="1:16" s="389" customFormat="1" ht="11.25" x14ac:dyDescent="0.2">
      <c r="A1672" s="554" t="s">
        <v>521</v>
      </c>
      <c r="B1672" s="505" t="s">
        <v>4698</v>
      </c>
      <c r="C1672" s="505" t="s">
        <v>4699</v>
      </c>
      <c r="D1672" s="418" t="s">
        <v>2852</v>
      </c>
      <c r="E1672" s="508">
        <v>1642.6</v>
      </c>
      <c r="F1672" s="540" t="s">
        <v>5175</v>
      </c>
      <c r="G1672" s="418" t="s">
        <v>5176</v>
      </c>
      <c r="H1672" s="418" t="s">
        <v>2852</v>
      </c>
      <c r="I1672" s="526" t="s">
        <v>4703</v>
      </c>
      <c r="J1672" s="526" t="s">
        <v>4704</v>
      </c>
      <c r="K1672" s="529">
        <v>5</v>
      </c>
      <c r="L1672" s="419">
        <v>12</v>
      </c>
      <c r="M1672" s="508">
        <v>26911.199999999997</v>
      </c>
      <c r="N1672" s="539"/>
      <c r="O1672" s="539"/>
      <c r="P1672" s="508"/>
    </row>
    <row r="1673" spans="1:16" s="389" customFormat="1" ht="11.25" x14ac:dyDescent="0.2">
      <c r="A1673" s="554" t="s">
        <v>521</v>
      </c>
      <c r="B1673" s="505" t="s">
        <v>4698</v>
      </c>
      <c r="C1673" s="505" t="s">
        <v>4699</v>
      </c>
      <c r="D1673" s="418" t="s">
        <v>2852</v>
      </c>
      <c r="E1673" s="508">
        <v>1642.6</v>
      </c>
      <c r="F1673" s="540" t="s">
        <v>5177</v>
      </c>
      <c r="G1673" s="418" t="s">
        <v>5178</v>
      </c>
      <c r="H1673" s="418" t="s">
        <v>2852</v>
      </c>
      <c r="I1673" s="526" t="s">
        <v>4703</v>
      </c>
      <c r="J1673" s="526" t="s">
        <v>4704</v>
      </c>
      <c r="K1673" s="529">
        <v>5</v>
      </c>
      <c r="L1673" s="419">
        <v>12</v>
      </c>
      <c r="M1673" s="508">
        <v>26911.199999999997</v>
      </c>
      <c r="N1673" s="539"/>
      <c r="O1673" s="539"/>
      <c r="P1673" s="508"/>
    </row>
    <row r="1674" spans="1:16" s="389" customFormat="1" ht="11.25" x14ac:dyDescent="0.2">
      <c r="A1674" s="554" t="s">
        <v>521</v>
      </c>
      <c r="B1674" s="505" t="s">
        <v>4698</v>
      </c>
      <c r="C1674" s="505" t="s">
        <v>4699</v>
      </c>
      <c r="D1674" s="418" t="s">
        <v>2852</v>
      </c>
      <c r="E1674" s="508">
        <v>3189.8500000000004</v>
      </c>
      <c r="F1674" s="540" t="s">
        <v>5179</v>
      </c>
      <c r="G1674" s="418" t="s">
        <v>5180</v>
      </c>
      <c r="H1674" s="418" t="s">
        <v>2852</v>
      </c>
      <c r="I1674" s="526" t="s">
        <v>4703</v>
      </c>
      <c r="J1674" s="526" t="s">
        <v>4704</v>
      </c>
      <c r="K1674" s="529">
        <v>5</v>
      </c>
      <c r="L1674" s="419">
        <v>12</v>
      </c>
      <c r="M1674" s="508">
        <v>45478.200000000004</v>
      </c>
      <c r="N1674" s="539"/>
      <c r="O1674" s="539"/>
      <c r="P1674" s="508"/>
    </row>
    <row r="1675" spans="1:16" s="389" customFormat="1" ht="11.25" x14ac:dyDescent="0.2">
      <c r="A1675" s="554" t="s">
        <v>521</v>
      </c>
      <c r="B1675" s="505" t="s">
        <v>4698</v>
      </c>
      <c r="C1675" s="505" t="s">
        <v>4699</v>
      </c>
      <c r="D1675" s="418" t="s">
        <v>2852</v>
      </c>
      <c r="E1675" s="508">
        <v>3189.8500000000004</v>
      </c>
      <c r="F1675" s="540" t="s">
        <v>5181</v>
      </c>
      <c r="G1675" s="418" t="s">
        <v>5182</v>
      </c>
      <c r="H1675" s="418" t="s">
        <v>2852</v>
      </c>
      <c r="I1675" s="526" t="s">
        <v>4703</v>
      </c>
      <c r="J1675" s="526" t="s">
        <v>4704</v>
      </c>
      <c r="K1675" s="529">
        <v>5</v>
      </c>
      <c r="L1675" s="419">
        <v>12</v>
      </c>
      <c r="M1675" s="508">
        <v>45478.200000000004</v>
      </c>
      <c r="N1675" s="539"/>
      <c r="O1675" s="539"/>
      <c r="P1675" s="508"/>
    </row>
    <row r="1676" spans="1:16" s="389" customFormat="1" ht="11.25" x14ac:dyDescent="0.2">
      <c r="A1676" s="554" t="s">
        <v>521</v>
      </c>
      <c r="B1676" s="505" t="s">
        <v>4698</v>
      </c>
      <c r="C1676" s="505" t="s">
        <v>4699</v>
      </c>
      <c r="D1676" s="418" t="s">
        <v>2852</v>
      </c>
      <c r="E1676" s="508">
        <v>1642.6</v>
      </c>
      <c r="F1676" s="540" t="s">
        <v>5183</v>
      </c>
      <c r="G1676" s="418" t="s">
        <v>5184</v>
      </c>
      <c r="H1676" s="418" t="s">
        <v>2852</v>
      </c>
      <c r="I1676" s="526" t="s">
        <v>4703</v>
      </c>
      <c r="J1676" s="526" t="s">
        <v>4704</v>
      </c>
      <c r="K1676" s="529">
        <v>5</v>
      </c>
      <c r="L1676" s="419">
        <v>12</v>
      </c>
      <c r="M1676" s="508">
        <v>26911.199999999997</v>
      </c>
      <c r="N1676" s="539"/>
      <c r="O1676" s="539"/>
      <c r="P1676" s="508"/>
    </row>
    <row r="1677" spans="1:16" s="389" customFormat="1" ht="11.25" x14ac:dyDescent="0.2">
      <c r="A1677" s="554" t="s">
        <v>521</v>
      </c>
      <c r="B1677" s="505" t="s">
        <v>4698</v>
      </c>
      <c r="C1677" s="505" t="s">
        <v>4699</v>
      </c>
      <c r="D1677" s="418" t="s">
        <v>2852</v>
      </c>
      <c r="E1677" s="508">
        <v>1642.6</v>
      </c>
      <c r="F1677" s="540" t="s">
        <v>5185</v>
      </c>
      <c r="G1677" s="418" t="s">
        <v>5186</v>
      </c>
      <c r="H1677" s="418" t="s">
        <v>2852</v>
      </c>
      <c r="I1677" s="526" t="s">
        <v>4703</v>
      </c>
      <c r="J1677" s="526" t="s">
        <v>4704</v>
      </c>
      <c r="K1677" s="529">
        <v>5</v>
      </c>
      <c r="L1677" s="419">
        <v>12</v>
      </c>
      <c r="M1677" s="508">
        <v>26911.199999999997</v>
      </c>
      <c r="N1677" s="539"/>
      <c r="O1677" s="539"/>
      <c r="P1677" s="508"/>
    </row>
    <row r="1678" spans="1:16" s="389" customFormat="1" ht="11.25" x14ac:dyDescent="0.2">
      <c r="A1678" s="554" t="s">
        <v>521</v>
      </c>
      <c r="B1678" s="505" t="s">
        <v>4698</v>
      </c>
      <c r="C1678" s="505" t="s">
        <v>4699</v>
      </c>
      <c r="D1678" s="418" t="s">
        <v>2852</v>
      </c>
      <c r="E1678" s="508">
        <v>2183.5500000000006</v>
      </c>
      <c r="F1678" s="540" t="s">
        <v>5187</v>
      </c>
      <c r="G1678" s="418" t="s">
        <v>5188</v>
      </c>
      <c r="H1678" s="418" t="s">
        <v>2852</v>
      </c>
      <c r="I1678" s="526" t="s">
        <v>4703</v>
      </c>
      <c r="J1678" s="526" t="s">
        <v>4704</v>
      </c>
      <c r="K1678" s="529">
        <v>5</v>
      </c>
      <c r="L1678" s="419">
        <v>12</v>
      </c>
      <c r="M1678" s="508">
        <v>33402.600000000006</v>
      </c>
      <c r="N1678" s="539"/>
      <c r="O1678" s="539"/>
      <c r="P1678" s="508"/>
    </row>
    <row r="1679" spans="1:16" s="389" customFormat="1" ht="11.25" x14ac:dyDescent="0.2">
      <c r="A1679" s="554" t="s">
        <v>521</v>
      </c>
      <c r="B1679" s="505" t="s">
        <v>4698</v>
      </c>
      <c r="C1679" s="505" t="s">
        <v>4699</v>
      </c>
      <c r="D1679" s="418" t="s">
        <v>3717</v>
      </c>
      <c r="E1679" s="508">
        <v>1642.6</v>
      </c>
      <c r="F1679" s="540" t="s">
        <v>5189</v>
      </c>
      <c r="G1679" s="418" t="s">
        <v>5190</v>
      </c>
      <c r="H1679" s="418" t="s">
        <v>3717</v>
      </c>
      <c r="I1679" s="526" t="s">
        <v>4703</v>
      </c>
      <c r="J1679" s="526" t="s">
        <v>4704</v>
      </c>
      <c r="K1679" s="529">
        <v>5</v>
      </c>
      <c r="L1679" s="419">
        <v>12</v>
      </c>
      <c r="M1679" s="508">
        <v>26911.199999999997</v>
      </c>
      <c r="N1679" s="539"/>
      <c r="O1679" s="539"/>
      <c r="P1679" s="508"/>
    </row>
    <row r="1680" spans="1:16" s="389" customFormat="1" ht="11.25" x14ac:dyDescent="0.2">
      <c r="A1680" s="554" t="s">
        <v>521</v>
      </c>
      <c r="B1680" s="505" t="s">
        <v>4698</v>
      </c>
      <c r="C1680" s="505" t="s">
        <v>4699</v>
      </c>
      <c r="D1680" s="418" t="s">
        <v>3717</v>
      </c>
      <c r="E1680" s="508">
        <v>2485.44</v>
      </c>
      <c r="F1680" s="540" t="s">
        <v>5191</v>
      </c>
      <c r="G1680" s="418" t="s">
        <v>5192</v>
      </c>
      <c r="H1680" s="418" t="s">
        <v>3717</v>
      </c>
      <c r="I1680" s="526" t="s">
        <v>4703</v>
      </c>
      <c r="J1680" s="526" t="s">
        <v>4704</v>
      </c>
      <c r="K1680" s="529">
        <v>5</v>
      </c>
      <c r="L1680" s="419">
        <v>12</v>
      </c>
      <c r="M1680" s="508">
        <v>37025.279999999999</v>
      </c>
      <c r="N1680" s="539"/>
      <c r="O1680" s="539"/>
      <c r="P1680" s="508"/>
    </row>
    <row r="1681" spans="1:16" s="389" customFormat="1" ht="11.25" x14ac:dyDescent="0.2">
      <c r="A1681" s="554" t="s">
        <v>521</v>
      </c>
      <c r="B1681" s="505" t="s">
        <v>4698</v>
      </c>
      <c r="C1681" s="505" t="s">
        <v>4699</v>
      </c>
      <c r="D1681" s="418" t="s">
        <v>3717</v>
      </c>
      <c r="E1681" s="508">
        <v>1642.6</v>
      </c>
      <c r="F1681" s="540" t="s">
        <v>5193</v>
      </c>
      <c r="G1681" s="418" t="s">
        <v>5194</v>
      </c>
      <c r="H1681" s="418" t="s">
        <v>3717</v>
      </c>
      <c r="I1681" s="526" t="s">
        <v>4703</v>
      </c>
      <c r="J1681" s="526" t="s">
        <v>4704</v>
      </c>
      <c r="K1681" s="529">
        <v>5</v>
      </c>
      <c r="L1681" s="419">
        <v>12</v>
      </c>
      <c r="M1681" s="508">
        <v>26911.199999999997</v>
      </c>
      <c r="N1681" s="539"/>
      <c r="O1681" s="539"/>
      <c r="P1681" s="508"/>
    </row>
    <row r="1682" spans="1:16" s="389" customFormat="1" ht="11.25" x14ac:dyDescent="0.2">
      <c r="A1682" s="554" t="s">
        <v>521</v>
      </c>
      <c r="B1682" s="505" t="s">
        <v>4698</v>
      </c>
      <c r="C1682" s="505" t="s">
        <v>4699</v>
      </c>
      <c r="D1682" s="418" t="s">
        <v>3717</v>
      </c>
      <c r="E1682" s="508">
        <v>1313.71</v>
      </c>
      <c r="F1682" s="540" t="s">
        <v>5195</v>
      </c>
      <c r="G1682" s="418" t="s">
        <v>5196</v>
      </c>
      <c r="H1682" s="418" t="s">
        <v>3717</v>
      </c>
      <c r="I1682" s="526" t="s">
        <v>4703</v>
      </c>
      <c r="J1682" s="526" t="s">
        <v>4704</v>
      </c>
      <c r="K1682" s="529">
        <v>5</v>
      </c>
      <c r="L1682" s="419">
        <v>12</v>
      </c>
      <c r="M1682" s="508">
        <v>22964.52</v>
      </c>
      <c r="N1682" s="539"/>
      <c r="O1682" s="539"/>
      <c r="P1682" s="508"/>
    </row>
    <row r="1683" spans="1:16" s="389" customFormat="1" ht="11.25" x14ac:dyDescent="0.2">
      <c r="A1683" s="554" t="s">
        <v>521</v>
      </c>
      <c r="B1683" s="505" t="s">
        <v>4698</v>
      </c>
      <c r="C1683" s="505" t="s">
        <v>4699</v>
      </c>
      <c r="D1683" s="418" t="s">
        <v>3717</v>
      </c>
      <c r="E1683" s="508">
        <v>1642.6</v>
      </c>
      <c r="F1683" s="540" t="s">
        <v>5197</v>
      </c>
      <c r="G1683" s="418" t="s">
        <v>5198</v>
      </c>
      <c r="H1683" s="418" t="s">
        <v>3717</v>
      </c>
      <c r="I1683" s="526" t="s">
        <v>4703</v>
      </c>
      <c r="J1683" s="526" t="s">
        <v>4704</v>
      </c>
      <c r="K1683" s="529">
        <v>5</v>
      </c>
      <c r="L1683" s="419">
        <v>12</v>
      </c>
      <c r="M1683" s="508">
        <v>26911.199999999997</v>
      </c>
      <c r="N1683" s="539"/>
      <c r="O1683" s="539"/>
      <c r="P1683" s="508"/>
    </row>
    <row r="1684" spans="1:16" s="389" customFormat="1" ht="11.25" x14ac:dyDescent="0.2">
      <c r="A1684" s="554" t="s">
        <v>521</v>
      </c>
      <c r="B1684" s="505" t="s">
        <v>4698</v>
      </c>
      <c r="C1684" s="505" t="s">
        <v>4699</v>
      </c>
      <c r="D1684" s="418" t="s">
        <v>3717</v>
      </c>
      <c r="E1684" s="508">
        <v>1642.6</v>
      </c>
      <c r="F1684" s="540" t="s">
        <v>5199</v>
      </c>
      <c r="G1684" s="418" t="s">
        <v>5200</v>
      </c>
      <c r="H1684" s="418" t="s">
        <v>3717</v>
      </c>
      <c r="I1684" s="526" t="s">
        <v>4703</v>
      </c>
      <c r="J1684" s="526" t="s">
        <v>4704</v>
      </c>
      <c r="K1684" s="529">
        <v>5</v>
      </c>
      <c r="L1684" s="419">
        <v>12</v>
      </c>
      <c r="M1684" s="508">
        <v>26911.199999999997</v>
      </c>
      <c r="N1684" s="539"/>
      <c r="O1684" s="539"/>
      <c r="P1684" s="508"/>
    </row>
    <row r="1685" spans="1:16" s="389" customFormat="1" ht="11.25" x14ac:dyDescent="0.2">
      <c r="A1685" s="554" t="s">
        <v>521</v>
      </c>
      <c r="B1685" s="505" t="s">
        <v>4698</v>
      </c>
      <c r="C1685" s="505" t="s">
        <v>4699</v>
      </c>
      <c r="D1685" s="418" t="s">
        <v>3755</v>
      </c>
      <c r="E1685" s="508">
        <v>2183.5500000000006</v>
      </c>
      <c r="F1685" s="540" t="s">
        <v>5201</v>
      </c>
      <c r="G1685" s="418" t="s">
        <v>5202</v>
      </c>
      <c r="H1685" s="418" t="s">
        <v>3755</v>
      </c>
      <c r="I1685" s="526" t="s">
        <v>4703</v>
      </c>
      <c r="J1685" s="526" t="s">
        <v>4704</v>
      </c>
      <c r="K1685" s="529">
        <v>5</v>
      </c>
      <c r="L1685" s="419">
        <v>12</v>
      </c>
      <c r="M1685" s="508">
        <v>33402.600000000006</v>
      </c>
      <c r="N1685" s="539"/>
      <c r="O1685" s="539"/>
      <c r="P1685" s="508"/>
    </row>
    <row r="1686" spans="1:16" s="389" customFormat="1" ht="11.25" x14ac:dyDescent="0.2">
      <c r="A1686" s="554" t="s">
        <v>521</v>
      </c>
      <c r="B1686" s="505" t="s">
        <v>4698</v>
      </c>
      <c r="C1686" s="505" t="s">
        <v>4699</v>
      </c>
      <c r="D1686" s="418" t="s">
        <v>3755</v>
      </c>
      <c r="E1686" s="508">
        <v>2988.59</v>
      </c>
      <c r="F1686" s="540" t="s">
        <v>5203</v>
      </c>
      <c r="G1686" s="418" t="s">
        <v>5204</v>
      </c>
      <c r="H1686" s="418" t="s">
        <v>3755</v>
      </c>
      <c r="I1686" s="526" t="s">
        <v>4703</v>
      </c>
      <c r="J1686" s="526" t="s">
        <v>4704</v>
      </c>
      <c r="K1686" s="529">
        <v>5</v>
      </c>
      <c r="L1686" s="419">
        <v>12</v>
      </c>
      <c r="M1686" s="508">
        <v>43063.08</v>
      </c>
      <c r="N1686" s="539"/>
      <c r="O1686" s="539"/>
      <c r="P1686" s="508"/>
    </row>
    <row r="1687" spans="1:16" s="389" customFormat="1" ht="11.25" x14ac:dyDescent="0.2">
      <c r="A1687" s="554" t="s">
        <v>521</v>
      </c>
      <c r="B1687" s="505" t="s">
        <v>4698</v>
      </c>
      <c r="C1687" s="505" t="s">
        <v>4699</v>
      </c>
      <c r="D1687" s="418" t="s">
        <v>3755</v>
      </c>
      <c r="E1687" s="508">
        <v>2988.59</v>
      </c>
      <c r="F1687" s="540" t="s">
        <v>5205</v>
      </c>
      <c r="G1687" s="418" t="s">
        <v>5206</v>
      </c>
      <c r="H1687" s="418" t="s">
        <v>3755</v>
      </c>
      <c r="I1687" s="526" t="s">
        <v>4703</v>
      </c>
      <c r="J1687" s="526" t="s">
        <v>4704</v>
      </c>
      <c r="K1687" s="529">
        <v>5</v>
      </c>
      <c r="L1687" s="419">
        <v>12</v>
      </c>
      <c r="M1687" s="508">
        <v>43063.08</v>
      </c>
      <c r="N1687" s="539"/>
      <c r="O1687" s="539"/>
      <c r="P1687" s="508"/>
    </row>
    <row r="1688" spans="1:16" s="389" customFormat="1" ht="11.25" x14ac:dyDescent="0.2">
      <c r="A1688" s="554" t="s">
        <v>521</v>
      </c>
      <c r="B1688" s="505" t="s">
        <v>4698</v>
      </c>
      <c r="C1688" s="505" t="s">
        <v>4699</v>
      </c>
      <c r="D1688" s="418" t="s">
        <v>3755</v>
      </c>
      <c r="E1688" s="508">
        <v>2988.59</v>
      </c>
      <c r="F1688" s="540" t="s">
        <v>5207</v>
      </c>
      <c r="G1688" s="418" t="s">
        <v>5208</v>
      </c>
      <c r="H1688" s="418" t="s">
        <v>3755</v>
      </c>
      <c r="I1688" s="526" t="s">
        <v>4703</v>
      </c>
      <c r="J1688" s="526" t="s">
        <v>4704</v>
      </c>
      <c r="K1688" s="529">
        <v>5</v>
      </c>
      <c r="L1688" s="419">
        <v>12</v>
      </c>
      <c r="M1688" s="508">
        <v>43063.08</v>
      </c>
      <c r="N1688" s="539"/>
      <c r="O1688" s="539"/>
      <c r="P1688" s="508"/>
    </row>
    <row r="1689" spans="1:16" s="389" customFormat="1" ht="11.25" x14ac:dyDescent="0.2">
      <c r="A1689" s="554" t="s">
        <v>521</v>
      </c>
      <c r="B1689" s="505" t="s">
        <v>4698</v>
      </c>
      <c r="C1689" s="505" t="s">
        <v>4699</v>
      </c>
      <c r="D1689" s="418" t="s">
        <v>3755</v>
      </c>
      <c r="E1689" s="508">
        <v>2988.59</v>
      </c>
      <c r="F1689" s="540" t="s">
        <v>5209</v>
      </c>
      <c r="G1689" s="418" t="s">
        <v>5210</v>
      </c>
      <c r="H1689" s="418" t="s">
        <v>3755</v>
      </c>
      <c r="I1689" s="526" t="s">
        <v>4703</v>
      </c>
      <c r="J1689" s="526" t="s">
        <v>4704</v>
      </c>
      <c r="K1689" s="529">
        <v>5</v>
      </c>
      <c r="L1689" s="419">
        <v>12</v>
      </c>
      <c r="M1689" s="508">
        <v>43063.08</v>
      </c>
      <c r="N1689" s="539"/>
      <c r="O1689" s="539"/>
      <c r="P1689" s="508"/>
    </row>
    <row r="1690" spans="1:16" s="389" customFormat="1" ht="11.25" x14ac:dyDescent="0.2">
      <c r="A1690" s="554" t="s">
        <v>521</v>
      </c>
      <c r="B1690" s="505" t="s">
        <v>4698</v>
      </c>
      <c r="C1690" s="505" t="s">
        <v>4699</v>
      </c>
      <c r="D1690" s="418" t="s">
        <v>3755</v>
      </c>
      <c r="E1690" s="508">
        <v>2183.5500000000006</v>
      </c>
      <c r="F1690" s="540" t="s">
        <v>5211</v>
      </c>
      <c r="G1690" s="418" t="s">
        <v>5212</v>
      </c>
      <c r="H1690" s="418" t="s">
        <v>3755</v>
      </c>
      <c r="I1690" s="526" t="s">
        <v>4703</v>
      </c>
      <c r="J1690" s="526" t="s">
        <v>4704</v>
      </c>
      <c r="K1690" s="529">
        <v>5</v>
      </c>
      <c r="L1690" s="419">
        <v>12</v>
      </c>
      <c r="M1690" s="508">
        <v>33402.600000000006</v>
      </c>
      <c r="N1690" s="539"/>
      <c r="O1690" s="539"/>
      <c r="P1690" s="508"/>
    </row>
    <row r="1691" spans="1:16" s="389" customFormat="1" ht="11.25" x14ac:dyDescent="0.2">
      <c r="A1691" s="554" t="s">
        <v>521</v>
      </c>
      <c r="B1691" s="505" t="s">
        <v>4698</v>
      </c>
      <c r="C1691" s="505" t="s">
        <v>4699</v>
      </c>
      <c r="D1691" s="418" t="s">
        <v>3755</v>
      </c>
      <c r="E1691" s="508">
        <v>2133.2400000000002</v>
      </c>
      <c r="F1691" s="540" t="s">
        <v>4011</v>
      </c>
      <c r="G1691" s="418" t="s">
        <v>4012</v>
      </c>
      <c r="H1691" s="418" t="s">
        <v>3755</v>
      </c>
      <c r="I1691" s="526" t="s">
        <v>4703</v>
      </c>
      <c r="J1691" s="526" t="s">
        <v>4704</v>
      </c>
      <c r="K1691" s="529">
        <v>5</v>
      </c>
      <c r="L1691" s="419">
        <v>12</v>
      </c>
      <c r="M1691" s="508">
        <v>32798.880000000005</v>
      </c>
      <c r="N1691" s="539"/>
      <c r="O1691" s="539"/>
      <c r="P1691" s="508"/>
    </row>
    <row r="1692" spans="1:16" s="389" customFormat="1" ht="11.25" x14ac:dyDescent="0.2">
      <c r="A1692" s="554" t="s">
        <v>521</v>
      </c>
      <c r="B1692" s="505" t="s">
        <v>4698</v>
      </c>
      <c r="C1692" s="505" t="s">
        <v>4699</v>
      </c>
      <c r="D1692" s="418" t="s">
        <v>3755</v>
      </c>
      <c r="E1692" s="508">
        <v>3189.8500000000004</v>
      </c>
      <c r="F1692" s="540" t="s">
        <v>5213</v>
      </c>
      <c r="G1692" s="418" t="s">
        <v>5214</v>
      </c>
      <c r="H1692" s="418" t="s">
        <v>3755</v>
      </c>
      <c r="I1692" s="526" t="s">
        <v>4703</v>
      </c>
      <c r="J1692" s="526" t="s">
        <v>4704</v>
      </c>
      <c r="K1692" s="529">
        <v>5</v>
      </c>
      <c r="L1692" s="419">
        <v>12</v>
      </c>
      <c r="M1692" s="508">
        <v>45478.200000000004</v>
      </c>
      <c r="N1692" s="539"/>
      <c r="O1692" s="539"/>
      <c r="P1692" s="508"/>
    </row>
    <row r="1693" spans="1:16" s="389" customFormat="1" ht="11.25" x14ac:dyDescent="0.2">
      <c r="A1693" s="554" t="s">
        <v>521</v>
      </c>
      <c r="B1693" s="505" t="s">
        <v>4698</v>
      </c>
      <c r="C1693" s="505" t="s">
        <v>4699</v>
      </c>
      <c r="D1693" s="418" t="s">
        <v>3755</v>
      </c>
      <c r="E1693" s="508">
        <v>2183.5500000000006</v>
      </c>
      <c r="F1693" s="540" t="s">
        <v>5215</v>
      </c>
      <c r="G1693" s="418" t="s">
        <v>5216</v>
      </c>
      <c r="H1693" s="418" t="s">
        <v>3755</v>
      </c>
      <c r="I1693" s="526" t="s">
        <v>4703</v>
      </c>
      <c r="J1693" s="526" t="s">
        <v>4704</v>
      </c>
      <c r="K1693" s="529">
        <v>5</v>
      </c>
      <c r="L1693" s="419">
        <v>12</v>
      </c>
      <c r="M1693" s="508">
        <v>33402.600000000006</v>
      </c>
      <c r="N1693" s="539"/>
      <c r="O1693" s="539"/>
      <c r="P1693" s="508"/>
    </row>
    <row r="1694" spans="1:16" s="389" customFormat="1" ht="11.25" x14ac:dyDescent="0.2">
      <c r="A1694" s="554" t="s">
        <v>521</v>
      </c>
      <c r="B1694" s="505" t="s">
        <v>4698</v>
      </c>
      <c r="C1694" s="505" t="s">
        <v>4699</v>
      </c>
      <c r="D1694" s="418" t="s">
        <v>3755</v>
      </c>
      <c r="E1694" s="508">
        <v>3189.8500000000004</v>
      </c>
      <c r="F1694" s="540" t="s">
        <v>5217</v>
      </c>
      <c r="G1694" s="418" t="s">
        <v>5218</v>
      </c>
      <c r="H1694" s="418" t="s">
        <v>3755</v>
      </c>
      <c r="I1694" s="526" t="s">
        <v>4703</v>
      </c>
      <c r="J1694" s="526" t="s">
        <v>4704</v>
      </c>
      <c r="K1694" s="529">
        <v>5</v>
      </c>
      <c r="L1694" s="419">
        <v>12</v>
      </c>
      <c r="M1694" s="508">
        <v>45478.200000000004</v>
      </c>
      <c r="N1694" s="539"/>
      <c r="O1694" s="539"/>
      <c r="P1694" s="508"/>
    </row>
    <row r="1695" spans="1:16" s="389" customFormat="1" ht="11.25" x14ac:dyDescent="0.2">
      <c r="A1695" s="554" t="s">
        <v>521</v>
      </c>
      <c r="B1695" s="505" t="s">
        <v>4698</v>
      </c>
      <c r="C1695" s="505" t="s">
        <v>4699</v>
      </c>
      <c r="D1695" s="418" t="s">
        <v>3755</v>
      </c>
      <c r="E1695" s="508">
        <v>2183.5500000000006</v>
      </c>
      <c r="F1695" s="540" t="s">
        <v>5219</v>
      </c>
      <c r="G1695" s="418" t="s">
        <v>5220</v>
      </c>
      <c r="H1695" s="418" t="s">
        <v>3755</v>
      </c>
      <c r="I1695" s="526" t="s">
        <v>4703</v>
      </c>
      <c r="J1695" s="526" t="s">
        <v>4704</v>
      </c>
      <c r="K1695" s="529">
        <v>5</v>
      </c>
      <c r="L1695" s="419">
        <v>12</v>
      </c>
      <c r="M1695" s="508">
        <v>33402.600000000006</v>
      </c>
      <c r="N1695" s="539"/>
      <c r="O1695" s="539"/>
      <c r="P1695" s="508"/>
    </row>
    <row r="1696" spans="1:16" s="389" customFormat="1" ht="11.25" x14ac:dyDescent="0.2">
      <c r="A1696" s="554" t="s">
        <v>521</v>
      </c>
      <c r="B1696" s="505" t="s">
        <v>4698</v>
      </c>
      <c r="C1696" s="505" t="s">
        <v>4699</v>
      </c>
      <c r="D1696" s="418" t="s">
        <v>3755</v>
      </c>
      <c r="E1696" s="508">
        <v>2183.5500000000006</v>
      </c>
      <c r="F1696" s="540" t="s">
        <v>5221</v>
      </c>
      <c r="G1696" s="418" t="s">
        <v>5222</v>
      </c>
      <c r="H1696" s="418" t="s">
        <v>3755</v>
      </c>
      <c r="I1696" s="526" t="s">
        <v>4703</v>
      </c>
      <c r="J1696" s="526" t="s">
        <v>4704</v>
      </c>
      <c r="K1696" s="529">
        <v>5</v>
      </c>
      <c r="L1696" s="419">
        <v>12</v>
      </c>
      <c r="M1696" s="508">
        <v>33402.600000000006</v>
      </c>
      <c r="N1696" s="539"/>
      <c r="O1696" s="539"/>
      <c r="P1696" s="508"/>
    </row>
    <row r="1697" spans="1:16" s="389" customFormat="1" ht="11.25" x14ac:dyDescent="0.2">
      <c r="A1697" s="554" t="s">
        <v>521</v>
      </c>
      <c r="B1697" s="505" t="s">
        <v>4698</v>
      </c>
      <c r="C1697" s="505" t="s">
        <v>4699</v>
      </c>
      <c r="D1697" s="418" t="s">
        <v>3755</v>
      </c>
      <c r="E1697" s="508">
        <v>2183.5500000000006</v>
      </c>
      <c r="F1697" s="540" t="s">
        <v>5223</v>
      </c>
      <c r="G1697" s="418" t="s">
        <v>5224</v>
      </c>
      <c r="H1697" s="418" t="s">
        <v>3755</v>
      </c>
      <c r="I1697" s="526" t="s">
        <v>4703</v>
      </c>
      <c r="J1697" s="526" t="s">
        <v>4704</v>
      </c>
      <c r="K1697" s="529">
        <v>5</v>
      </c>
      <c r="L1697" s="419">
        <v>12</v>
      </c>
      <c r="M1697" s="508">
        <v>33402.600000000006</v>
      </c>
      <c r="N1697" s="539"/>
      <c r="O1697" s="539"/>
      <c r="P1697" s="508"/>
    </row>
    <row r="1698" spans="1:16" s="389" customFormat="1" ht="11.25" x14ac:dyDescent="0.2">
      <c r="A1698" s="554" t="s">
        <v>521</v>
      </c>
      <c r="B1698" s="505" t="s">
        <v>4698</v>
      </c>
      <c r="C1698" s="505" t="s">
        <v>4699</v>
      </c>
      <c r="D1698" s="418" t="s">
        <v>3755</v>
      </c>
      <c r="E1698" s="508">
        <v>2183.5500000000006</v>
      </c>
      <c r="F1698" s="540" t="s">
        <v>5225</v>
      </c>
      <c r="G1698" s="418" t="s">
        <v>5226</v>
      </c>
      <c r="H1698" s="418" t="s">
        <v>3755</v>
      </c>
      <c r="I1698" s="526" t="s">
        <v>4703</v>
      </c>
      <c r="J1698" s="526" t="s">
        <v>4704</v>
      </c>
      <c r="K1698" s="529">
        <v>5</v>
      </c>
      <c r="L1698" s="419">
        <v>12</v>
      </c>
      <c r="M1698" s="508">
        <v>33402.600000000006</v>
      </c>
      <c r="N1698" s="539"/>
      <c r="O1698" s="539"/>
      <c r="P1698" s="508"/>
    </row>
    <row r="1699" spans="1:16" s="389" customFormat="1" ht="11.25" x14ac:dyDescent="0.2">
      <c r="A1699" s="554" t="s">
        <v>521</v>
      </c>
      <c r="B1699" s="505" t="s">
        <v>4698</v>
      </c>
      <c r="C1699" s="505" t="s">
        <v>4699</v>
      </c>
      <c r="D1699" s="418" t="s">
        <v>3755</v>
      </c>
      <c r="E1699" s="508">
        <v>3189.8500000000004</v>
      </c>
      <c r="F1699" s="540" t="s">
        <v>5227</v>
      </c>
      <c r="G1699" s="418" t="s">
        <v>5228</v>
      </c>
      <c r="H1699" s="418" t="s">
        <v>3755</v>
      </c>
      <c r="I1699" s="526" t="s">
        <v>4703</v>
      </c>
      <c r="J1699" s="526" t="s">
        <v>4704</v>
      </c>
      <c r="K1699" s="529">
        <v>5</v>
      </c>
      <c r="L1699" s="419">
        <v>12</v>
      </c>
      <c r="M1699" s="508">
        <v>45478.200000000004</v>
      </c>
      <c r="N1699" s="539"/>
      <c r="O1699" s="539"/>
      <c r="P1699" s="508"/>
    </row>
    <row r="1700" spans="1:16" s="389" customFormat="1" ht="11.25" x14ac:dyDescent="0.2">
      <c r="A1700" s="554" t="s">
        <v>521</v>
      </c>
      <c r="B1700" s="505" t="s">
        <v>4698</v>
      </c>
      <c r="C1700" s="505" t="s">
        <v>4699</v>
      </c>
      <c r="D1700" s="418" t="s">
        <v>3755</v>
      </c>
      <c r="E1700" s="508">
        <v>3189.8500000000004</v>
      </c>
      <c r="F1700" s="540" t="s">
        <v>5229</v>
      </c>
      <c r="G1700" s="418" t="s">
        <v>5230</v>
      </c>
      <c r="H1700" s="418" t="s">
        <v>3755</v>
      </c>
      <c r="I1700" s="526" t="s">
        <v>4703</v>
      </c>
      <c r="J1700" s="526" t="s">
        <v>4704</v>
      </c>
      <c r="K1700" s="529">
        <v>5</v>
      </c>
      <c r="L1700" s="419">
        <v>12</v>
      </c>
      <c r="M1700" s="508">
        <v>45478.200000000004</v>
      </c>
      <c r="N1700" s="539"/>
      <c r="O1700" s="539"/>
      <c r="P1700" s="508"/>
    </row>
    <row r="1701" spans="1:16" s="389" customFormat="1" ht="11.25" x14ac:dyDescent="0.2">
      <c r="A1701" s="554" t="s">
        <v>521</v>
      </c>
      <c r="B1701" s="505" t="s">
        <v>4698</v>
      </c>
      <c r="C1701" s="505" t="s">
        <v>4699</v>
      </c>
      <c r="D1701" s="418" t="s">
        <v>3755</v>
      </c>
      <c r="E1701" s="508">
        <v>2183.5500000000006</v>
      </c>
      <c r="F1701" s="540" t="s">
        <v>5231</v>
      </c>
      <c r="G1701" s="418" t="s">
        <v>5232</v>
      </c>
      <c r="H1701" s="418" t="s">
        <v>3755</v>
      </c>
      <c r="I1701" s="526" t="s">
        <v>4703</v>
      </c>
      <c r="J1701" s="526" t="s">
        <v>4704</v>
      </c>
      <c r="K1701" s="529">
        <v>5</v>
      </c>
      <c r="L1701" s="419">
        <v>12</v>
      </c>
      <c r="M1701" s="508">
        <v>33402.600000000006</v>
      </c>
      <c r="N1701" s="539"/>
      <c r="O1701" s="539"/>
      <c r="P1701" s="508"/>
    </row>
    <row r="1702" spans="1:16" s="389" customFormat="1" ht="11.25" x14ac:dyDescent="0.2">
      <c r="A1702" s="554" t="s">
        <v>521</v>
      </c>
      <c r="B1702" s="505" t="s">
        <v>4698</v>
      </c>
      <c r="C1702" s="505" t="s">
        <v>4699</v>
      </c>
      <c r="D1702" s="418" t="s">
        <v>3755</v>
      </c>
      <c r="E1702" s="508">
        <v>2133.2400000000002</v>
      </c>
      <c r="F1702" s="540" t="s">
        <v>5233</v>
      </c>
      <c r="G1702" s="418" t="s">
        <v>5234</v>
      </c>
      <c r="H1702" s="418" t="s">
        <v>3755</v>
      </c>
      <c r="I1702" s="526" t="s">
        <v>4703</v>
      </c>
      <c r="J1702" s="526" t="s">
        <v>4704</v>
      </c>
      <c r="K1702" s="529">
        <v>5</v>
      </c>
      <c r="L1702" s="419">
        <v>12</v>
      </c>
      <c r="M1702" s="508">
        <v>32798.880000000005</v>
      </c>
      <c r="N1702" s="539"/>
      <c r="O1702" s="539"/>
      <c r="P1702" s="508"/>
    </row>
    <row r="1703" spans="1:16" s="389" customFormat="1" ht="11.25" x14ac:dyDescent="0.2">
      <c r="A1703" s="554" t="s">
        <v>521</v>
      </c>
      <c r="B1703" s="505" t="s">
        <v>4698</v>
      </c>
      <c r="C1703" s="505" t="s">
        <v>4699</v>
      </c>
      <c r="D1703" s="418" t="s">
        <v>3755</v>
      </c>
      <c r="E1703" s="508">
        <v>2081.12</v>
      </c>
      <c r="F1703" s="540" t="s">
        <v>5235</v>
      </c>
      <c r="G1703" s="418" t="s">
        <v>5236</v>
      </c>
      <c r="H1703" s="418" t="s">
        <v>3755</v>
      </c>
      <c r="I1703" s="526" t="s">
        <v>4703</v>
      </c>
      <c r="J1703" s="526" t="s">
        <v>4704</v>
      </c>
      <c r="K1703" s="529">
        <v>5</v>
      </c>
      <c r="L1703" s="419">
        <v>12</v>
      </c>
      <c r="M1703" s="508">
        <v>32173.439999999999</v>
      </c>
      <c r="N1703" s="539"/>
      <c r="O1703" s="539"/>
      <c r="P1703" s="508"/>
    </row>
    <row r="1704" spans="1:16" s="389" customFormat="1" ht="11.25" x14ac:dyDescent="0.2">
      <c r="A1704" s="554" t="s">
        <v>521</v>
      </c>
      <c r="B1704" s="505" t="s">
        <v>4698</v>
      </c>
      <c r="C1704" s="505" t="s">
        <v>4699</v>
      </c>
      <c r="D1704" s="418" t="s">
        <v>3755</v>
      </c>
      <c r="E1704" s="508">
        <v>2133.2400000000002</v>
      </c>
      <c r="F1704" s="540" t="s">
        <v>5237</v>
      </c>
      <c r="G1704" s="418" t="s">
        <v>5238</v>
      </c>
      <c r="H1704" s="418" t="s">
        <v>3755</v>
      </c>
      <c r="I1704" s="526" t="s">
        <v>4703</v>
      </c>
      <c r="J1704" s="526" t="s">
        <v>4704</v>
      </c>
      <c r="K1704" s="529">
        <v>5</v>
      </c>
      <c r="L1704" s="419">
        <v>12</v>
      </c>
      <c r="M1704" s="508">
        <v>32798.880000000005</v>
      </c>
      <c r="N1704" s="539"/>
      <c r="O1704" s="539"/>
      <c r="P1704" s="508"/>
    </row>
    <row r="1705" spans="1:16" s="389" customFormat="1" ht="11.25" x14ac:dyDescent="0.2">
      <c r="A1705" s="554" t="s">
        <v>521</v>
      </c>
      <c r="B1705" s="505" t="s">
        <v>4698</v>
      </c>
      <c r="C1705" s="505" t="s">
        <v>4699</v>
      </c>
      <c r="D1705" s="418" t="s">
        <v>3755</v>
      </c>
      <c r="E1705" s="508">
        <v>3189.8500000000004</v>
      </c>
      <c r="F1705" s="540" t="s">
        <v>5239</v>
      </c>
      <c r="G1705" s="418" t="s">
        <v>5240</v>
      </c>
      <c r="H1705" s="418" t="s">
        <v>3755</v>
      </c>
      <c r="I1705" s="526" t="s">
        <v>4703</v>
      </c>
      <c r="J1705" s="526" t="s">
        <v>4704</v>
      </c>
      <c r="K1705" s="529">
        <v>5</v>
      </c>
      <c r="L1705" s="419">
        <v>12</v>
      </c>
      <c r="M1705" s="508">
        <v>45478.200000000004</v>
      </c>
      <c r="N1705" s="539"/>
      <c r="O1705" s="539"/>
      <c r="P1705" s="508"/>
    </row>
    <row r="1706" spans="1:16" s="389" customFormat="1" ht="11.25" x14ac:dyDescent="0.2">
      <c r="A1706" s="554" t="s">
        <v>521</v>
      </c>
      <c r="B1706" s="505" t="s">
        <v>4698</v>
      </c>
      <c r="C1706" s="505" t="s">
        <v>4699</v>
      </c>
      <c r="D1706" s="418" t="s">
        <v>3755</v>
      </c>
      <c r="E1706" s="508">
        <v>3189.8500000000004</v>
      </c>
      <c r="F1706" s="540" t="s">
        <v>5241</v>
      </c>
      <c r="G1706" s="418" t="s">
        <v>5242</v>
      </c>
      <c r="H1706" s="418" t="s">
        <v>3755</v>
      </c>
      <c r="I1706" s="526" t="s">
        <v>4703</v>
      </c>
      <c r="J1706" s="526" t="s">
        <v>4704</v>
      </c>
      <c r="K1706" s="529">
        <v>5</v>
      </c>
      <c r="L1706" s="419">
        <v>12</v>
      </c>
      <c r="M1706" s="508">
        <v>45478.200000000004</v>
      </c>
      <c r="N1706" s="539"/>
      <c r="O1706" s="539"/>
      <c r="P1706" s="508"/>
    </row>
    <row r="1707" spans="1:16" s="389" customFormat="1" ht="11.25" x14ac:dyDescent="0.2">
      <c r="A1707" s="554" t="s">
        <v>521</v>
      </c>
      <c r="B1707" s="505" t="s">
        <v>4698</v>
      </c>
      <c r="C1707" s="505" t="s">
        <v>4699</v>
      </c>
      <c r="D1707" s="418" t="s">
        <v>3755</v>
      </c>
      <c r="E1707" s="508">
        <v>3189.8500000000004</v>
      </c>
      <c r="F1707" s="540" t="s">
        <v>5243</v>
      </c>
      <c r="G1707" s="418" t="s">
        <v>5244</v>
      </c>
      <c r="H1707" s="418" t="s">
        <v>3755</v>
      </c>
      <c r="I1707" s="526" t="s">
        <v>4703</v>
      </c>
      <c r="J1707" s="526" t="s">
        <v>4704</v>
      </c>
      <c r="K1707" s="529">
        <v>5</v>
      </c>
      <c r="L1707" s="419">
        <v>12</v>
      </c>
      <c r="M1707" s="508">
        <v>45478.200000000004</v>
      </c>
      <c r="N1707" s="539"/>
      <c r="O1707" s="539"/>
      <c r="P1707" s="508"/>
    </row>
    <row r="1708" spans="1:16" s="389" customFormat="1" ht="11.25" x14ac:dyDescent="0.2">
      <c r="A1708" s="554" t="s">
        <v>521</v>
      </c>
      <c r="B1708" s="505" t="s">
        <v>4698</v>
      </c>
      <c r="C1708" s="505" t="s">
        <v>4699</v>
      </c>
      <c r="D1708" s="418" t="s">
        <v>3755</v>
      </c>
      <c r="E1708" s="508">
        <v>2183.5500000000006</v>
      </c>
      <c r="F1708" s="540" t="s">
        <v>5245</v>
      </c>
      <c r="G1708" s="418" t="s">
        <v>5246</v>
      </c>
      <c r="H1708" s="418" t="s">
        <v>3755</v>
      </c>
      <c r="I1708" s="526" t="s">
        <v>4703</v>
      </c>
      <c r="J1708" s="526" t="s">
        <v>4704</v>
      </c>
      <c r="K1708" s="529">
        <v>5</v>
      </c>
      <c r="L1708" s="419">
        <v>12</v>
      </c>
      <c r="M1708" s="508">
        <v>33402.600000000006</v>
      </c>
      <c r="N1708" s="539"/>
      <c r="O1708" s="539"/>
      <c r="P1708" s="508"/>
    </row>
    <row r="1709" spans="1:16" s="389" customFormat="1" ht="11.25" x14ac:dyDescent="0.2">
      <c r="A1709" s="554" t="s">
        <v>521</v>
      </c>
      <c r="B1709" s="505" t="s">
        <v>4698</v>
      </c>
      <c r="C1709" s="505" t="s">
        <v>4699</v>
      </c>
      <c r="D1709" s="418" t="s">
        <v>3755</v>
      </c>
      <c r="E1709" s="508">
        <v>2183.5500000000006</v>
      </c>
      <c r="F1709" s="540" t="s">
        <v>5247</v>
      </c>
      <c r="G1709" s="418" t="s">
        <v>5248</v>
      </c>
      <c r="H1709" s="418" t="s">
        <v>3755</v>
      </c>
      <c r="I1709" s="526" t="s">
        <v>4703</v>
      </c>
      <c r="J1709" s="526" t="s">
        <v>4704</v>
      </c>
      <c r="K1709" s="529">
        <v>5</v>
      </c>
      <c r="L1709" s="419">
        <v>12</v>
      </c>
      <c r="M1709" s="508">
        <v>33402.600000000006</v>
      </c>
      <c r="N1709" s="539"/>
      <c r="O1709" s="539"/>
      <c r="P1709" s="508"/>
    </row>
    <row r="1710" spans="1:16" s="389" customFormat="1" ht="11.25" x14ac:dyDescent="0.2">
      <c r="A1710" s="554" t="s">
        <v>521</v>
      </c>
      <c r="B1710" s="505" t="s">
        <v>4698</v>
      </c>
      <c r="C1710" s="505" t="s">
        <v>4699</v>
      </c>
      <c r="D1710" s="418" t="s">
        <v>3755</v>
      </c>
      <c r="E1710" s="508">
        <v>2183.5500000000006</v>
      </c>
      <c r="F1710" s="540" t="s">
        <v>5249</v>
      </c>
      <c r="G1710" s="418" t="s">
        <v>5250</v>
      </c>
      <c r="H1710" s="418" t="s">
        <v>3755</v>
      </c>
      <c r="I1710" s="526" t="s">
        <v>4703</v>
      </c>
      <c r="J1710" s="526" t="s">
        <v>4704</v>
      </c>
      <c r="K1710" s="529">
        <v>5</v>
      </c>
      <c r="L1710" s="419">
        <v>12</v>
      </c>
      <c r="M1710" s="508">
        <v>33402.600000000006</v>
      </c>
      <c r="N1710" s="539"/>
      <c r="O1710" s="539"/>
      <c r="P1710" s="508"/>
    </row>
    <row r="1711" spans="1:16" s="389" customFormat="1" ht="11.25" x14ac:dyDescent="0.2">
      <c r="A1711" s="554" t="s">
        <v>521</v>
      </c>
      <c r="B1711" s="505" t="s">
        <v>4698</v>
      </c>
      <c r="C1711" s="505" t="s">
        <v>4699</v>
      </c>
      <c r="D1711" s="418" t="s">
        <v>3755</v>
      </c>
      <c r="E1711" s="508">
        <v>2183.5500000000006</v>
      </c>
      <c r="F1711" s="540" t="s">
        <v>5251</v>
      </c>
      <c r="G1711" s="418" t="s">
        <v>5252</v>
      </c>
      <c r="H1711" s="418" t="s">
        <v>3755</v>
      </c>
      <c r="I1711" s="526" t="s">
        <v>4703</v>
      </c>
      <c r="J1711" s="526" t="s">
        <v>4704</v>
      </c>
      <c r="K1711" s="529">
        <v>5</v>
      </c>
      <c r="L1711" s="419">
        <v>12</v>
      </c>
      <c r="M1711" s="508">
        <v>33402.600000000006</v>
      </c>
      <c r="N1711" s="539"/>
      <c r="O1711" s="539"/>
      <c r="P1711" s="508"/>
    </row>
    <row r="1712" spans="1:16" s="389" customFormat="1" ht="11.25" x14ac:dyDescent="0.2">
      <c r="A1712" s="554" t="s">
        <v>521</v>
      </c>
      <c r="B1712" s="505" t="s">
        <v>4698</v>
      </c>
      <c r="C1712" s="505" t="s">
        <v>4699</v>
      </c>
      <c r="D1712" s="418" t="s">
        <v>3755</v>
      </c>
      <c r="E1712" s="508">
        <v>2133.2400000000002</v>
      </c>
      <c r="F1712" s="540" t="s">
        <v>5253</v>
      </c>
      <c r="G1712" s="418" t="s">
        <v>5254</v>
      </c>
      <c r="H1712" s="418" t="s">
        <v>3755</v>
      </c>
      <c r="I1712" s="526" t="s">
        <v>4703</v>
      </c>
      <c r="J1712" s="526" t="s">
        <v>4704</v>
      </c>
      <c r="K1712" s="529">
        <v>5</v>
      </c>
      <c r="L1712" s="419">
        <v>12</v>
      </c>
      <c r="M1712" s="508">
        <v>32798.880000000005</v>
      </c>
      <c r="N1712" s="539"/>
      <c r="O1712" s="539"/>
      <c r="P1712" s="508"/>
    </row>
    <row r="1713" spans="1:16" s="389" customFormat="1" ht="11.25" x14ac:dyDescent="0.2">
      <c r="A1713" s="554" t="s">
        <v>521</v>
      </c>
      <c r="B1713" s="505" t="s">
        <v>4698</v>
      </c>
      <c r="C1713" s="505" t="s">
        <v>4699</v>
      </c>
      <c r="D1713" s="418" t="s">
        <v>3755</v>
      </c>
      <c r="E1713" s="508">
        <v>2133.2400000000002</v>
      </c>
      <c r="F1713" s="540" t="s">
        <v>5255</v>
      </c>
      <c r="G1713" s="418" t="s">
        <v>5256</v>
      </c>
      <c r="H1713" s="418" t="s">
        <v>3755</v>
      </c>
      <c r="I1713" s="526" t="s">
        <v>4703</v>
      </c>
      <c r="J1713" s="526" t="s">
        <v>4704</v>
      </c>
      <c r="K1713" s="529">
        <v>5</v>
      </c>
      <c r="L1713" s="419">
        <v>12</v>
      </c>
      <c r="M1713" s="508">
        <v>32798.880000000005</v>
      </c>
      <c r="N1713" s="539"/>
      <c r="O1713" s="539"/>
      <c r="P1713" s="508"/>
    </row>
    <row r="1714" spans="1:16" s="389" customFormat="1" ht="11.25" x14ac:dyDescent="0.2">
      <c r="A1714" s="554" t="s">
        <v>521</v>
      </c>
      <c r="B1714" s="505" t="s">
        <v>4698</v>
      </c>
      <c r="C1714" s="505" t="s">
        <v>4699</v>
      </c>
      <c r="D1714" s="418" t="s">
        <v>3755</v>
      </c>
      <c r="E1714" s="508">
        <v>3189.8500000000004</v>
      </c>
      <c r="F1714" s="540" t="s">
        <v>5257</v>
      </c>
      <c r="G1714" s="418" t="s">
        <v>5258</v>
      </c>
      <c r="H1714" s="418" t="s">
        <v>3755</v>
      </c>
      <c r="I1714" s="526" t="s">
        <v>4703</v>
      </c>
      <c r="J1714" s="526" t="s">
        <v>4704</v>
      </c>
      <c r="K1714" s="529">
        <v>5</v>
      </c>
      <c r="L1714" s="419">
        <v>12</v>
      </c>
      <c r="M1714" s="508">
        <v>45478.200000000004</v>
      </c>
      <c r="N1714" s="539"/>
      <c r="O1714" s="539"/>
      <c r="P1714" s="508"/>
    </row>
    <row r="1715" spans="1:16" s="389" customFormat="1" ht="11.25" x14ac:dyDescent="0.2">
      <c r="A1715" s="554" t="s">
        <v>521</v>
      </c>
      <c r="B1715" s="505" t="s">
        <v>4698</v>
      </c>
      <c r="C1715" s="505" t="s">
        <v>4699</v>
      </c>
      <c r="D1715" s="418" t="s">
        <v>3755</v>
      </c>
      <c r="E1715" s="508">
        <v>3189.8500000000004</v>
      </c>
      <c r="F1715" s="540" t="s">
        <v>5259</v>
      </c>
      <c r="G1715" s="418" t="s">
        <v>5260</v>
      </c>
      <c r="H1715" s="418" t="s">
        <v>3755</v>
      </c>
      <c r="I1715" s="526" t="s">
        <v>4703</v>
      </c>
      <c r="J1715" s="526" t="s">
        <v>4704</v>
      </c>
      <c r="K1715" s="529">
        <v>5</v>
      </c>
      <c r="L1715" s="419">
        <v>12</v>
      </c>
      <c r="M1715" s="508">
        <v>45478.200000000004</v>
      </c>
      <c r="N1715" s="539"/>
      <c r="O1715" s="539"/>
      <c r="P1715" s="508"/>
    </row>
    <row r="1716" spans="1:16" s="389" customFormat="1" ht="11.25" x14ac:dyDescent="0.2">
      <c r="A1716" s="554" t="s">
        <v>521</v>
      </c>
      <c r="B1716" s="505" t="s">
        <v>4698</v>
      </c>
      <c r="C1716" s="505" t="s">
        <v>4699</v>
      </c>
      <c r="D1716" s="418" t="s">
        <v>3755</v>
      </c>
      <c r="E1716" s="508">
        <v>3189.8500000000004</v>
      </c>
      <c r="F1716" s="540" t="s">
        <v>5261</v>
      </c>
      <c r="G1716" s="418" t="s">
        <v>5262</v>
      </c>
      <c r="H1716" s="418" t="s">
        <v>3755</v>
      </c>
      <c r="I1716" s="526" t="s">
        <v>4703</v>
      </c>
      <c r="J1716" s="526" t="s">
        <v>4704</v>
      </c>
      <c r="K1716" s="529">
        <v>5</v>
      </c>
      <c r="L1716" s="419">
        <v>12</v>
      </c>
      <c r="M1716" s="508">
        <v>45478.200000000004</v>
      </c>
      <c r="N1716" s="539"/>
      <c r="O1716" s="539"/>
      <c r="P1716" s="508"/>
    </row>
    <row r="1717" spans="1:16" s="389" customFormat="1" ht="11.25" x14ac:dyDescent="0.2">
      <c r="A1717" s="554" t="s">
        <v>521</v>
      </c>
      <c r="B1717" s="505" t="s">
        <v>4698</v>
      </c>
      <c r="C1717" s="505" t="s">
        <v>4699</v>
      </c>
      <c r="D1717" s="418" t="s">
        <v>3755</v>
      </c>
      <c r="E1717" s="508">
        <v>2183.5500000000006</v>
      </c>
      <c r="F1717" s="540" t="s">
        <v>5263</v>
      </c>
      <c r="G1717" s="418" t="s">
        <v>5264</v>
      </c>
      <c r="H1717" s="418" t="s">
        <v>3755</v>
      </c>
      <c r="I1717" s="526" t="s">
        <v>4703</v>
      </c>
      <c r="J1717" s="526" t="s">
        <v>4704</v>
      </c>
      <c r="K1717" s="529">
        <v>5</v>
      </c>
      <c r="L1717" s="419">
        <v>12</v>
      </c>
      <c r="M1717" s="508">
        <v>33402.600000000006</v>
      </c>
      <c r="N1717" s="539"/>
      <c r="O1717" s="539"/>
      <c r="P1717" s="508"/>
    </row>
    <row r="1718" spans="1:16" s="389" customFormat="1" ht="11.25" x14ac:dyDescent="0.2">
      <c r="A1718" s="554" t="s">
        <v>521</v>
      </c>
      <c r="B1718" s="505" t="s">
        <v>4698</v>
      </c>
      <c r="C1718" s="505" t="s">
        <v>4699</v>
      </c>
      <c r="D1718" s="418" t="s">
        <v>3755</v>
      </c>
      <c r="E1718" s="508">
        <v>3189.8500000000004</v>
      </c>
      <c r="F1718" s="540" t="s">
        <v>5265</v>
      </c>
      <c r="G1718" s="418" t="s">
        <v>5266</v>
      </c>
      <c r="H1718" s="418" t="s">
        <v>3755</v>
      </c>
      <c r="I1718" s="526" t="s">
        <v>4703</v>
      </c>
      <c r="J1718" s="526" t="s">
        <v>4704</v>
      </c>
      <c r="K1718" s="529">
        <v>5</v>
      </c>
      <c r="L1718" s="419">
        <v>12</v>
      </c>
      <c r="M1718" s="508">
        <v>45478.200000000004</v>
      </c>
      <c r="N1718" s="539"/>
      <c r="O1718" s="539"/>
      <c r="P1718" s="508"/>
    </row>
    <row r="1719" spans="1:16" s="389" customFormat="1" ht="11.25" x14ac:dyDescent="0.2">
      <c r="A1719" s="554" t="s">
        <v>521</v>
      </c>
      <c r="B1719" s="505" t="s">
        <v>4698</v>
      </c>
      <c r="C1719" s="505" t="s">
        <v>4699</v>
      </c>
      <c r="D1719" s="418" t="s">
        <v>3755</v>
      </c>
      <c r="E1719" s="508">
        <v>3189.8500000000004</v>
      </c>
      <c r="F1719" s="540" t="s">
        <v>5267</v>
      </c>
      <c r="G1719" s="418" t="s">
        <v>5268</v>
      </c>
      <c r="H1719" s="418" t="s">
        <v>3755</v>
      </c>
      <c r="I1719" s="526" t="s">
        <v>4703</v>
      </c>
      <c r="J1719" s="526" t="s">
        <v>4704</v>
      </c>
      <c r="K1719" s="529">
        <v>5</v>
      </c>
      <c r="L1719" s="419">
        <v>12</v>
      </c>
      <c r="M1719" s="508">
        <v>45478.200000000004</v>
      </c>
      <c r="N1719" s="539"/>
      <c r="O1719" s="539"/>
      <c r="P1719" s="508"/>
    </row>
    <row r="1720" spans="1:16" s="389" customFormat="1" ht="11.25" x14ac:dyDescent="0.2">
      <c r="A1720" s="554" t="s">
        <v>521</v>
      </c>
      <c r="B1720" s="505" t="s">
        <v>4698</v>
      </c>
      <c r="C1720" s="505" t="s">
        <v>4699</v>
      </c>
      <c r="D1720" s="418" t="s">
        <v>3755</v>
      </c>
      <c r="E1720" s="508">
        <v>2133.2400000000002</v>
      </c>
      <c r="F1720" s="540" t="s">
        <v>5269</v>
      </c>
      <c r="G1720" s="418" t="s">
        <v>5270</v>
      </c>
      <c r="H1720" s="418" t="s">
        <v>3755</v>
      </c>
      <c r="I1720" s="526" t="s">
        <v>4703</v>
      </c>
      <c r="J1720" s="526" t="s">
        <v>4704</v>
      </c>
      <c r="K1720" s="529">
        <v>5</v>
      </c>
      <c r="L1720" s="419">
        <v>12</v>
      </c>
      <c r="M1720" s="508">
        <v>32798.880000000005</v>
      </c>
      <c r="N1720" s="539"/>
      <c r="O1720" s="539"/>
      <c r="P1720" s="508"/>
    </row>
    <row r="1721" spans="1:16" s="389" customFormat="1" ht="11.25" x14ac:dyDescent="0.2">
      <c r="A1721" s="554" t="s">
        <v>521</v>
      </c>
      <c r="B1721" s="505" t="s">
        <v>4698</v>
      </c>
      <c r="C1721" s="505" t="s">
        <v>4699</v>
      </c>
      <c r="D1721" s="418" t="s">
        <v>3755</v>
      </c>
      <c r="E1721" s="508">
        <v>1642.6</v>
      </c>
      <c r="F1721" s="540" t="s">
        <v>5271</v>
      </c>
      <c r="G1721" s="418" t="s">
        <v>5272</v>
      </c>
      <c r="H1721" s="418" t="s">
        <v>3755</v>
      </c>
      <c r="I1721" s="526" t="s">
        <v>4703</v>
      </c>
      <c r="J1721" s="526" t="s">
        <v>4704</v>
      </c>
      <c r="K1721" s="529">
        <v>5</v>
      </c>
      <c r="L1721" s="419">
        <v>12</v>
      </c>
      <c r="M1721" s="508">
        <v>26911.199999999997</v>
      </c>
      <c r="N1721" s="539"/>
      <c r="O1721" s="539"/>
      <c r="P1721" s="508"/>
    </row>
    <row r="1722" spans="1:16" s="389" customFormat="1" ht="11.25" x14ac:dyDescent="0.2">
      <c r="A1722" s="554" t="s">
        <v>521</v>
      </c>
      <c r="B1722" s="505" t="s">
        <v>4698</v>
      </c>
      <c r="C1722" s="505" t="s">
        <v>4699</v>
      </c>
      <c r="D1722" s="418" t="s">
        <v>3730</v>
      </c>
      <c r="E1722" s="508">
        <v>1642.6</v>
      </c>
      <c r="F1722" s="540" t="s">
        <v>5273</v>
      </c>
      <c r="G1722" s="418" t="s">
        <v>5274</v>
      </c>
      <c r="H1722" s="418" t="s">
        <v>3730</v>
      </c>
      <c r="I1722" s="526" t="s">
        <v>4703</v>
      </c>
      <c r="J1722" s="526" t="s">
        <v>4704</v>
      </c>
      <c r="K1722" s="529">
        <v>5</v>
      </c>
      <c r="L1722" s="419">
        <v>12</v>
      </c>
      <c r="M1722" s="508">
        <v>26911.199999999997</v>
      </c>
      <c r="N1722" s="539"/>
      <c r="O1722" s="539"/>
      <c r="P1722" s="508"/>
    </row>
    <row r="1723" spans="1:16" s="389" customFormat="1" ht="11.25" x14ac:dyDescent="0.2">
      <c r="A1723" s="554" t="s">
        <v>521</v>
      </c>
      <c r="B1723" s="505" t="s">
        <v>4698</v>
      </c>
      <c r="C1723" s="505" t="s">
        <v>4699</v>
      </c>
      <c r="D1723" s="418" t="s">
        <v>3730</v>
      </c>
      <c r="E1723" s="508">
        <v>1642.6</v>
      </c>
      <c r="F1723" s="540" t="s">
        <v>5275</v>
      </c>
      <c r="G1723" s="418" t="s">
        <v>5276</v>
      </c>
      <c r="H1723" s="418" t="s">
        <v>3730</v>
      </c>
      <c r="I1723" s="526" t="s">
        <v>4703</v>
      </c>
      <c r="J1723" s="526" t="s">
        <v>4704</v>
      </c>
      <c r="K1723" s="529">
        <v>5</v>
      </c>
      <c r="L1723" s="419">
        <v>12</v>
      </c>
      <c r="M1723" s="508">
        <v>26911.199999999997</v>
      </c>
      <c r="N1723" s="539"/>
      <c r="O1723" s="539"/>
      <c r="P1723" s="508"/>
    </row>
    <row r="1724" spans="1:16" s="389" customFormat="1" ht="11.25" x14ac:dyDescent="0.2">
      <c r="A1724" s="554" t="s">
        <v>521</v>
      </c>
      <c r="B1724" s="505" t="s">
        <v>4698</v>
      </c>
      <c r="C1724" s="505" t="s">
        <v>4699</v>
      </c>
      <c r="D1724" s="418" t="s">
        <v>3730</v>
      </c>
      <c r="E1724" s="508">
        <v>1313.71</v>
      </c>
      <c r="F1724" s="540" t="s">
        <v>5277</v>
      </c>
      <c r="G1724" s="418" t="s">
        <v>5278</v>
      </c>
      <c r="H1724" s="418" t="s">
        <v>3730</v>
      </c>
      <c r="I1724" s="526" t="s">
        <v>4703</v>
      </c>
      <c r="J1724" s="526" t="s">
        <v>4704</v>
      </c>
      <c r="K1724" s="529">
        <v>5</v>
      </c>
      <c r="L1724" s="419">
        <v>12</v>
      </c>
      <c r="M1724" s="508">
        <v>22964.52</v>
      </c>
      <c r="N1724" s="539"/>
      <c r="O1724" s="539"/>
      <c r="P1724" s="508"/>
    </row>
    <row r="1725" spans="1:16" s="389" customFormat="1" ht="11.25" x14ac:dyDescent="0.2">
      <c r="A1725" s="554" t="s">
        <v>521</v>
      </c>
      <c r="B1725" s="505" t="s">
        <v>4698</v>
      </c>
      <c r="C1725" s="505" t="s">
        <v>4699</v>
      </c>
      <c r="D1725" s="418" t="s">
        <v>3730</v>
      </c>
      <c r="E1725" s="508">
        <v>1642.6</v>
      </c>
      <c r="F1725" s="540" t="s">
        <v>5279</v>
      </c>
      <c r="G1725" s="418" t="s">
        <v>5280</v>
      </c>
      <c r="H1725" s="418" t="s">
        <v>3730</v>
      </c>
      <c r="I1725" s="526" t="s">
        <v>4703</v>
      </c>
      <c r="J1725" s="526" t="s">
        <v>4704</v>
      </c>
      <c r="K1725" s="529">
        <v>5</v>
      </c>
      <c r="L1725" s="419">
        <v>12</v>
      </c>
      <c r="M1725" s="508">
        <v>26911.199999999997</v>
      </c>
      <c r="N1725" s="539"/>
      <c r="O1725" s="539"/>
      <c r="P1725" s="508"/>
    </row>
    <row r="1726" spans="1:16" s="389" customFormat="1" ht="11.25" x14ac:dyDescent="0.2">
      <c r="A1726" s="554" t="s">
        <v>521</v>
      </c>
      <c r="B1726" s="505" t="s">
        <v>4698</v>
      </c>
      <c r="C1726" s="505" t="s">
        <v>4699</v>
      </c>
      <c r="D1726" s="418" t="s">
        <v>3730</v>
      </c>
      <c r="E1726" s="508">
        <v>3189.8500000000004</v>
      </c>
      <c r="F1726" s="540" t="s">
        <v>5281</v>
      </c>
      <c r="G1726" s="418" t="s">
        <v>5282</v>
      </c>
      <c r="H1726" s="418" t="s">
        <v>3730</v>
      </c>
      <c r="I1726" s="526" t="s">
        <v>4703</v>
      </c>
      <c r="J1726" s="526" t="s">
        <v>4704</v>
      </c>
      <c r="K1726" s="529">
        <v>5</v>
      </c>
      <c r="L1726" s="419">
        <v>12</v>
      </c>
      <c r="M1726" s="508">
        <v>45478.200000000004</v>
      </c>
      <c r="N1726" s="539"/>
      <c r="O1726" s="539"/>
      <c r="P1726" s="508"/>
    </row>
    <row r="1727" spans="1:16" s="389" customFormat="1" ht="11.25" x14ac:dyDescent="0.2">
      <c r="A1727" s="554" t="s">
        <v>521</v>
      </c>
      <c r="B1727" s="505" t="s">
        <v>4698</v>
      </c>
      <c r="C1727" s="505" t="s">
        <v>4699</v>
      </c>
      <c r="D1727" s="418" t="s">
        <v>3730</v>
      </c>
      <c r="E1727" s="508">
        <v>2183.5500000000006</v>
      </c>
      <c r="F1727" s="540" t="s">
        <v>5283</v>
      </c>
      <c r="G1727" s="418" t="s">
        <v>5284</v>
      </c>
      <c r="H1727" s="418" t="s">
        <v>3730</v>
      </c>
      <c r="I1727" s="526" t="s">
        <v>4703</v>
      </c>
      <c r="J1727" s="526" t="s">
        <v>4704</v>
      </c>
      <c r="K1727" s="529">
        <v>5</v>
      </c>
      <c r="L1727" s="419">
        <v>12</v>
      </c>
      <c r="M1727" s="508">
        <v>33402.600000000006</v>
      </c>
      <c r="N1727" s="539"/>
      <c r="O1727" s="539"/>
      <c r="P1727" s="508"/>
    </row>
    <row r="1728" spans="1:16" s="389" customFormat="1" ht="11.25" x14ac:dyDescent="0.2">
      <c r="A1728" s="554" t="s">
        <v>521</v>
      </c>
      <c r="B1728" s="505" t="s">
        <v>4698</v>
      </c>
      <c r="C1728" s="505" t="s">
        <v>4699</v>
      </c>
      <c r="D1728" s="418" t="s">
        <v>3730</v>
      </c>
      <c r="E1728" s="508">
        <v>3189.8500000000004</v>
      </c>
      <c r="F1728" s="540" t="s">
        <v>5285</v>
      </c>
      <c r="G1728" s="418" t="s">
        <v>5286</v>
      </c>
      <c r="H1728" s="418" t="s">
        <v>3730</v>
      </c>
      <c r="I1728" s="526" t="s">
        <v>4703</v>
      </c>
      <c r="J1728" s="526" t="s">
        <v>4704</v>
      </c>
      <c r="K1728" s="529">
        <v>5</v>
      </c>
      <c r="L1728" s="419">
        <v>12</v>
      </c>
      <c r="M1728" s="508">
        <v>45478.200000000004</v>
      </c>
      <c r="N1728" s="539"/>
      <c r="O1728" s="539"/>
      <c r="P1728" s="508"/>
    </row>
    <row r="1729" spans="1:16" s="389" customFormat="1" ht="11.25" x14ac:dyDescent="0.2">
      <c r="A1729" s="554" t="s">
        <v>521</v>
      </c>
      <c r="B1729" s="505" t="s">
        <v>4698</v>
      </c>
      <c r="C1729" s="505" t="s">
        <v>4699</v>
      </c>
      <c r="D1729" s="418" t="s">
        <v>5287</v>
      </c>
      <c r="E1729" s="508">
        <v>2988.59</v>
      </c>
      <c r="F1729" s="540" t="s">
        <v>5288</v>
      </c>
      <c r="G1729" s="418" t="s">
        <v>5289</v>
      </c>
      <c r="H1729" s="418" t="s">
        <v>5287</v>
      </c>
      <c r="I1729" s="526" t="s">
        <v>4703</v>
      </c>
      <c r="J1729" s="526" t="s">
        <v>4704</v>
      </c>
      <c r="K1729" s="529">
        <v>5</v>
      </c>
      <c r="L1729" s="419">
        <v>12</v>
      </c>
      <c r="M1729" s="508">
        <v>43063.08</v>
      </c>
      <c r="N1729" s="539"/>
      <c r="O1729" s="539"/>
      <c r="P1729" s="508"/>
    </row>
    <row r="1730" spans="1:16" s="389" customFormat="1" ht="11.25" x14ac:dyDescent="0.2">
      <c r="A1730" s="554" t="s">
        <v>521</v>
      </c>
      <c r="B1730" s="505" t="s">
        <v>4698</v>
      </c>
      <c r="C1730" s="505" t="s">
        <v>4699</v>
      </c>
      <c r="D1730" s="418" t="s">
        <v>5287</v>
      </c>
      <c r="E1730" s="508">
        <v>2183.5500000000006</v>
      </c>
      <c r="F1730" s="540" t="s">
        <v>5290</v>
      </c>
      <c r="G1730" s="418" t="s">
        <v>5291</v>
      </c>
      <c r="H1730" s="418" t="s">
        <v>5287</v>
      </c>
      <c r="I1730" s="526" t="s">
        <v>4703</v>
      </c>
      <c r="J1730" s="526" t="s">
        <v>4704</v>
      </c>
      <c r="K1730" s="529">
        <v>5</v>
      </c>
      <c r="L1730" s="419">
        <v>12</v>
      </c>
      <c r="M1730" s="508">
        <v>33402.600000000006</v>
      </c>
      <c r="N1730" s="539"/>
      <c r="O1730" s="539"/>
      <c r="P1730" s="508"/>
    </row>
    <row r="1731" spans="1:16" s="389" customFormat="1" ht="11.25" x14ac:dyDescent="0.2">
      <c r="A1731" s="554" t="s">
        <v>521</v>
      </c>
      <c r="B1731" s="505" t="s">
        <v>4698</v>
      </c>
      <c r="C1731" s="505" t="s">
        <v>4699</v>
      </c>
      <c r="D1731" s="418" t="s">
        <v>5292</v>
      </c>
      <c r="E1731" s="508">
        <v>2183.5500000000006</v>
      </c>
      <c r="F1731" s="540" t="s">
        <v>5293</v>
      </c>
      <c r="G1731" s="418" t="s">
        <v>5294</v>
      </c>
      <c r="H1731" s="418" t="s">
        <v>5292</v>
      </c>
      <c r="I1731" s="526" t="s">
        <v>4703</v>
      </c>
      <c r="J1731" s="526" t="s">
        <v>4704</v>
      </c>
      <c r="K1731" s="529">
        <v>5</v>
      </c>
      <c r="L1731" s="419">
        <v>12</v>
      </c>
      <c r="M1731" s="508">
        <v>33402.600000000006</v>
      </c>
      <c r="N1731" s="539"/>
      <c r="O1731" s="539"/>
      <c r="P1731" s="508"/>
    </row>
    <row r="1732" spans="1:16" s="389" customFormat="1" ht="11.25" x14ac:dyDescent="0.2">
      <c r="A1732" s="554" t="s">
        <v>521</v>
      </c>
      <c r="B1732" s="505" t="s">
        <v>4698</v>
      </c>
      <c r="C1732" s="505" t="s">
        <v>4699</v>
      </c>
      <c r="D1732" s="418" t="s">
        <v>5292</v>
      </c>
      <c r="E1732" s="508">
        <v>2183.5500000000006</v>
      </c>
      <c r="F1732" s="540" t="s">
        <v>5295</v>
      </c>
      <c r="G1732" s="418" t="s">
        <v>5296</v>
      </c>
      <c r="H1732" s="418" t="s">
        <v>5292</v>
      </c>
      <c r="I1732" s="526" t="s">
        <v>4703</v>
      </c>
      <c r="J1732" s="526" t="s">
        <v>4704</v>
      </c>
      <c r="K1732" s="529">
        <v>5</v>
      </c>
      <c r="L1732" s="419">
        <v>12</v>
      </c>
      <c r="M1732" s="508">
        <v>33402.600000000006</v>
      </c>
      <c r="N1732" s="539"/>
      <c r="O1732" s="539"/>
      <c r="P1732" s="508"/>
    </row>
    <row r="1733" spans="1:16" s="389" customFormat="1" ht="11.25" x14ac:dyDescent="0.2">
      <c r="A1733" s="554" t="s">
        <v>521</v>
      </c>
      <c r="B1733" s="505" t="s">
        <v>4698</v>
      </c>
      <c r="C1733" s="505" t="s">
        <v>4699</v>
      </c>
      <c r="D1733" s="418" t="s">
        <v>5292</v>
      </c>
      <c r="E1733" s="508">
        <v>3693</v>
      </c>
      <c r="F1733" s="540" t="s">
        <v>5297</v>
      </c>
      <c r="G1733" s="418" t="s">
        <v>5298</v>
      </c>
      <c r="H1733" s="418" t="s">
        <v>5292</v>
      </c>
      <c r="I1733" s="526" t="s">
        <v>4703</v>
      </c>
      <c r="J1733" s="526" t="s">
        <v>4704</v>
      </c>
      <c r="K1733" s="529">
        <v>5</v>
      </c>
      <c r="L1733" s="419">
        <v>12</v>
      </c>
      <c r="M1733" s="508">
        <v>51516</v>
      </c>
      <c r="N1733" s="539"/>
      <c r="O1733" s="539"/>
      <c r="P1733" s="508"/>
    </row>
    <row r="1734" spans="1:16" s="389" customFormat="1" ht="11.25" x14ac:dyDescent="0.2">
      <c r="A1734" s="554" t="s">
        <v>521</v>
      </c>
      <c r="B1734" s="505" t="s">
        <v>4698</v>
      </c>
      <c r="C1734" s="505" t="s">
        <v>4699</v>
      </c>
      <c r="D1734" s="418" t="s">
        <v>5292</v>
      </c>
      <c r="E1734" s="508">
        <v>2183.5500000000006</v>
      </c>
      <c r="F1734" s="540" t="s">
        <v>5299</v>
      </c>
      <c r="G1734" s="418" t="s">
        <v>5300</v>
      </c>
      <c r="H1734" s="418" t="s">
        <v>5292</v>
      </c>
      <c r="I1734" s="526" t="s">
        <v>4703</v>
      </c>
      <c r="J1734" s="526" t="s">
        <v>4704</v>
      </c>
      <c r="K1734" s="529">
        <v>5</v>
      </c>
      <c r="L1734" s="419">
        <v>12</v>
      </c>
      <c r="M1734" s="508">
        <v>33402.600000000006</v>
      </c>
      <c r="N1734" s="539"/>
      <c r="O1734" s="539"/>
      <c r="P1734" s="508"/>
    </row>
    <row r="1735" spans="1:16" s="389" customFormat="1" ht="11.25" x14ac:dyDescent="0.2">
      <c r="A1735" s="554" t="s">
        <v>521</v>
      </c>
      <c r="B1735" s="505" t="s">
        <v>4698</v>
      </c>
      <c r="C1735" s="505" t="s">
        <v>4699</v>
      </c>
      <c r="D1735" s="418" t="s">
        <v>5292</v>
      </c>
      <c r="E1735" s="508">
        <v>1642.6</v>
      </c>
      <c r="F1735" s="540" t="s">
        <v>5301</v>
      </c>
      <c r="G1735" s="418" t="s">
        <v>5302</v>
      </c>
      <c r="H1735" s="418" t="s">
        <v>5292</v>
      </c>
      <c r="I1735" s="526" t="s">
        <v>4703</v>
      </c>
      <c r="J1735" s="526" t="s">
        <v>4704</v>
      </c>
      <c r="K1735" s="529">
        <v>5</v>
      </c>
      <c r="L1735" s="419">
        <v>12</v>
      </c>
      <c r="M1735" s="508">
        <v>26911.199999999997</v>
      </c>
      <c r="N1735" s="539"/>
      <c r="O1735" s="539"/>
      <c r="P1735" s="508"/>
    </row>
    <row r="1736" spans="1:16" s="389" customFormat="1" ht="11.25" x14ac:dyDescent="0.2">
      <c r="A1736" s="554" t="s">
        <v>521</v>
      </c>
      <c r="B1736" s="505" t="s">
        <v>4698</v>
      </c>
      <c r="C1736" s="505" t="s">
        <v>4699</v>
      </c>
      <c r="D1736" s="418" t="s">
        <v>4391</v>
      </c>
      <c r="E1736" s="508">
        <v>2183.5500000000006</v>
      </c>
      <c r="F1736" s="540" t="s">
        <v>5303</v>
      </c>
      <c r="G1736" s="418" t="s">
        <v>5304</v>
      </c>
      <c r="H1736" s="418" t="s">
        <v>4391</v>
      </c>
      <c r="I1736" s="526" t="s">
        <v>4703</v>
      </c>
      <c r="J1736" s="526" t="s">
        <v>4704</v>
      </c>
      <c r="K1736" s="529">
        <v>5</v>
      </c>
      <c r="L1736" s="419">
        <v>12</v>
      </c>
      <c r="M1736" s="508">
        <v>33402.600000000006</v>
      </c>
      <c r="N1736" s="539"/>
      <c r="O1736" s="539"/>
      <c r="P1736" s="508"/>
    </row>
    <row r="1737" spans="1:16" s="389" customFormat="1" ht="11.25" x14ac:dyDescent="0.2">
      <c r="A1737" s="554" t="s">
        <v>521</v>
      </c>
      <c r="B1737" s="505" t="s">
        <v>4698</v>
      </c>
      <c r="C1737" s="505" t="s">
        <v>4699</v>
      </c>
      <c r="D1737" s="418" t="s">
        <v>4391</v>
      </c>
      <c r="E1737" s="508">
        <v>2183.5500000000006</v>
      </c>
      <c r="F1737" s="540" t="s">
        <v>5305</v>
      </c>
      <c r="G1737" s="418" t="s">
        <v>5306</v>
      </c>
      <c r="H1737" s="418" t="s">
        <v>4391</v>
      </c>
      <c r="I1737" s="526" t="s">
        <v>4703</v>
      </c>
      <c r="J1737" s="526" t="s">
        <v>4704</v>
      </c>
      <c r="K1737" s="529">
        <v>5</v>
      </c>
      <c r="L1737" s="419">
        <v>12</v>
      </c>
      <c r="M1737" s="508">
        <v>33402.600000000006</v>
      </c>
      <c r="N1737" s="539"/>
      <c r="O1737" s="539"/>
      <c r="P1737" s="508"/>
    </row>
    <row r="1738" spans="1:16" s="389" customFormat="1" ht="11.25" x14ac:dyDescent="0.2">
      <c r="A1738" s="554" t="s">
        <v>521</v>
      </c>
      <c r="B1738" s="505" t="s">
        <v>4698</v>
      </c>
      <c r="C1738" s="505" t="s">
        <v>4699</v>
      </c>
      <c r="D1738" s="418" t="s">
        <v>5307</v>
      </c>
      <c r="E1738" s="508">
        <v>2988.59</v>
      </c>
      <c r="F1738" s="540" t="s">
        <v>5308</v>
      </c>
      <c r="G1738" s="418" t="s">
        <v>5309</v>
      </c>
      <c r="H1738" s="418" t="s">
        <v>5307</v>
      </c>
      <c r="I1738" s="526" t="s">
        <v>4703</v>
      </c>
      <c r="J1738" s="526" t="s">
        <v>4704</v>
      </c>
      <c r="K1738" s="529">
        <v>5</v>
      </c>
      <c r="L1738" s="419">
        <v>12</v>
      </c>
      <c r="M1738" s="508">
        <v>43063.08</v>
      </c>
      <c r="N1738" s="539"/>
      <c r="O1738" s="539"/>
      <c r="P1738" s="508"/>
    </row>
    <row r="1739" spans="1:16" s="389" customFormat="1" ht="11.25" x14ac:dyDescent="0.2">
      <c r="A1739" s="554" t="s">
        <v>521</v>
      </c>
      <c r="B1739" s="505" t="s">
        <v>4698</v>
      </c>
      <c r="C1739" s="505" t="s">
        <v>4699</v>
      </c>
      <c r="D1739" s="418" t="s">
        <v>5307</v>
      </c>
      <c r="E1739" s="508">
        <v>2183.5500000000006</v>
      </c>
      <c r="F1739" s="540" t="s">
        <v>5310</v>
      </c>
      <c r="G1739" s="418" t="s">
        <v>5311</v>
      </c>
      <c r="H1739" s="418" t="s">
        <v>5307</v>
      </c>
      <c r="I1739" s="526" t="s">
        <v>4703</v>
      </c>
      <c r="J1739" s="526" t="s">
        <v>4704</v>
      </c>
      <c r="K1739" s="529">
        <v>5</v>
      </c>
      <c r="L1739" s="419">
        <v>12</v>
      </c>
      <c r="M1739" s="508">
        <v>33402.600000000006</v>
      </c>
      <c r="N1739" s="539"/>
      <c r="O1739" s="539"/>
      <c r="P1739" s="508"/>
    </row>
    <row r="1740" spans="1:16" s="389" customFormat="1" ht="11.25" x14ac:dyDescent="0.2">
      <c r="A1740" s="554" t="s">
        <v>521</v>
      </c>
      <c r="B1740" s="505" t="s">
        <v>4698</v>
      </c>
      <c r="C1740" s="505" t="s">
        <v>4699</v>
      </c>
      <c r="D1740" s="418" t="s">
        <v>5307</v>
      </c>
      <c r="E1740" s="508">
        <v>3189.8500000000004</v>
      </c>
      <c r="F1740" s="540" t="s">
        <v>5312</v>
      </c>
      <c r="G1740" s="418" t="s">
        <v>5313</v>
      </c>
      <c r="H1740" s="418" t="s">
        <v>5307</v>
      </c>
      <c r="I1740" s="526" t="s">
        <v>4703</v>
      </c>
      <c r="J1740" s="526" t="s">
        <v>4704</v>
      </c>
      <c r="K1740" s="529">
        <v>5</v>
      </c>
      <c r="L1740" s="419">
        <v>12</v>
      </c>
      <c r="M1740" s="508">
        <v>45478.200000000004</v>
      </c>
      <c r="N1740" s="539"/>
      <c r="O1740" s="539"/>
      <c r="P1740" s="508"/>
    </row>
    <row r="1741" spans="1:16" s="389" customFormat="1" ht="11.25" x14ac:dyDescent="0.2">
      <c r="A1741" s="554" t="s">
        <v>521</v>
      </c>
      <c r="B1741" s="505" t="s">
        <v>4698</v>
      </c>
      <c r="C1741" s="505" t="s">
        <v>4699</v>
      </c>
      <c r="D1741" s="418" t="s">
        <v>5307</v>
      </c>
      <c r="E1741" s="508">
        <v>2183.5500000000006</v>
      </c>
      <c r="F1741" s="540" t="s">
        <v>5314</v>
      </c>
      <c r="G1741" s="418" t="s">
        <v>5315</v>
      </c>
      <c r="H1741" s="418" t="s">
        <v>5307</v>
      </c>
      <c r="I1741" s="526" t="s">
        <v>4703</v>
      </c>
      <c r="J1741" s="526" t="s">
        <v>4704</v>
      </c>
      <c r="K1741" s="529">
        <v>5</v>
      </c>
      <c r="L1741" s="419">
        <v>12</v>
      </c>
      <c r="M1741" s="508">
        <v>33402.600000000006</v>
      </c>
      <c r="N1741" s="539"/>
      <c r="O1741" s="539"/>
      <c r="P1741" s="508"/>
    </row>
    <row r="1742" spans="1:16" s="389" customFormat="1" ht="11.25" x14ac:dyDescent="0.2">
      <c r="A1742" s="554" t="s">
        <v>521</v>
      </c>
      <c r="B1742" s="505" t="s">
        <v>4698</v>
      </c>
      <c r="C1742" s="505" t="s">
        <v>4699</v>
      </c>
      <c r="D1742" s="418" t="s">
        <v>5307</v>
      </c>
      <c r="E1742" s="508">
        <v>3189.8500000000004</v>
      </c>
      <c r="F1742" s="540" t="s">
        <v>5316</v>
      </c>
      <c r="G1742" s="418" t="s">
        <v>5317</v>
      </c>
      <c r="H1742" s="418" t="s">
        <v>5307</v>
      </c>
      <c r="I1742" s="526" t="s">
        <v>4703</v>
      </c>
      <c r="J1742" s="526" t="s">
        <v>4704</v>
      </c>
      <c r="K1742" s="529">
        <v>5</v>
      </c>
      <c r="L1742" s="419">
        <v>12</v>
      </c>
      <c r="M1742" s="508">
        <v>45478.200000000004</v>
      </c>
      <c r="N1742" s="539"/>
      <c r="O1742" s="539"/>
      <c r="P1742" s="508"/>
    </row>
    <row r="1743" spans="1:16" s="389" customFormat="1" ht="11.25" x14ac:dyDescent="0.2">
      <c r="A1743" s="554" t="s">
        <v>521</v>
      </c>
      <c r="B1743" s="505" t="s">
        <v>4698</v>
      </c>
      <c r="C1743" s="505" t="s">
        <v>4699</v>
      </c>
      <c r="D1743" s="418" t="s">
        <v>3733</v>
      </c>
      <c r="E1743" s="508">
        <v>1642.6</v>
      </c>
      <c r="F1743" s="540" t="s">
        <v>5318</v>
      </c>
      <c r="G1743" s="418" t="s">
        <v>5319</v>
      </c>
      <c r="H1743" s="418" t="s">
        <v>3733</v>
      </c>
      <c r="I1743" s="418"/>
      <c r="J1743" s="418" t="s">
        <v>790</v>
      </c>
      <c r="K1743" s="529">
        <v>5</v>
      </c>
      <c r="L1743" s="419">
        <v>12</v>
      </c>
      <c r="M1743" s="508">
        <v>26911.199999999997</v>
      </c>
      <c r="N1743" s="539"/>
      <c r="O1743" s="539"/>
      <c r="P1743" s="508"/>
    </row>
    <row r="1744" spans="1:16" s="389" customFormat="1" ht="11.25" x14ac:dyDescent="0.2">
      <c r="A1744" s="554" t="s">
        <v>521</v>
      </c>
      <c r="B1744" s="505" t="s">
        <v>4698</v>
      </c>
      <c r="C1744" s="505" t="s">
        <v>4699</v>
      </c>
      <c r="D1744" s="418" t="s">
        <v>3733</v>
      </c>
      <c r="E1744" s="508">
        <v>2183.5500000000006</v>
      </c>
      <c r="F1744" s="540" t="s">
        <v>5320</v>
      </c>
      <c r="G1744" s="418" t="s">
        <v>5321</v>
      </c>
      <c r="H1744" s="418" t="s">
        <v>3733</v>
      </c>
      <c r="I1744" s="418"/>
      <c r="J1744" s="418" t="s">
        <v>790</v>
      </c>
      <c r="K1744" s="529">
        <v>5</v>
      </c>
      <c r="L1744" s="419">
        <v>12</v>
      </c>
      <c r="M1744" s="508">
        <v>33402.600000000006</v>
      </c>
      <c r="N1744" s="539"/>
      <c r="O1744" s="539"/>
      <c r="P1744" s="508"/>
    </row>
    <row r="1745" spans="1:16" s="389" customFormat="1" ht="11.25" x14ac:dyDescent="0.2">
      <c r="A1745" s="554" t="s">
        <v>521</v>
      </c>
      <c r="B1745" s="505" t="s">
        <v>4698</v>
      </c>
      <c r="C1745" s="505" t="s">
        <v>4699</v>
      </c>
      <c r="D1745" s="418" t="s">
        <v>3733</v>
      </c>
      <c r="E1745" s="508">
        <v>1642.6</v>
      </c>
      <c r="F1745" s="540" t="s">
        <v>5322</v>
      </c>
      <c r="G1745" s="418" t="s">
        <v>5323</v>
      </c>
      <c r="H1745" s="418" t="s">
        <v>3733</v>
      </c>
      <c r="I1745" s="418"/>
      <c r="J1745" s="418" t="s">
        <v>790</v>
      </c>
      <c r="K1745" s="529">
        <v>5</v>
      </c>
      <c r="L1745" s="419">
        <v>12</v>
      </c>
      <c r="M1745" s="508">
        <v>26911.199999999997</v>
      </c>
      <c r="N1745" s="539"/>
      <c r="O1745" s="539"/>
      <c r="P1745" s="508"/>
    </row>
    <row r="1746" spans="1:16" s="389" customFormat="1" ht="11.25" x14ac:dyDescent="0.2">
      <c r="A1746" s="554" t="s">
        <v>521</v>
      </c>
      <c r="B1746" s="505" t="s">
        <v>4698</v>
      </c>
      <c r="C1746" s="505" t="s">
        <v>4699</v>
      </c>
      <c r="D1746" s="418" t="s">
        <v>3733</v>
      </c>
      <c r="E1746" s="508">
        <v>1642.6</v>
      </c>
      <c r="F1746" s="540" t="s">
        <v>5324</v>
      </c>
      <c r="G1746" s="418" t="s">
        <v>5325</v>
      </c>
      <c r="H1746" s="418" t="s">
        <v>3733</v>
      </c>
      <c r="I1746" s="418"/>
      <c r="J1746" s="418" t="s">
        <v>790</v>
      </c>
      <c r="K1746" s="529">
        <v>5</v>
      </c>
      <c r="L1746" s="419">
        <v>12</v>
      </c>
      <c r="M1746" s="508">
        <v>26911.199999999997</v>
      </c>
      <c r="N1746" s="539"/>
      <c r="O1746" s="539"/>
      <c r="P1746" s="508"/>
    </row>
    <row r="1747" spans="1:16" s="389" customFormat="1" ht="11.25" x14ac:dyDescent="0.2">
      <c r="A1747" s="554" t="s">
        <v>521</v>
      </c>
      <c r="B1747" s="505" t="s">
        <v>4698</v>
      </c>
      <c r="C1747" s="505" t="s">
        <v>4699</v>
      </c>
      <c r="D1747" s="418" t="s">
        <v>3733</v>
      </c>
      <c r="E1747" s="508">
        <v>1642.6</v>
      </c>
      <c r="F1747" s="540" t="s">
        <v>5326</v>
      </c>
      <c r="G1747" s="418" t="s">
        <v>5327</v>
      </c>
      <c r="H1747" s="418" t="s">
        <v>3733</v>
      </c>
      <c r="I1747" s="418"/>
      <c r="J1747" s="418" t="s">
        <v>790</v>
      </c>
      <c r="K1747" s="529">
        <v>5</v>
      </c>
      <c r="L1747" s="419">
        <v>12</v>
      </c>
      <c r="M1747" s="508">
        <v>26911.199999999997</v>
      </c>
      <c r="N1747" s="539"/>
      <c r="O1747" s="539"/>
      <c r="P1747" s="508"/>
    </row>
    <row r="1748" spans="1:16" s="389" customFormat="1" ht="11.25" x14ac:dyDescent="0.2">
      <c r="A1748" s="554" t="s">
        <v>521</v>
      </c>
      <c r="B1748" s="505" t="s">
        <v>4698</v>
      </c>
      <c r="C1748" s="505" t="s">
        <v>4699</v>
      </c>
      <c r="D1748" s="418" t="s">
        <v>5328</v>
      </c>
      <c r="E1748" s="508">
        <v>1642.6</v>
      </c>
      <c r="F1748" s="540" t="s">
        <v>5329</v>
      </c>
      <c r="G1748" s="418" t="s">
        <v>5330</v>
      </c>
      <c r="H1748" s="418" t="s">
        <v>5328</v>
      </c>
      <c r="I1748" s="418"/>
      <c r="J1748" s="418" t="s">
        <v>790</v>
      </c>
      <c r="K1748" s="529">
        <v>5</v>
      </c>
      <c r="L1748" s="419">
        <v>12</v>
      </c>
      <c r="M1748" s="508">
        <v>26911.199999999997</v>
      </c>
      <c r="N1748" s="539"/>
      <c r="O1748" s="539"/>
      <c r="P1748" s="508"/>
    </row>
    <row r="1749" spans="1:16" s="389" customFormat="1" ht="11.25" x14ac:dyDescent="0.2">
      <c r="A1749" s="554" t="s">
        <v>521</v>
      </c>
      <c r="B1749" s="505" t="s">
        <v>4698</v>
      </c>
      <c r="C1749" s="505" t="s">
        <v>4699</v>
      </c>
      <c r="D1749" s="418" t="s">
        <v>5328</v>
      </c>
      <c r="E1749" s="508">
        <v>1642.6</v>
      </c>
      <c r="F1749" s="540" t="s">
        <v>5331</v>
      </c>
      <c r="G1749" s="418" t="s">
        <v>5332</v>
      </c>
      <c r="H1749" s="418" t="s">
        <v>5328</v>
      </c>
      <c r="I1749" s="418"/>
      <c r="J1749" s="418" t="s">
        <v>790</v>
      </c>
      <c r="K1749" s="529">
        <v>5</v>
      </c>
      <c r="L1749" s="419">
        <v>12</v>
      </c>
      <c r="M1749" s="508">
        <v>26911.199999999997</v>
      </c>
      <c r="N1749" s="539"/>
      <c r="O1749" s="539"/>
      <c r="P1749" s="508"/>
    </row>
    <row r="1750" spans="1:16" s="389" customFormat="1" ht="11.25" x14ac:dyDescent="0.2">
      <c r="A1750" s="554" t="s">
        <v>521</v>
      </c>
      <c r="B1750" s="505" t="s">
        <v>4698</v>
      </c>
      <c r="C1750" s="505" t="s">
        <v>4699</v>
      </c>
      <c r="D1750" s="418" t="s">
        <v>5333</v>
      </c>
      <c r="E1750" s="508">
        <v>765.56000000000017</v>
      </c>
      <c r="F1750" s="540" t="s">
        <v>5334</v>
      </c>
      <c r="G1750" s="418" t="s">
        <v>5335</v>
      </c>
      <c r="H1750" s="418" t="s">
        <v>5333</v>
      </c>
      <c r="I1750" s="418" t="s">
        <v>5336</v>
      </c>
      <c r="J1750" s="418" t="s">
        <v>790</v>
      </c>
      <c r="K1750" s="529">
        <v>5</v>
      </c>
      <c r="L1750" s="419">
        <v>12</v>
      </c>
      <c r="M1750" s="508">
        <v>16386.72</v>
      </c>
      <c r="N1750" s="539"/>
      <c r="O1750" s="539"/>
      <c r="P1750" s="508"/>
    </row>
    <row r="1751" spans="1:16" s="389" customFormat="1" ht="11.25" x14ac:dyDescent="0.2">
      <c r="A1751" s="554" t="s">
        <v>521</v>
      </c>
      <c r="B1751" s="505" t="s">
        <v>4698</v>
      </c>
      <c r="C1751" s="505" t="s">
        <v>4699</v>
      </c>
      <c r="D1751" s="418" t="s">
        <v>5333</v>
      </c>
      <c r="E1751" s="508">
        <v>984.81999999999994</v>
      </c>
      <c r="F1751" s="540" t="s">
        <v>5337</v>
      </c>
      <c r="G1751" s="418" t="s">
        <v>5338</v>
      </c>
      <c r="H1751" s="418" t="s">
        <v>5333</v>
      </c>
      <c r="I1751" s="418" t="s">
        <v>5336</v>
      </c>
      <c r="J1751" s="418" t="s">
        <v>790</v>
      </c>
      <c r="K1751" s="529">
        <v>5</v>
      </c>
      <c r="L1751" s="419">
        <v>12</v>
      </c>
      <c r="M1751" s="508">
        <v>19017.84</v>
      </c>
      <c r="N1751" s="539"/>
      <c r="O1751" s="539"/>
      <c r="P1751" s="508"/>
    </row>
    <row r="1752" spans="1:16" s="389" customFormat="1" ht="11.25" x14ac:dyDescent="0.2">
      <c r="A1752" s="554" t="s">
        <v>521</v>
      </c>
      <c r="B1752" s="505" t="s">
        <v>4698</v>
      </c>
      <c r="C1752" s="505" t="s">
        <v>4699</v>
      </c>
      <c r="D1752" s="418" t="s">
        <v>5333</v>
      </c>
      <c r="E1752" s="508">
        <v>765.56000000000017</v>
      </c>
      <c r="F1752" s="540" t="s">
        <v>5339</v>
      </c>
      <c r="G1752" s="418" t="s">
        <v>5340</v>
      </c>
      <c r="H1752" s="418" t="s">
        <v>5333</v>
      </c>
      <c r="I1752" s="418" t="s">
        <v>5336</v>
      </c>
      <c r="J1752" s="418" t="s">
        <v>790</v>
      </c>
      <c r="K1752" s="529">
        <v>5</v>
      </c>
      <c r="L1752" s="419">
        <v>12</v>
      </c>
      <c r="M1752" s="508">
        <v>16386.72</v>
      </c>
      <c r="N1752" s="539"/>
      <c r="O1752" s="539"/>
      <c r="P1752" s="508"/>
    </row>
    <row r="1753" spans="1:16" s="389" customFormat="1" ht="11.25" x14ac:dyDescent="0.2">
      <c r="A1753" s="554" t="s">
        <v>521</v>
      </c>
      <c r="B1753" s="505" t="s">
        <v>4698</v>
      </c>
      <c r="C1753" s="505" t="s">
        <v>4699</v>
      </c>
      <c r="D1753" s="418" t="s">
        <v>5333</v>
      </c>
      <c r="E1753" s="508">
        <v>984.81999999999994</v>
      </c>
      <c r="F1753" s="540" t="s">
        <v>5341</v>
      </c>
      <c r="G1753" s="418" t="s">
        <v>5342</v>
      </c>
      <c r="H1753" s="418" t="s">
        <v>5333</v>
      </c>
      <c r="I1753" s="418" t="s">
        <v>5336</v>
      </c>
      <c r="J1753" s="418" t="s">
        <v>790</v>
      </c>
      <c r="K1753" s="529">
        <v>5</v>
      </c>
      <c r="L1753" s="419">
        <v>12</v>
      </c>
      <c r="M1753" s="508">
        <v>19017.84</v>
      </c>
      <c r="N1753" s="539"/>
      <c r="O1753" s="539"/>
      <c r="P1753" s="508"/>
    </row>
    <row r="1754" spans="1:16" s="389" customFormat="1" ht="11.25" x14ac:dyDescent="0.2">
      <c r="A1754" s="554" t="s">
        <v>521</v>
      </c>
      <c r="B1754" s="505" t="s">
        <v>4698</v>
      </c>
      <c r="C1754" s="505" t="s">
        <v>4699</v>
      </c>
      <c r="D1754" s="418" t="s">
        <v>5333</v>
      </c>
      <c r="E1754" s="508">
        <v>765.56000000000017</v>
      </c>
      <c r="F1754" s="540" t="s">
        <v>5343</v>
      </c>
      <c r="G1754" s="418" t="s">
        <v>5344</v>
      </c>
      <c r="H1754" s="418" t="s">
        <v>5333</v>
      </c>
      <c r="I1754" s="418" t="s">
        <v>5336</v>
      </c>
      <c r="J1754" s="418" t="s">
        <v>790</v>
      </c>
      <c r="K1754" s="529">
        <v>5</v>
      </c>
      <c r="L1754" s="419">
        <v>12</v>
      </c>
      <c r="M1754" s="508">
        <v>16386.72</v>
      </c>
      <c r="N1754" s="539"/>
      <c r="O1754" s="539"/>
      <c r="P1754" s="508"/>
    </row>
    <row r="1755" spans="1:16" s="389" customFormat="1" ht="11.25" x14ac:dyDescent="0.2">
      <c r="A1755" s="554" t="s">
        <v>521</v>
      </c>
      <c r="B1755" s="505" t="s">
        <v>4698</v>
      </c>
      <c r="C1755" s="505" t="s">
        <v>4699</v>
      </c>
      <c r="D1755" s="418" t="s">
        <v>5333</v>
      </c>
      <c r="E1755" s="508">
        <v>984.81999999999994</v>
      </c>
      <c r="F1755" s="540" t="s">
        <v>5345</v>
      </c>
      <c r="G1755" s="418" t="s">
        <v>5346</v>
      </c>
      <c r="H1755" s="418" t="s">
        <v>5333</v>
      </c>
      <c r="I1755" s="418" t="s">
        <v>5336</v>
      </c>
      <c r="J1755" s="418" t="s">
        <v>790</v>
      </c>
      <c r="K1755" s="529">
        <v>5</v>
      </c>
      <c r="L1755" s="419">
        <v>12</v>
      </c>
      <c r="M1755" s="508">
        <v>19017.84</v>
      </c>
      <c r="N1755" s="539"/>
      <c r="O1755" s="539"/>
      <c r="P1755" s="508"/>
    </row>
    <row r="1756" spans="1:16" s="389" customFormat="1" ht="11.25" x14ac:dyDescent="0.2">
      <c r="A1756" s="554" t="s">
        <v>521</v>
      </c>
      <c r="B1756" s="505" t="s">
        <v>4698</v>
      </c>
      <c r="C1756" s="505" t="s">
        <v>4699</v>
      </c>
      <c r="D1756" s="418" t="s">
        <v>5333</v>
      </c>
      <c r="E1756" s="508">
        <v>984.81999999999994</v>
      </c>
      <c r="F1756" s="540" t="s">
        <v>5347</v>
      </c>
      <c r="G1756" s="418" t="s">
        <v>5348</v>
      </c>
      <c r="H1756" s="418" t="s">
        <v>5333</v>
      </c>
      <c r="I1756" s="418" t="s">
        <v>5336</v>
      </c>
      <c r="J1756" s="418" t="s">
        <v>790</v>
      </c>
      <c r="K1756" s="529">
        <v>5</v>
      </c>
      <c r="L1756" s="419">
        <v>12</v>
      </c>
      <c r="M1756" s="508">
        <v>19017.84</v>
      </c>
      <c r="N1756" s="539"/>
      <c r="O1756" s="539"/>
      <c r="P1756" s="508"/>
    </row>
    <row r="1757" spans="1:16" s="389" customFormat="1" ht="11.25" x14ac:dyDescent="0.2">
      <c r="A1757" s="554" t="s">
        <v>521</v>
      </c>
      <c r="B1757" s="505" t="s">
        <v>4698</v>
      </c>
      <c r="C1757" s="505" t="s">
        <v>4699</v>
      </c>
      <c r="D1757" s="418" t="s">
        <v>5333</v>
      </c>
      <c r="E1757" s="508">
        <v>984.81999999999994</v>
      </c>
      <c r="F1757" s="540" t="s">
        <v>5349</v>
      </c>
      <c r="G1757" s="418" t="s">
        <v>5350</v>
      </c>
      <c r="H1757" s="418" t="s">
        <v>5333</v>
      </c>
      <c r="I1757" s="418" t="s">
        <v>5336</v>
      </c>
      <c r="J1757" s="418" t="s">
        <v>790</v>
      </c>
      <c r="K1757" s="529">
        <v>5</v>
      </c>
      <c r="L1757" s="419">
        <v>12</v>
      </c>
      <c r="M1757" s="508">
        <v>19017.84</v>
      </c>
      <c r="N1757" s="539"/>
      <c r="O1757" s="539"/>
      <c r="P1757" s="508"/>
    </row>
    <row r="1758" spans="1:16" s="389" customFormat="1" ht="11.25" x14ac:dyDescent="0.2">
      <c r="A1758" s="554" t="s">
        <v>521</v>
      </c>
      <c r="B1758" s="505" t="s">
        <v>4698</v>
      </c>
      <c r="C1758" s="505" t="s">
        <v>4699</v>
      </c>
      <c r="D1758" s="418" t="s">
        <v>5333</v>
      </c>
      <c r="E1758" s="508">
        <v>765.56000000000017</v>
      </c>
      <c r="F1758" s="540" t="s">
        <v>5351</v>
      </c>
      <c r="G1758" s="418" t="s">
        <v>5352</v>
      </c>
      <c r="H1758" s="418" t="s">
        <v>5333</v>
      </c>
      <c r="I1758" s="418" t="s">
        <v>5336</v>
      </c>
      <c r="J1758" s="418" t="s">
        <v>790</v>
      </c>
      <c r="K1758" s="529">
        <v>5</v>
      </c>
      <c r="L1758" s="419">
        <v>12</v>
      </c>
      <c r="M1758" s="508">
        <v>16386.72</v>
      </c>
      <c r="N1758" s="539"/>
      <c r="O1758" s="539"/>
      <c r="P1758" s="508"/>
    </row>
    <row r="1759" spans="1:16" s="389" customFormat="1" ht="11.25" x14ac:dyDescent="0.2">
      <c r="A1759" s="554" t="s">
        <v>521</v>
      </c>
      <c r="B1759" s="505" t="s">
        <v>4698</v>
      </c>
      <c r="C1759" s="505" t="s">
        <v>4699</v>
      </c>
      <c r="D1759" s="418" t="s">
        <v>5333</v>
      </c>
      <c r="E1759" s="508">
        <v>765.56000000000017</v>
      </c>
      <c r="F1759" s="540" t="s">
        <v>5353</v>
      </c>
      <c r="G1759" s="418" t="s">
        <v>5354</v>
      </c>
      <c r="H1759" s="418" t="s">
        <v>5333</v>
      </c>
      <c r="I1759" s="418" t="s">
        <v>5336</v>
      </c>
      <c r="J1759" s="418" t="s">
        <v>790</v>
      </c>
      <c r="K1759" s="529">
        <v>5</v>
      </c>
      <c r="L1759" s="419">
        <v>12</v>
      </c>
      <c r="M1759" s="508">
        <v>16386.72</v>
      </c>
      <c r="N1759" s="539"/>
      <c r="O1759" s="539"/>
      <c r="P1759" s="508"/>
    </row>
    <row r="1760" spans="1:16" s="389" customFormat="1" ht="11.25" x14ac:dyDescent="0.2">
      <c r="A1760" s="554" t="s">
        <v>521</v>
      </c>
      <c r="B1760" s="505" t="s">
        <v>4698</v>
      </c>
      <c r="C1760" s="505" t="s">
        <v>4699</v>
      </c>
      <c r="D1760" s="418" t="s">
        <v>5333</v>
      </c>
      <c r="E1760" s="508">
        <v>765.56000000000017</v>
      </c>
      <c r="F1760" s="540" t="s">
        <v>5355</v>
      </c>
      <c r="G1760" s="418" t="s">
        <v>5356</v>
      </c>
      <c r="H1760" s="418" t="s">
        <v>5333</v>
      </c>
      <c r="I1760" s="418" t="s">
        <v>5336</v>
      </c>
      <c r="J1760" s="418" t="s">
        <v>790</v>
      </c>
      <c r="K1760" s="529">
        <v>5</v>
      </c>
      <c r="L1760" s="419">
        <v>12</v>
      </c>
      <c r="M1760" s="508">
        <v>16386.72</v>
      </c>
      <c r="N1760" s="539"/>
      <c r="O1760" s="539"/>
      <c r="P1760" s="508"/>
    </row>
    <row r="1761" spans="1:16" s="389" customFormat="1" ht="11.25" x14ac:dyDescent="0.2">
      <c r="A1761" s="554" t="s">
        <v>521</v>
      </c>
      <c r="B1761" s="505" t="s">
        <v>4698</v>
      </c>
      <c r="C1761" s="505" t="s">
        <v>4699</v>
      </c>
      <c r="D1761" s="418" t="s">
        <v>5333</v>
      </c>
      <c r="E1761" s="508">
        <v>984.81999999999994</v>
      </c>
      <c r="F1761" s="540" t="s">
        <v>5357</v>
      </c>
      <c r="G1761" s="418" t="s">
        <v>5358</v>
      </c>
      <c r="H1761" s="418" t="s">
        <v>5333</v>
      </c>
      <c r="I1761" s="418" t="s">
        <v>5336</v>
      </c>
      <c r="J1761" s="418" t="s">
        <v>790</v>
      </c>
      <c r="K1761" s="529">
        <v>5</v>
      </c>
      <c r="L1761" s="419">
        <v>12</v>
      </c>
      <c r="M1761" s="508">
        <v>19017.84</v>
      </c>
      <c r="N1761" s="539"/>
      <c r="O1761" s="539"/>
      <c r="P1761" s="508"/>
    </row>
    <row r="1762" spans="1:16" s="389" customFormat="1" ht="11.25" x14ac:dyDescent="0.2">
      <c r="A1762" s="554" t="s">
        <v>521</v>
      </c>
      <c r="B1762" s="505" t="s">
        <v>4698</v>
      </c>
      <c r="C1762" s="505" t="s">
        <v>4699</v>
      </c>
      <c r="D1762" s="418" t="s">
        <v>3720</v>
      </c>
      <c r="E1762" s="508">
        <v>984.81999999999994</v>
      </c>
      <c r="F1762" s="540" t="s">
        <v>5359</v>
      </c>
      <c r="G1762" s="418" t="s">
        <v>5360</v>
      </c>
      <c r="H1762" s="418" t="s">
        <v>3720</v>
      </c>
      <c r="I1762" s="418" t="s">
        <v>5336</v>
      </c>
      <c r="J1762" s="418" t="s">
        <v>790</v>
      </c>
      <c r="K1762" s="529">
        <v>5</v>
      </c>
      <c r="L1762" s="419">
        <v>12</v>
      </c>
      <c r="M1762" s="508">
        <v>19017.84</v>
      </c>
      <c r="N1762" s="539"/>
      <c r="O1762" s="539"/>
      <c r="P1762" s="508"/>
    </row>
    <row r="1763" spans="1:16" s="389" customFormat="1" ht="11.25" x14ac:dyDescent="0.2">
      <c r="A1763" s="554" t="s">
        <v>521</v>
      </c>
      <c r="B1763" s="505" t="s">
        <v>4698</v>
      </c>
      <c r="C1763" s="505" t="s">
        <v>4699</v>
      </c>
      <c r="D1763" s="418" t="s">
        <v>3720</v>
      </c>
      <c r="E1763" s="508">
        <v>1313.71</v>
      </c>
      <c r="F1763" s="540" t="s">
        <v>5361</v>
      </c>
      <c r="G1763" s="418" t="s">
        <v>5362</v>
      </c>
      <c r="H1763" s="418" t="s">
        <v>3720</v>
      </c>
      <c r="I1763" s="418" t="s">
        <v>5336</v>
      </c>
      <c r="J1763" s="418" t="s">
        <v>790</v>
      </c>
      <c r="K1763" s="529">
        <v>5</v>
      </c>
      <c r="L1763" s="419">
        <v>12</v>
      </c>
      <c r="M1763" s="508">
        <v>22964.52</v>
      </c>
      <c r="N1763" s="539"/>
      <c r="O1763" s="539"/>
      <c r="P1763" s="508"/>
    </row>
    <row r="1764" spans="1:16" s="389" customFormat="1" ht="11.25" x14ac:dyDescent="0.2">
      <c r="A1764" s="554" t="s">
        <v>521</v>
      </c>
      <c r="B1764" s="505" t="s">
        <v>4698</v>
      </c>
      <c r="C1764" s="505" t="s">
        <v>4699</v>
      </c>
      <c r="D1764" s="418" t="s">
        <v>3720</v>
      </c>
      <c r="E1764" s="508">
        <v>1204.08</v>
      </c>
      <c r="F1764" s="540" t="s">
        <v>5363</v>
      </c>
      <c r="G1764" s="418" t="s">
        <v>5364</v>
      </c>
      <c r="H1764" s="418" t="s">
        <v>3720</v>
      </c>
      <c r="I1764" s="418" t="s">
        <v>5336</v>
      </c>
      <c r="J1764" s="418" t="s">
        <v>790</v>
      </c>
      <c r="K1764" s="529">
        <v>5</v>
      </c>
      <c r="L1764" s="419">
        <v>12</v>
      </c>
      <c r="M1764" s="508">
        <v>21648.959999999999</v>
      </c>
      <c r="N1764" s="539"/>
      <c r="O1764" s="539"/>
      <c r="P1764" s="508"/>
    </row>
    <row r="1765" spans="1:16" s="389" customFormat="1" ht="11.25" x14ac:dyDescent="0.2">
      <c r="A1765" s="554" t="s">
        <v>521</v>
      </c>
      <c r="B1765" s="505" t="s">
        <v>4698</v>
      </c>
      <c r="C1765" s="505" t="s">
        <v>4699</v>
      </c>
      <c r="D1765" s="418" t="s">
        <v>3720</v>
      </c>
      <c r="E1765" s="508">
        <v>984.81999999999994</v>
      </c>
      <c r="F1765" s="540" t="s">
        <v>5365</v>
      </c>
      <c r="G1765" s="418" t="s">
        <v>5366</v>
      </c>
      <c r="H1765" s="418" t="s">
        <v>3720</v>
      </c>
      <c r="I1765" s="418" t="s">
        <v>5336</v>
      </c>
      <c r="J1765" s="418" t="s">
        <v>790</v>
      </c>
      <c r="K1765" s="529">
        <v>5</v>
      </c>
      <c r="L1765" s="419">
        <v>12</v>
      </c>
      <c r="M1765" s="508">
        <v>19017.84</v>
      </c>
      <c r="N1765" s="539"/>
      <c r="O1765" s="539"/>
      <c r="P1765" s="508"/>
    </row>
    <row r="1766" spans="1:16" s="389" customFormat="1" ht="11.25" x14ac:dyDescent="0.2">
      <c r="A1766" s="554" t="s">
        <v>521</v>
      </c>
      <c r="B1766" s="505" t="s">
        <v>4698</v>
      </c>
      <c r="C1766" s="505" t="s">
        <v>4699</v>
      </c>
      <c r="D1766" s="418" t="s">
        <v>3720</v>
      </c>
      <c r="E1766" s="508">
        <v>984.81999999999994</v>
      </c>
      <c r="F1766" s="540" t="s">
        <v>5367</v>
      </c>
      <c r="G1766" s="418" t="s">
        <v>5368</v>
      </c>
      <c r="H1766" s="418" t="s">
        <v>3720</v>
      </c>
      <c r="I1766" s="418" t="s">
        <v>5336</v>
      </c>
      <c r="J1766" s="418" t="s">
        <v>790</v>
      </c>
      <c r="K1766" s="529">
        <v>5</v>
      </c>
      <c r="L1766" s="419">
        <v>12</v>
      </c>
      <c r="M1766" s="508">
        <v>19017.84</v>
      </c>
      <c r="N1766" s="539"/>
      <c r="O1766" s="539"/>
      <c r="P1766" s="508"/>
    </row>
    <row r="1767" spans="1:16" s="389" customFormat="1" ht="11.25" x14ac:dyDescent="0.2">
      <c r="A1767" s="554" t="s">
        <v>521</v>
      </c>
      <c r="B1767" s="505" t="s">
        <v>4698</v>
      </c>
      <c r="C1767" s="505" t="s">
        <v>4699</v>
      </c>
      <c r="D1767" s="418" t="s">
        <v>3720</v>
      </c>
      <c r="E1767" s="508">
        <v>984.81999999999994</v>
      </c>
      <c r="F1767" s="540" t="s">
        <v>5369</v>
      </c>
      <c r="G1767" s="418" t="s">
        <v>5370</v>
      </c>
      <c r="H1767" s="418" t="s">
        <v>3720</v>
      </c>
      <c r="I1767" s="418" t="s">
        <v>5336</v>
      </c>
      <c r="J1767" s="418" t="s">
        <v>790</v>
      </c>
      <c r="K1767" s="529">
        <v>5</v>
      </c>
      <c r="L1767" s="419">
        <v>12</v>
      </c>
      <c r="M1767" s="508">
        <v>19017.84</v>
      </c>
      <c r="N1767" s="539"/>
      <c r="O1767" s="539"/>
      <c r="P1767" s="508"/>
    </row>
    <row r="1768" spans="1:16" s="389" customFormat="1" ht="11.25" x14ac:dyDescent="0.2">
      <c r="A1768" s="554" t="s">
        <v>521</v>
      </c>
      <c r="B1768" s="505" t="s">
        <v>4698</v>
      </c>
      <c r="C1768" s="505" t="s">
        <v>4699</v>
      </c>
      <c r="D1768" s="418" t="s">
        <v>3720</v>
      </c>
      <c r="E1768" s="508">
        <v>984.81999999999994</v>
      </c>
      <c r="F1768" s="540" t="s">
        <v>5371</v>
      </c>
      <c r="G1768" s="418" t="s">
        <v>5372</v>
      </c>
      <c r="H1768" s="418" t="s">
        <v>3720</v>
      </c>
      <c r="I1768" s="418" t="s">
        <v>5336</v>
      </c>
      <c r="J1768" s="418" t="s">
        <v>790</v>
      </c>
      <c r="K1768" s="529">
        <v>5</v>
      </c>
      <c r="L1768" s="419">
        <v>12</v>
      </c>
      <c r="M1768" s="508">
        <v>19017.84</v>
      </c>
      <c r="N1768" s="539"/>
      <c r="O1768" s="539"/>
      <c r="P1768" s="508"/>
    </row>
    <row r="1769" spans="1:16" s="389" customFormat="1" ht="11.25" x14ac:dyDescent="0.2">
      <c r="A1769" s="554" t="s">
        <v>521</v>
      </c>
      <c r="B1769" s="505" t="s">
        <v>4698</v>
      </c>
      <c r="C1769" s="505" t="s">
        <v>4699</v>
      </c>
      <c r="D1769" s="418" t="s">
        <v>3720</v>
      </c>
      <c r="E1769" s="508">
        <v>984.81999999999994</v>
      </c>
      <c r="F1769" s="540" t="s">
        <v>5373</v>
      </c>
      <c r="G1769" s="418" t="s">
        <v>5374</v>
      </c>
      <c r="H1769" s="418" t="s">
        <v>3720</v>
      </c>
      <c r="I1769" s="418" t="s">
        <v>5336</v>
      </c>
      <c r="J1769" s="418" t="s">
        <v>790</v>
      </c>
      <c r="K1769" s="529">
        <v>5</v>
      </c>
      <c r="L1769" s="419">
        <v>12</v>
      </c>
      <c r="M1769" s="508">
        <v>19017.84</v>
      </c>
      <c r="N1769" s="539"/>
      <c r="O1769" s="539"/>
      <c r="P1769" s="508"/>
    </row>
    <row r="1770" spans="1:16" s="389" customFormat="1" ht="11.25" x14ac:dyDescent="0.2">
      <c r="A1770" s="554" t="s">
        <v>521</v>
      </c>
      <c r="B1770" s="505" t="s">
        <v>4698</v>
      </c>
      <c r="C1770" s="505" t="s">
        <v>4699</v>
      </c>
      <c r="D1770" s="418" t="s">
        <v>3720</v>
      </c>
      <c r="E1770" s="508">
        <v>984.81999999999994</v>
      </c>
      <c r="F1770" s="540" t="s">
        <v>5375</v>
      </c>
      <c r="G1770" s="418" t="s">
        <v>5376</v>
      </c>
      <c r="H1770" s="418" t="s">
        <v>3720</v>
      </c>
      <c r="I1770" s="418" t="s">
        <v>5336</v>
      </c>
      <c r="J1770" s="418" t="s">
        <v>790</v>
      </c>
      <c r="K1770" s="529">
        <v>5</v>
      </c>
      <c r="L1770" s="419">
        <v>12</v>
      </c>
      <c r="M1770" s="508">
        <v>19017.84</v>
      </c>
      <c r="N1770" s="539"/>
      <c r="O1770" s="539"/>
      <c r="P1770" s="508"/>
    </row>
    <row r="1771" spans="1:16" s="389" customFormat="1" ht="11.25" x14ac:dyDescent="0.2">
      <c r="A1771" s="554" t="s">
        <v>521</v>
      </c>
      <c r="B1771" s="505" t="s">
        <v>4698</v>
      </c>
      <c r="C1771" s="505" t="s">
        <v>4699</v>
      </c>
      <c r="D1771" s="418" t="s">
        <v>3720</v>
      </c>
      <c r="E1771" s="508">
        <v>984.81999999999994</v>
      </c>
      <c r="F1771" s="540" t="s">
        <v>5377</v>
      </c>
      <c r="G1771" s="418" t="s">
        <v>5378</v>
      </c>
      <c r="H1771" s="418" t="s">
        <v>3720</v>
      </c>
      <c r="I1771" s="418" t="s">
        <v>5336</v>
      </c>
      <c r="J1771" s="418" t="s">
        <v>790</v>
      </c>
      <c r="K1771" s="529">
        <v>5</v>
      </c>
      <c r="L1771" s="419">
        <v>12</v>
      </c>
      <c r="M1771" s="508">
        <v>19017.84</v>
      </c>
      <c r="N1771" s="539"/>
      <c r="O1771" s="539"/>
      <c r="P1771" s="508"/>
    </row>
    <row r="1772" spans="1:16" s="389" customFormat="1" ht="11.25" x14ac:dyDescent="0.2">
      <c r="A1772" s="554" t="s">
        <v>521</v>
      </c>
      <c r="B1772" s="505" t="s">
        <v>4698</v>
      </c>
      <c r="C1772" s="505" t="s">
        <v>4699</v>
      </c>
      <c r="D1772" s="418" t="s">
        <v>3720</v>
      </c>
      <c r="E1772" s="508">
        <v>984.81999999999994</v>
      </c>
      <c r="F1772" s="540" t="s">
        <v>5379</v>
      </c>
      <c r="G1772" s="418" t="s">
        <v>5380</v>
      </c>
      <c r="H1772" s="418" t="s">
        <v>3720</v>
      </c>
      <c r="I1772" s="418" t="s">
        <v>5336</v>
      </c>
      <c r="J1772" s="418" t="s">
        <v>790</v>
      </c>
      <c r="K1772" s="529">
        <v>5</v>
      </c>
      <c r="L1772" s="419">
        <v>12</v>
      </c>
      <c r="M1772" s="508">
        <v>19017.84</v>
      </c>
      <c r="N1772" s="539"/>
      <c r="O1772" s="539"/>
      <c r="P1772" s="508"/>
    </row>
    <row r="1773" spans="1:16" s="389" customFormat="1" ht="11.25" x14ac:dyDescent="0.2">
      <c r="A1773" s="554" t="s">
        <v>521</v>
      </c>
      <c r="B1773" s="505" t="s">
        <v>4698</v>
      </c>
      <c r="C1773" s="505" t="s">
        <v>4699</v>
      </c>
      <c r="D1773" s="418" t="s">
        <v>3720</v>
      </c>
      <c r="E1773" s="508">
        <v>984.81999999999994</v>
      </c>
      <c r="F1773" s="540" t="s">
        <v>5381</v>
      </c>
      <c r="G1773" s="418" t="s">
        <v>5382</v>
      </c>
      <c r="H1773" s="418" t="s">
        <v>3720</v>
      </c>
      <c r="I1773" s="418" t="s">
        <v>5336</v>
      </c>
      <c r="J1773" s="418" t="s">
        <v>790</v>
      </c>
      <c r="K1773" s="529">
        <v>5</v>
      </c>
      <c r="L1773" s="419">
        <v>12</v>
      </c>
      <c r="M1773" s="508">
        <v>19017.84</v>
      </c>
      <c r="N1773" s="539"/>
      <c r="O1773" s="539"/>
      <c r="P1773" s="508"/>
    </row>
    <row r="1774" spans="1:16" s="389" customFormat="1" ht="11.25" x14ac:dyDescent="0.2">
      <c r="A1774" s="554" t="s">
        <v>521</v>
      </c>
      <c r="B1774" s="505" t="s">
        <v>4698</v>
      </c>
      <c r="C1774" s="505" t="s">
        <v>4699</v>
      </c>
      <c r="D1774" s="418" t="s">
        <v>3720</v>
      </c>
      <c r="E1774" s="508">
        <v>984.81999999999994</v>
      </c>
      <c r="F1774" s="540" t="s">
        <v>5383</v>
      </c>
      <c r="G1774" s="418" t="s">
        <v>5384</v>
      </c>
      <c r="H1774" s="418" t="s">
        <v>3720</v>
      </c>
      <c r="I1774" s="418" t="s">
        <v>5336</v>
      </c>
      <c r="J1774" s="418" t="s">
        <v>790</v>
      </c>
      <c r="K1774" s="529">
        <v>5</v>
      </c>
      <c r="L1774" s="419">
        <v>12</v>
      </c>
      <c r="M1774" s="508">
        <v>19017.84</v>
      </c>
      <c r="N1774" s="539"/>
      <c r="O1774" s="539"/>
      <c r="P1774" s="508"/>
    </row>
    <row r="1775" spans="1:16" s="389" customFormat="1" ht="11.25" x14ac:dyDescent="0.2">
      <c r="A1775" s="554" t="s">
        <v>521</v>
      </c>
      <c r="B1775" s="505" t="s">
        <v>4698</v>
      </c>
      <c r="C1775" s="505" t="s">
        <v>4699</v>
      </c>
      <c r="D1775" s="418" t="s">
        <v>3720</v>
      </c>
      <c r="E1775" s="508">
        <v>984.81999999999994</v>
      </c>
      <c r="F1775" s="540" t="s">
        <v>5385</v>
      </c>
      <c r="G1775" s="418" t="s">
        <v>5386</v>
      </c>
      <c r="H1775" s="418" t="s">
        <v>3720</v>
      </c>
      <c r="I1775" s="418" t="s">
        <v>5336</v>
      </c>
      <c r="J1775" s="418" t="s">
        <v>790</v>
      </c>
      <c r="K1775" s="529">
        <v>5</v>
      </c>
      <c r="L1775" s="419">
        <v>12</v>
      </c>
      <c r="M1775" s="508">
        <v>19017.84</v>
      </c>
      <c r="N1775" s="539"/>
      <c r="O1775" s="539"/>
      <c r="P1775" s="508"/>
    </row>
    <row r="1776" spans="1:16" s="389" customFormat="1" ht="11.25" x14ac:dyDescent="0.2">
      <c r="A1776" s="554" t="s">
        <v>521</v>
      </c>
      <c r="B1776" s="505" t="s">
        <v>4698</v>
      </c>
      <c r="C1776" s="505" t="s">
        <v>4699</v>
      </c>
      <c r="D1776" s="418" t="s">
        <v>3720</v>
      </c>
      <c r="E1776" s="508">
        <v>984.81999999999994</v>
      </c>
      <c r="F1776" s="540" t="s">
        <v>5387</v>
      </c>
      <c r="G1776" s="418" t="s">
        <v>5388</v>
      </c>
      <c r="H1776" s="418" t="s">
        <v>3720</v>
      </c>
      <c r="I1776" s="418" t="s">
        <v>5336</v>
      </c>
      <c r="J1776" s="418" t="s">
        <v>790</v>
      </c>
      <c r="K1776" s="529">
        <v>5</v>
      </c>
      <c r="L1776" s="419">
        <v>12</v>
      </c>
      <c r="M1776" s="508">
        <v>19017.84</v>
      </c>
      <c r="N1776" s="539"/>
      <c r="O1776" s="539"/>
      <c r="P1776" s="508"/>
    </row>
    <row r="1777" spans="1:16" s="389" customFormat="1" ht="11.25" x14ac:dyDescent="0.2">
      <c r="A1777" s="554" t="s">
        <v>521</v>
      </c>
      <c r="B1777" s="505" t="s">
        <v>4698</v>
      </c>
      <c r="C1777" s="505" t="s">
        <v>4699</v>
      </c>
      <c r="D1777" s="418" t="s">
        <v>3720</v>
      </c>
      <c r="E1777" s="508">
        <v>1204.08</v>
      </c>
      <c r="F1777" s="540" t="s">
        <v>5389</v>
      </c>
      <c r="G1777" s="418" t="s">
        <v>5390</v>
      </c>
      <c r="H1777" s="418" t="s">
        <v>3720</v>
      </c>
      <c r="I1777" s="418" t="s">
        <v>5336</v>
      </c>
      <c r="J1777" s="418" t="s">
        <v>790</v>
      </c>
      <c r="K1777" s="529">
        <v>5</v>
      </c>
      <c r="L1777" s="419">
        <v>12</v>
      </c>
      <c r="M1777" s="508">
        <v>21648.959999999999</v>
      </c>
      <c r="N1777" s="539"/>
      <c r="O1777" s="539"/>
      <c r="P1777" s="508"/>
    </row>
    <row r="1778" spans="1:16" s="389" customFormat="1" ht="11.25" x14ac:dyDescent="0.2">
      <c r="A1778" s="554" t="s">
        <v>521</v>
      </c>
      <c r="B1778" s="505" t="s">
        <v>4698</v>
      </c>
      <c r="C1778" s="505" t="s">
        <v>4699</v>
      </c>
      <c r="D1778" s="418" t="s">
        <v>5391</v>
      </c>
      <c r="E1778" s="508">
        <v>2183.5500000000006</v>
      </c>
      <c r="F1778" s="540" t="s">
        <v>5392</v>
      </c>
      <c r="G1778" s="418" t="s">
        <v>5393</v>
      </c>
      <c r="H1778" s="418" t="s">
        <v>5391</v>
      </c>
      <c r="I1778" s="418" t="s">
        <v>5336</v>
      </c>
      <c r="J1778" s="418" t="s">
        <v>790</v>
      </c>
      <c r="K1778" s="529">
        <v>5</v>
      </c>
      <c r="L1778" s="419">
        <v>12</v>
      </c>
      <c r="M1778" s="508">
        <v>33402.600000000006</v>
      </c>
      <c r="N1778" s="539"/>
      <c r="O1778" s="539"/>
      <c r="P1778" s="508"/>
    </row>
    <row r="1779" spans="1:16" s="389" customFormat="1" ht="11.25" x14ac:dyDescent="0.2">
      <c r="A1779" s="554" t="s">
        <v>521</v>
      </c>
      <c r="B1779" s="505" t="s">
        <v>4698</v>
      </c>
      <c r="C1779" s="505" t="s">
        <v>4699</v>
      </c>
      <c r="D1779" s="418" t="s">
        <v>5391</v>
      </c>
      <c r="E1779" s="508">
        <v>2183.5500000000006</v>
      </c>
      <c r="F1779" s="540" t="s">
        <v>5394</v>
      </c>
      <c r="G1779" s="418" t="s">
        <v>5395</v>
      </c>
      <c r="H1779" s="418" t="s">
        <v>5391</v>
      </c>
      <c r="I1779" s="418" t="s">
        <v>5336</v>
      </c>
      <c r="J1779" s="418" t="s">
        <v>790</v>
      </c>
      <c r="K1779" s="529">
        <v>5</v>
      </c>
      <c r="L1779" s="419">
        <v>12</v>
      </c>
      <c r="M1779" s="508">
        <v>33402.600000000006</v>
      </c>
      <c r="N1779" s="539"/>
      <c r="O1779" s="539"/>
      <c r="P1779" s="508"/>
    </row>
    <row r="1780" spans="1:16" s="389" customFormat="1" ht="11.25" x14ac:dyDescent="0.2">
      <c r="A1780" s="554" t="s">
        <v>521</v>
      </c>
      <c r="B1780" s="505" t="s">
        <v>4698</v>
      </c>
      <c r="C1780" s="505" t="s">
        <v>4699</v>
      </c>
      <c r="D1780" s="418" t="s">
        <v>5391</v>
      </c>
      <c r="E1780" s="508">
        <v>2183.5500000000006</v>
      </c>
      <c r="F1780" s="540" t="s">
        <v>5396</v>
      </c>
      <c r="G1780" s="418" t="s">
        <v>5397</v>
      </c>
      <c r="H1780" s="418" t="s">
        <v>5391</v>
      </c>
      <c r="I1780" s="418" t="s">
        <v>5336</v>
      </c>
      <c r="J1780" s="418" t="s">
        <v>790</v>
      </c>
      <c r="K1780" s="529">
        <v>5</v>
      </c>
      <c r="L1780" s="419">
        <v>12</v>
      </c>
      <c r="M1780" s="508">
        <v>33402.600000000006</v>
      </c>
      <c r="N1780" s="539"/>
      <c r="O1780" s="539"/>
      <c r="P1780" s="508"/>
    </row>
    <row r="1781" spans="1:16" s="389" customFormat="1" ht="11.25" x14ac:dyDescent="0.2">
      <c r="A1781" s="554" t="s">
        <v>521</v>
      </c>
      <c r="B1781" s="505" t="s">
        <v>4698</v>
      </c>
      <c r="C1781" s="505" t="s">
        <v>4699</v>
      </c>
      <c r="D1781" s="418" t="s">
        <v>5391</v>
      </c>
      <c r="E1781" s="508">
        <v>1313.71</v>
      </c>
      <c r="F1781" s="540" t="s">
        <v>5398</v>
      </c>
      <c r="G1781" s="418" t="s">
        <v>5399</v>
      </c>
      <c r="H1781" s="418" t="s">
        <v>5391</v>
      </c>
      <c r="I1781" s="418" t="s">
        <v>5336</v>
      </c>
      <c r="J1781" s="418" t="s">
        <v>790</v>
      </c>
      <c r="K1781" s="529">
        <v>5</v>
      </c>
      <c r="L1781" s="419">
        <v>12</v>
      </c>
      <c r="M1781" s="508">
        <v>22964.52</v>
      </c>
      <c r="N1781" s="539"/>
      <c r="O1781" s="539"/>
      <c r="P1781" s="508"/>
    </row>
    <row r="1782" spans="1:16" s="389" customFormat="1" ht="11.25" x14ac:dyDescent="0.2">
      <c r="A1782" s="554" t="s">
        <v>521</v>
      </c>
      <c r="B1782" s="505" t="s">
        <v>4698</v>
      </c>
      <c r="C1782" s="505" t="s">
        <v>4699</v>
      </c>
      <c r="D1782" s="418" t="s">
        <v>5391</v>
      </c>
      <c r="E1782" s="508">
        <v>2183.5500000000006</v>
      </c>
      <c r="F1782" s="540" t="s">
        <v>5400</v>
      </c>
      <c r="G1782" s="418" t="s">
        <v>5401</v>
      </c>
      <c r="H1782" s="418" t="s">
        <v>5391</v>
      </c>
      <c r="I1782" s="418" t="s">
        <v>5336</v>
      </c>
      <c r="J1782" s="418" t="s">
        <v>790</v>
      </c>
      <c r="K1782" s="529">
        <v>5</v>
      </c>
      <c r="L1782" s="419">
        <v>12</v>
      </c>
      <c r="M1782" s="508">
        <v>33402.600000000006</v>
      </c>
      <c r="N1782" s="539"/>
      <c r="O1782" s="539"/>
      <c r="P1782" s="508"/>
    </row>
    <row r="1783" spans="1:16" s="389" customFormat="1" ht="11.25" x14ac:dyDescent="0.2">
      <c r="A1783" s="554" t="s">
        <v>521</v>
      </c>
      <c r="B1783" s="505" t="s">
        <v>4698</v>
      </c>
      <c r="C1783" s="505" t="s">
        <v>4699</v>
      </c>
      <c r="D1783" s="418" t="s">
        <v>5391</v>
      </c>
      <c r="E1783" s="508">
        <v>2183.5500000000006</v>
      </c>
      <c r="F1783" s="540" t="s">
        <v>5402</v>
      </c>
      <c r="G1783" s="418" t="s">
        <v>5403</v>
      </c>
      <c r="H1783" s="418" t="s">
        <v>5391</v>
      </c>
      <c r="I1783" s="418" t="s">
        <v>5336</v>
      </c>
      <c r="J1783" s="418" t="s">
        <v>790</v>
      </c>
      <c r="K1783" s="529">
        <v>5</v>
      </c>
      <c r="L1783" s="419">
        <v>12</v>
      </c>
      <c r="M1783" s="508">
        <v>33402.600000000006</v>
      </c>
      <c r="N1783" s="539"/>
      <c r="O1783" s="539"/>
      <c r="P1783" s="508"/>
    </row>
    <row r="1784" spans="1:16" s="389" customFormat="1" ht="11.25" x14ac:dyDescent="0.2">
      <c r="A1784" s="554" t="s">
        <v>521</v>
      </c>
      <c r="B1784" s="505" t="s">
        <v>4698</v>
      </c>
      <c r="C1784" s="505" t="s">
        <v>4699</v>
      </c>
      <c r="D1784" s="418" t="s">
        <v>5391</v>
      </c>
      <c r="E1784" s="508">
        <v>1313.71</v>
      </c>
      <c r="F1784" s="540" t="s">
        <v>5404</v>
      </c>
      <c r="G1784" s="418" t="s">
        <v>5405</v>
      </c>
      <c r="H1784" s="418" t="s">
        <v>5391</v>
      </c>
      <c r="I1784" s="418" t="s">
        <v>5336</v>
      </c>
      <c r="J1784" s="418" t="s">
        <v>790</v>
      </c>
      <c r="K1784" s="529">
        <v>5</v>
      </c>
      <c r="L1784" s="419">
        <v>12</v>
      </c>
      <c r="M1784" s="508">
        <v>22964.52</v>
      </c>
      <c r="N1784" s="539"/>
      <c r="O1784" s="539"/>
      <c r="P1784" s="508"/>
    </row>
    <row r="1785" spans="1:16" s="389" customFormat="1" ht="11.25" x14ac:dyDescent="0.2">
      <c r="A1785" s="554" t="s">
        <v>521</v>
      </c>
      <c r="B1785" s="505" t="s">
        <v>4698</v>
      </c>
      <c r="C1785" s="505" t="s">
        <v>4699</v>
      </c>
      <c r="D1785" s="418" t="s">
        <v>2502</v>
      </c>
      <c r="E1785" s="508">
        <v>1094.45</v>
      </c>
      <c r="F1785" s="540" t="s">
        <v>5406</v>
      </c>
      <c r="G1785" s="418" t="s">
        <v>5407</v>
      </c>
      <c r="H1785" s="418" t="s">
        <v>2502</v>
      </c>
      <c r="I1785" s="418" t="s">
        <v>5336</v>
      </c>
      <c r="J1785" s="418" t="s">
        <v>790</v>
      </c>
      <c r="K1785" s="529">
        <v>5</v>
      </c>
      <c r="L1785" s="419">
        <v>12</v>
      </c>
      <c r="M1785" s="508">
        <v>20333.400000000001</v>
      </c>
      <c r="N1785" s="539"/>
      <c r="O1785" s="539"/>
      <c r="P1785" s="508"/>
    </row>
    <row r="1786" spans="1:16" s="389" customFormat="1" ht="11.25" x14ac:dyDescent="0.2">
      <c r="A1786" s="554" t="s">
        <v>521</v>
      </c>
      <c r="B1786" s="505" t="s">
        <v>4698</v>
      </c>
      <c r="C1786" s="505" t="s">
        <v>4699</v>
      </c>
      <c r="D1786" s="418" t="s">
        <v>2502</v>
      </c>
      <c r="E1786" s="508">
        <v>1204.08</v>
      </c>
      <c r="F1786" s="540" t="s">
        <v>5408</v>
      </c>
      <c r="G1786" s="418" t="s">
        <v>5409</v>
      </c>
      <c r="H1786" s="418" t="s">
        <v>2502</v>
      </c>
      <c r="I1786" s="418" t="s">
        <v>5336</v>
      </c>
      <c r="J1786" s="418" t="s">
        <v>790</v>
      </c>
      <c r="K1786" s="529">
        <v>5</v>
      </c>
      <c r="L1786" s="419">
        <v>12</v>
      </c>
      <c r="M1786" s="508">
        <v>21648.959999999999</v>
      </c>
      <c r="N1786" s="539"/>
      <c r="O1786" s="539"/>
      <c r="P1786" s="508"/>
    </row>
    <row r="1787" spans="1:16" s="389" customFormat="1" ht="11.25" x14ac:dyDescent="0.2">
      <c r="A1787" s="554" t="s">
        <v>521</v>
      </c>
      <c r="B1787" s="505" t="s">
        <v>4698</v>
      </c>
      <c r="C1787" s="505" t="s">
        <v>4699</v>
      </c>
      <c r="D1787" s="418" t="s">
        <v>2502</v>
      </c>
      <c r="E1787" s="508">
        <v>984.81999999999994</v>
      </c>
      <c r="F1787" s="540" t="s">
        <v>5410</v>
      </c>
      <c r="G1787" s="418" t="s">
        <v>5411</v>
      </c>
      <c r="H1787" s="418" t="s">
        <v>2502</v>
      </c>
      <c r="I1787" s="418" t="s">
        <v>5336</v>
      </c>
      <c r="J1787" s="418" t="s">
        <v>790</v>
      </c>
      <c r="K1787" s="529">
        <v>5</v>
      </c>
      <c r="L1787" s="419">
        <v>12</v>
      </c>
      <c r="M1787" s="508">
        <v>19017.84</v>
      </c>
      <c r="N1787" s="539"/>
      <c r="O1787" s="539"/>
      <c r="P1787" s="508"/>
    </row>
    <row r="1788" spans="1:16" s="389" customFormat="1" ht="11.25" x14ac:dyDescent="0.2">
      <c r="A1788" s="554" t="s">
        <v>521</v>
      </c>
      <c r="B1788" s="505" t="s">
        <v>4698</v>
      </c>
      <c r="C1788" s="505" t="s">
        <v>4699</v>
      </c>
      <c r="D1788" s="418" t="s">
        <v>2502</v>
      </c>
      <c r="E1788" s="508">
        <v>1204.08</v>
      </c>
      <c r="F1788" s="540" t="s">
        <v>5412</v>
      </c>
      <c r="G1788" s="418" t="s">
        <v>5413</v>
      </c>
      <c r="H1788" s="418" t="s">
        <v>2502</v>
      </c>
      <c r="I1788" s="418" t="s">
        <v>5336</v>
      </c>
      <c r="J1788" s="418" t="s">
        <v>790</v>
      </c>
      <c r="K1788" s="529">
        <v>5</v>
      </c>
      <c r="L1788" s="419">
        <v>12</v>
      </c>
      <c r="M1788" s="508">
        <v>21648.959999999999</v>
      </c>
      <c r="N1788" s="539"/>
      <c r="O1788" s="539"/>
      <c r="P1788" s="508"/>
    </row>
    <row r="1789" spans="1:16" s="389" customFormat="1" ht="11.25" x14ac:dyDescent="0.2">
      <c r="A1789" s="554" t="s">
        <v>521</v>
      </c>
      <c r="B1789" s="505" t="s">
        <v>4698</v>
      </c>
      <c r="C1789" s="505" t="s">
        <v>4699</v>
      </c>
      <c r="D1789" s="418" t="s">
        <v>2502</v>
      </c>
      <c r="E1789" s="508">
        <v>1642.6</v>
      </c>
      <c r="F1789" s="540" t="s">
        <v>5414</v>
      </c>
      <c r="G1789" s="418" t="s">
        <v>5415</v>
      </c>
      <c r="H1789" s="418" t="s">
        <v>2502</v>
      </c>
      <c r="I1789" s="418" t="s">
        <v>5336</v>
      </c>
      <c r="J1789" s="418" t="s">
        <v>790</v>
      </c>
      <c r="K1789" s="529">
        <v>5</v>
      </c>
      <c r="L1789" s="419">
        <v>12</v>
      </c>
      <c r="M1789" s="508">
        <v>26911.199999999997</v>
      </c>
      <c r="N1789" s="539"/>
      <c r="O1789" s="539"/>
      <c r="P1789" s="508"/>
    </row>
    <row r="1790" spans="1:16" s="389" customFormat="1" ht="11.25" x14ac:dyDescent="0.2">
      <c r="A1790" s="554" t="s">
        <v>521</v>
      </c>
      <c r="B1790" s="505" t="s">
        <v>4698</v>
      </c>
      <c r="C1790" s="505" t="s">
        <v>4699</v>
      </c>
      <c r="D1790" s="418" t="s">
        <v>2502</v>
      </c>
      <c r="E1790" s="508">
        <v>1204.08</v>
      </c>
      <c r="F1790" s="540" t="s">
        <v>5416</v>
      </c>
      <c r="G1790" s="418" t="s">
        <v>5417</v>
      </c>
      <c r="H1790" s="418" t="s">
        <v>2502</v>
      </c>
      <c r="I1790" s="418" t="s">
        <v>5336</v>
      </c>
      <c r="J1790" s="418" t="s">
        <v>790</v>
      </c>
      <c r="K1790" s="529">
        <v>5</v>
      </c>
      <c r="L1790" s="419">
        <v>12</v>
      </c>
      <c r="M1790" s="508">
        <v>21648.959999999999</v>
      </c>
      <c r="N1790" s="539"/>
      <c r="O1790" s="539"/>
      <c r="P1790" s="508"/>
    </row>
    <row r="1791" spans="1:16" s="389" customFormat="1" ht="11.25" x14ac:dyDescent="0.2">
      <c r="A1791" s="554" t="s">
        <v>521</v>
      </c>
      <c r="B1791" s="505" t="s">
        <v>4698</v>
      </c>
      <c r="C1791" s="505" t="s">
        <v>4699</v>
      </c>
      <c r="D1791" s="418" t="s">
        <v>2502</v>
      </c>
      <c r="E1791" s="508">
        <v>1642.6</v>
      </c>
      <c r="F1791" s="540" t="s">
        <v>5418</v>
      </c>
      <c r="G1791" s="418" t="s">
        <v>5419</v>
      </c>
      <c r="H1791" s="418" t="s">
        <v>2502</v>
      </c>
      <c r="I1791" s="418" t="s">
        <v>5336</v>
      </c>
      <c r="J1791" s="418" t="s">
        <v>790</v>
      </c>
      <c r="K1791" s="529">
        <v>5</v>
      </c>
      <c r="L1791" s="419">
        <v>12</v>
      </c>
      <c r="M1791" s="508">
        <v>26911.199999999997</v>
      </c>
      <c r="N1791" s="539"/>
      <c r="O1791" s="539"/>
      <c r="P1791" s="508"/>
    </row>
    <row r="1792" spans="1:16" s="389" customFormat="1" ht="11.25" x14ac:dyDescent="0.2">
      <c r="A1792" s="554" t="s">
        <v>521</v>
      </c>
      <c r="B1792" s="505" t="s">
        <v>4698</v>
      </c>
      <c r="C1792" s="505" t="s">
        <v>4699</v>
      </c>
      <c r="D1792" s="418" t="s">
        <v>2502</v>
      </c>
      <c r="E1792" s="508">
        <v>1642.6</v>
      </c>
      <c r="F1792" s="540" t="s">
        <v>5420</v>
      </c>
      <c r="G1792" s="418" t="s">
        <v>5421</v>
      </c>
      <c r="H1792" s="418" t="s">
        <v>2502</v>
      </c>
      <c r="I1792" s="418" t="s">
        <v>5336</v>
      </c>
      <c r="J1792" s="418" t="s">
        <v>790</v>
      </c>
      <c r="K1792" s="529">
        <v>5</v>
      </c>
      <c r="L1792" s="419">
        <v>12</v>
      </c>
      <c r="M1792" s="508">
        <v>26911.199999999997</v>
      </c>
      <c r="N1792" s="539"/>
      <c r="O1792" s="539"/>
      <c r="P1792" s="508"/>
    </row>
    <row r="1793" spans="1:16" s="389" customFormat="1" ht="11.25" x14ac:dyDescent="0.2">
      <c r="A1793" s="554" t="s">
        <v>521</v>
      </c>
      <c r="B1793" s="505" t="s">
        <v>4698</v>
      </c>
      <c r="C1793" s="505" t="s">
        <v>4699</v>
      </c>
      <c r="D1793" s="418" t="s">
        <v>2502</v>
      </c>
      <c r="E1793" s="508">
        <v>1642.6</v>
      </c>
      <c r="F1793" s="540" t="s">
        <v>5422</v>
      </c>
      <c r="G1793" s="418" t="s">
        <v>5423</v>
      </c>
      <c r="H1793" s="418" t="s">
        <v>2502</v>
      </c>
      <c r="I1793" s="418" t="s">
        <v>5336</v>
      </c>
      <c r="J1793" s="418" t="s">
        <v>790</v>
      </c>
      <c r="K1793" s="529">
        <v>5</v>
      </c>
      <c r="L1793" s="419">
        <v>12</v>
      </c>
      <c r="M1793" s="508">
        <v>26911.199999999997</v>
      </c>
      <c r="N1793" s="539"/>
      <c r="O1793" s="539"/>
      <c r="P1793" s="508"/>
    </row>
    <row r="1794" spans="1:16" s="389" customFormat="1" ht="11.25" x14ac:dyDescent="0.2">
      <c r="A1794" s="554" t="s">
        <v>521</v>
      </c>
      <c r="B1794" s="505" t="s">
        <v>4698</v>
      </c>
      <c r="C1794" s="505" t="s">
        <v>4699</v>
      </c>
      <c r="D1794" s="418" t="s">
        <v>2502</v>
      </c>
      <c r="E1794" s="508">
        <v>1642.6</v>
      </c>
      <c r="F1794" s="540" t="s">
        <v>5424</v>
      </c>
      <c r="G1794" s="418" t="s">
        <v>5425</v>
      </c>
      <c r="H1794" s="418" t="s">
        <v>2502</v>
      </c>
      <c r="I1794" s="418" t="s">
        <v>5336</v>
      </c>
      <c r="J1794" s="418" t="s">
        <v>790</v>
      </c>
      <c r="K1794" s="529">
        <v>5</v>
      </c>
      <c r="L1794" s="419">
        <v>12</v>
      </c>
      <c r="M1794" s="508">
        <v>26911.199999999997</v>
      </c>
      <c r="N1794" s="539"/>
      <c r="O1794" s="539"/>
      <c r="P1794" s="508"/>
    </row>
    <row r="1795" spans="1:16" s="389" customFormat="1" ht="11.25" x14ac:dyDescent="0.2">
      <c r="A1795" s="554" t="s">
        <v>521</v>
      </c>
      <c r="B1795" s="505" t="s">
        <v>4698</v>
      </c>
      <c r="C1795" s="505" t="s">
        <v>4699</v>
      </c>
      <c r="D1795" s="418" t="s">
        <v>2502</v>
      </c>
      <c r="E1795" s="508">
        <v>1642.6</v>
      </c>
      <c r="F1795" s="540" t="s">
        <v>5426</v>
      </c>
      <c r="G1795" s="418" t="s">
        <v>5427</v>
      </c>
      <c r="H1795" s="418" t="s">
        <v>2502</v>
      </c>
      <c r="I1795" s="418" t="s">
        <v>5336</v>
      </c>
      <c r="J1795" s="418" t="s">
        <v>790</v>
      </c>
      <c r="K1795" s="529">
        <v>5</v>
      </c>
      <c r="L1795" s="419">
        <v>12</v>
      </c>
      <c r="M1795" s="508">
        <v>26911.199999999997</v>
      </c>
      <c r="N1795" s="539"/>
      <c r="O1795" s="539"/>
      <c r="P1795" s="508"/>
    </row>
    <row r="1796" spans="1:16" s="389" customFormat="1" ht="11.25" x14ac:dyDescent="0.2">
      <c r="A1796" s="554" t="s">
        <v>521</v>
      </c>
      <c r="B1796" s="505" t="s">
        <v>4698</v>
      </c>
      <c r="C1796" s="505" t="s">
        <v>4699</v>
      </c>
      <c r="D1796" s="418" t="s">
        <v>2502</v>
      </c>
      <c r="E1796" s="508">
        <v>984.81999999999994</v>
      </c>
      <c r="F1796" s="540" t="s">
        <v>5428</v>
      </c>
      <c r="G1796" s="418" t="s">
        <v>5429</v>
      </c>
      <c r="H1796" s="418" t="s">
        <v>2502</v>
      </c>
      <c r="I1796" s="418" t="s">
        <v>5336</v>
      </c>
      <c r="J1796" s="418" t="s">
        <v>790</v>
      </c>
      <c r="K1796" s="529">
        <v>5</v>
      </c>
      <c r="L1796" s="419">
        <v>12</v>
      </c>
      <c r="M1796" s="508">
        <v>19017.84</v>
      </c>
      <c r="N1796" s="539"/>
      <c r="O1796" s="539"/>
      <c r="P1796" s="508"/>
    </row>
    <row r="1797" spans="1:16" s="389" customFormat="1" ht="11.25" x14ac:dyDescent="0.2">
      <c r="A1797" s="554" t="s">
        <v>521</v>
      </c>
      <c r="B1797" s="505" t="s">
        <v>4698</v>
      </c>
      <c r="C1797" s="505" t="s">
        <v>4699</v>
      </c>
      <c r="D1797" s="418" t="s">
        <v>2502</v>
      </c>
      <c r="E1797" s="508">
        <v>984.81999999999994</v>
      </c>
      <c r="F1797" s="540" t="s">
        <v>5430</v>
      </c>
      <c r="G1797" s="418" t="s">
        <v>5431</v>
      </c>
      <c r="H1797" s="418" t="s">
        <v>2502</v>
      </c>
      <c r="I1797" s="418" t="s">
        <v>5336</v>
      </c>
      <c r="J1797" s="418" t="s">
        <v>790</v>
      </c>
      <c r="K1797" s="529">
        <v>5</v>
      </c>
      <c r="L1797" s="419">
        <v>12</v>
      </c>
      <c r="M1797" s="508">
        <v>19017.84</v>
      </c>
      <c r="N1797" s="539"/>
      <c r="O1797" s="539"/>
      <c r="P1797" s="508"/>
    </row>
    <row r="1798" spans="1:16" s="389" customFormat="1" ht="11.25" x14ac:dyDescent="0.2">
      <c r="A1798" s="554" t="s">
        <v>521</v>
      </c>
      <c r="B1798" s="505" t="s">
        <v>4698</v>
      </c>
      <c r="C1798" s="505" t="s">
        <v>4699</v>
      </c>
      <c r="D1798" s="418" t="s">
        <v>2502</v>
      </c>
      <c r="E1798" s="508">
        <v>1642.6</v>
      </c>
      <c r="F1798" s="540" t="s">
        <v>5432</v>
      </c>
      <c r="G1798" s="418" t="s">
        <v>5433</v>
      </c>
      <c r="H1798" s="418" t="s">
        <v>2502</v>
      </c>
      <c r="I1798" s="418" t="s">
        <v>5336</v>
      </c>
      <c r="J1798" s="418" t="s">
        <v>790</v>
      </c>
      <c r="K1798" s="529">
        <v>5</v>
      </c>
      <c r="L1798" s="419">
        <v>12</v>
      </c>
      <c r="M1798" s="508">
        <v>26911.199999999997</v>
      </c>
      <c r="N1798" s="539"/>
      <c r="O1798" s="539"/>
      <c r="P1798" s="508"/>
    </row>
    <row r="1799" spans="1:16" s="389" customFormat="1" ht="11.25" x14ac:dyDescent="0.2">
      <c r="A1799" s="554" t="s">
        <v>521</v>
      </c>
      <c r="B1799" s="505" t="s">
        <v>4698</v>
      </c>
      <c r="C1799" s="505" t="s">
        <v>4699</v>
      </c>
      <c r="D1799" s="418" t="s">
        <v>2502</v>
      </c>
      <c r="E1799" s="508">
        <v>1642.6</v>
      </c>
      <c r="F1799" s="540" t="s">
        <v>5434</v>
      </c>
      <c r="G1799" s="418" t="s">
        <v>5435</v>
      </c>
      <c r="H1799" s="418" t="s">
        <v>2502</v>
      </c>
      <c r="I1799" s="418" t="s">
        <v>5336</v>
      </c>
      <c r="J1799" s="418" t="s">
        <v>790</v>
      </c>
      <c r="K1799" s="529">
        <v>5</v>
      </c>
      <c r="L1799" s="419">
        <v>12</v>
      </c>
      <c r="M1799" s="508">
        <v>26911.199999999997</v>
      </c>
      <c r="N1799" s="539"/>
      <c r="O1799" s="539"/>
      <c r="P1799" s="508"/>
    </row>
    <row r="1800" spans="1:16" s="389" customFormat="1" ht="11.25" x14ac:dyDescent="0.2">
      <c r="A1800" s="554" t="s">
        <v>521</v>
      </c>
      <c r="B1800" s="505" t="s">
        <v>4698</v>
      </c>
      <c r="C1800" s="505" t="s">
        <v>4699</v>
      </c>
      <c r="D1800" s="418" t="s">
        <v>3689</v>
      </c>
      <c r="E1800" s="508">
        <v>1642.6</v>
      </c>
      <c r="F1800" s="540" t="s">
        <v>5436</v>
      </c>
      <c r="G1800" s="418" t="s">
        <v>5437</v>
      </c>
      <c r="H1800" s="418" t="s">
        <v>3689</v>
      </c>
      <c r="I1800" s="418" t="s">
        <v>5336</v>
      </c>
      <c r="J1800" s="418" t="s">
        <v>790</v>
      </c>
      <c r="K1800" s="529">
        <v>5</v>
      </c>
      <c r="L1800" s="419">
        <v>12</v>
      </c>
      <c r="M1800" s="508">
        <v>26911.199999999997</v>
      </c>
      <c r="N1800" s="539"/>
      <c r="O1800" s="539"/>
      <c r="P1800" s="508"/>
    </row>
    <row r="1801" spans="1:16" s="389" customFormat="1" ht="11.25" x14ac:dyDescent="0.2">
      <c r="A1801" s="554" t="s">
        <v>521</v>
      </c>
      <c r="B1801" s="505" t="s">
        <v>4698</v>
      </c>
      <c r="C1801" s="505" t="s">
        <v>4699</v>
      </c>
      <c r="D1801" s="418" t="s">
        <v>3689</v>
      </c>
      <c r="E1801" s="508">
        <v>984.81999999999994</v>
      </c>
      <c r="F1801" s="540" t="s">
        <v>5438</v>
      </c>
      <c r="G1801" s="418" t="s">
        <v>5439</v>
      </c>
      <c r="H1801" s="418" t="s">
        <v>3689</v>
      </c>
      <c r="I1801" s="418" t="s">
        <v>5336</v>
      </c>
      <c r="J1801" s="418" t="s">
        <v>790</v>
      </c>
      <c r="K1801" s="529">
        <v>5</v>
      </c>
      <c r="L1801" s="419">
        <v>12</v>
      </c>
      <c r="M1801" s="508">
        <v>19017.84</v>
      </c>
      <c r="N1801" s="539"/>
      <c r="O1801" s="539"/>
      <c r="P1801" s="508"/>
    </row>
    <row r="1802" spans="1:16" s="389" customFormat="1" ht="11.25" x14ac:dyDescent="0.2">
      <c r="A1802" s="554" t="s">
        <v>521</v>
      </c>
      <c r="B1802" s="505" t="s">
        <v>4698</v>
      </c>
      <c r="C1802" s="505" t="s">
        <v>4699</v>
      </c>
      <c r="D1802" s="418" t="s">
        <v>3689</v>
      </c>
      <c r="E1802" s="508">
        <v>1642.6</v>
      </c>
      <c r="F1802" s="540" t="s">
        <v>5440</v>
      </c>
      <c r="G1802" s="418" t="s">
        <v>5441</v>
      </c>
      <c r="H1802" s="418" t="s">
        <v>3689</v>
      </c>
      <c r="I1802" s="418" t="s">
        <v>5336</v>
      </c>
      <c r="J1802" s="418" t="s">
        <v>790</v>
      </c>
      <c r="K1802" s="529">
        <v>5</v>
      </c>
      <c r="L1802" s="419">
        <v>12</v>
      </c>
      <c r="M1802" s="508">
        <v>26911.199999999997</v>
      </c>
      <c r="N1802" s="539"/>
      <c r="O1802" s="539"/>
      <c r="P1802" s="508"/>
    </row>
    <row r="1803" spans="1:16" s="389" customFormat="1" ht="11.25" x14ac:dyDescent="0.2">
      <c r="A1803" s="554" t="s">
        <v>521</v>
      </c>
      <c r="B1803" s="505" t="s">
        <v>4698</v>
      </c>
      <c r="C1803" s="505" t="s">
        <v>4699</v>
      </c>
      <c r="D1803" s="418" t="s">
        <v>3689</v>
      </c>
      <c r="E1803" s="508">
        <v>984.81999999999994</v>
      </c>
      <c r="F1803" s="540" t="s">
        <v>5442</v>
      </c>
      <c r="G1803" s="418" t="s">
        <v>5443</v>
      </c>
      <c r="H1803" s="418" t="s">
        <v>3689</v>
      </c>
      <c r="I1803" s="418" t="s">
        <v>5336</v>
      </c>
      <c r="J1803" s="418" t="s">
        <v>790</v>
      </c>
      <c r="K1803" s="529">
        <v>5</v>
      </c>
      <c r="L1803" s="419">
        <v>12</v>
      </c>
      <c r="M1803" s="508">
        <v>19017.84</v>
      </c>
      <c r="N1803" s="539"/>
      <c r="O1803" s="539"/>
      <c r="P1803" s="508"/>
    </row>
    <row r="1804" spans="1:16" s="389" customFormat="1" ht="11.25" x14ac:dyDescent="0.2">
      <c r="A1804" s="554" t="s">
        <v>521</v>
      </c>
      <c r="B1804" s="505" t="s">
        <v>4698</v>
      </c>
      <c r="C1804" s="505" t="s">
        <v>4699</v>
      </c>
      <c r="D1804" s="418" t="s">
        <v>3689</v>
      </c>
      <c r="E1804" s="508">
        <v>2183.5500000000006</v>
      </c>
      <c r="F1804" s="540" t="s">
        <v>5444</v>
      </c>
      <c r="G1804" s="418" t="s">
        <v>5445</v>
      </c>
      <c r="H1804" s="418" t="s">
        <v>3689</v>
      </c>
      <c r="I1804" s="418" t="s">
        <v>5336</v>
      </c>
      <c r="J1804" s="418" t="s">
        <v>790</v>
      </c>
      <c r="K1804" s="529">
        <v>5</v>
      </c>
      <c r="L1804" s="419">
        <v>12</v>
      </c>
      <c r="M1804" s="508">
        <v>33402.600000000006</v>
      </c>
      <c r="N1804" s="539"/>
      <c r="O1804" s="539"/>
      <c r="P1804" s="508"/>
    </row>
    <row r="1805" spans="1:16" s="389" customFormat="1" ht="11.25" x14ac:dyDescent="0.2">
      <c r="A1805" s="554" t="s">
        <v>521</v>
      </c>
      <c r="B1805" s="505" t="s">
        <v>4698</v>
      </c>
      <c r="C1805" s="505" t="s">
        <v>4699</v>
      </c>
      <c r="D1805" s="418" t="s">
        <v>3689</v>
      </c>
      <c r="E1805" s="508">
        <v>2183.5500000000006</v>
      </c>
      <c r="F1805" s="540" t="s">
        <v>5446</v>
      </c>
      <c r="G1805" s="418" t="s">
        <v>5447</v>
      </c>
      <c r="H1805" s="418" t="s">
        <v>3689</v>
      </c>
      <c r="I1805" s="418" t="s">
        <v>5336</v>
      </c>
      <c r="J1805" s="418" t="s">
        <v>790</v>
      </c>
      <c r="K1805" s="529">
        <v>5</v>
      </c>
      <c r="L1805" s="419">
        <v>12</v>
      </c>
      <c r="M1805" s="508">
        <v>33402.600000000006</v>
      </c>
      <c r="N1805" s="539"/>
      <c r="O1805" s="539"/>
      <c r="P1805" s="508"/>
    </row>
    <row r="1806" spans="1:16" s="389" customFormat="1" ht="11.25" x14ac:dyDescent="0.2">
      <c r="A1806" s="554" t="s">
        <v>521</v>
      </c>
      <c r="B1806" s="505" t="s">
        <v>4698</v>
      </c>
      <c r="C1806" s="505" t="s">
        <v>4699</v>
      </c>
      <c r="D1806" s="418" t="s">
        <v>3689</v>
      </c>
      <c r="E1806" s="508">
        <v>1861.8600000000001</v>
      </c>
      <c r="F1806" s="540" t="s">
        <v>5448</v>
      </c>
      <c r="G1806" s="418" t="s">
        <v>5449</v>
      </c>
      <c r="H1806" s="418" t="s">
        <v>3689</v>
      </c>
      <c r="I1806" s="418" t="s">
        <v>5336</v>
      </c>
      <c r="J1806" s="418" t="s">
        <v>790</v>
      </c>
      <c r="K1806" s="529">
        <v>5</v>
      </c>
      <c r="L1806" s="419">
        <v>12</v>
      </c>
      <c r="M1806" s="508">
        <v>29542.32</v>
      </c>
      <c r="N1806" s="539"/>
      <c r="O1806" s="539"/>
      <c r="P1806" s="508"/>
    </row>
    <row r="1807" spans="1:16" s="389" customFormat="1" ht="11.25" x14ac:dyDescent="0.2">
      <c r="A1807" s="554" t="s">
        <v>521</v>
      </c>
      <c r="B1807" s="505" t="s">
        <v>4698</v>
      </c>
      <c r="C1807" s="505" t="s">
        <v>4699</v>
      </c>
      <c r="D1807" s="418" t="s">
        <v>3689</v>
      </c>
      <c r="E1807" s="508">
        <v>1642.6</v>
      </c>
      <c r="F1807" s="540" t="s">
        <v>5450</v>
      </c>
      <c r="G1807" s="418" t="s">
        <v>5451</v>
      </c>
      <c r="H1807" s="418" t="s">
        <v>3689</v>
      </c>
      <c r="I1807" s="418" t="s">
        <v>5336</v>
      </c>
      <c r="J1807" s="418" t="s">
        <v>790</v>
      </c>
      <c r="K1807" s="529">
        <v>5</v>
      </c>
      <c r="L1807" s="419">
        <v>12</v>
      </c>
      <c r="M1807" s="508">
        <v>26911.199999999997</v>
      </c>
      <c r="N1807" s="539"/>
      <c r="O1807" s="539"/>
      <c r="P1807" s="508"/>
    </row>
    <row r="1808" spans="1:16" s="389" customFormat="1" ht="11.25" x14ac:dyDescent="0.2">
      <c r="A1808" s="554" t="s">
        <v>521</v>
      </c>
      <c r="B1808" s="505" t="s">
        <v>4698</v>
      </c>
      <c r="C1808" s="505" t="s">
        <v>4699</v>
      </c>
      <c r="D1808" s="418" t="s">
        <v>3689</v>
      </c>
      <c r="E1808" s="508">
        <v>1861.8600000000001</v>
      </c>
      <c r="F1808" s="540" t="s">
        <v>5452</v>
      </c>
      <c r="G1808" s="418" t="s">
        <v>5453</v>
      </c>
      <c r="H1808" s="418" t="s">
        <v>3689</v>
      </c>
      <c r="I1808" s="418" t="s">
        <v>5336</v>
      </c>
      <c r="J1808" s="418" t="s">
        <v>790</v>
      </c>
      <c r="K1808" s="529">
        <v>5</v>
      </c>
      <c r="L1808" s="419">
        <v>12</v>
      </c>
      <c r="M1808" s="508">
        <v>29542.32</v>
      </c>
      <c r="N1808" s="539"/>
      <c r="O1808" s="539"/>
      <c r="P1808" s="508"/>
    </row>
    <row r="1809" spans="1:16" s="389" customFormat="1" ht="11.25" x14ac:dyDescent="0.2">
      <c r="A1809" s="554" t="s">
        <v>521</v>
      </c>
      <c r="B1809" s="505" t="s">
        <v>4698</v>
      </c>
      <c r="C1809" s="505" t="s">
        <v>4699</v>
      </c>
      <c r="D1809" s="418" t="s">
        <v>3689</v>
      </c>
      <c r="E1809" s="508">
        <v>1642.6</v>
      </c>
      <c r="F1809" s="540" t="s">
        <v>5454</v>
      </c>
      <c r="G1809" s="418" t="s">
        <v>5455</v>
      </c>
      <c r="H1809" s="418" t="s">
        <v>3689</v>
      </c>
      <c r="I1809" s="418" t="s">
        <v>5336</v>
      </c>
      <c r="J1809" s="418" t="s">
        <v>790</v>
      </c>
      <c r="K1809" s="529">
        <v>5</v>
      </c>
      <c r="L1809" s="419">
        <v>12</v>
      </c>
      <c r="M1809" s="508">
        <v>26911.199999999997</v>
      </c>
      <c r="N1809" s="539"/>
      <c r="O1809" s="539"/>
      <c r="P1809" s="508"/>
    </row>
    <row r="1810" spans="1:16" s="389" customFormat="1" ht="11.25" x14ac:dyDescent="0.2">
      <c r="A1810" s="554" t="s">
        <v>521</v>
      </c>
      <c r="B1810" s="505" t="s">
        <v>4698</v>
      </c>
      <c r="C1810" s="505" t="s">
        <v>4699</v>
      </c>
      <c r="D1810" s="418" t="s">
        <v>3689</v>
      </c>
      <c r="E1810" s="508">
        <v>1642.6</v>
      </c>
      <c r="F1810" s="540" t="s">
        <v>5456</v>
      </c>
      <c r="G1810" s="418" t="s">
        <v>5457</v>
      </c>
      <c r="H1810" s="418" t="s">
        <v>3689</v>
      </c>
      <c r="I1810" s="418" t="s">
        <v>5336</v>
      </c>
      <c r="J1810" s="418" t="s">
        <v>790</v>
      </c>
      <c r="K1810" s="529">
        <v>5</v>
      </c>
      <c r="L1810" s="419">
        <v>12</v>
      </c>
      <c r="M1810" s="508">
        <v>26911.199999999997</v>
      </c>
      <c r="N1810" s="539"/>
      <c r="O1810" s="539"/>
      <c r="P1810" s="508"/>
    </row>
    <row r="1811" spans="1:16" s="389" customFormat="1" ht="11.25" x14ac:dyDescent="0.2">
      <c r="A1811" s="554" t="s">
        <v>521</v>
      </c>
      <c r="B1811" s="505" t="s">
        <v>4698</v>
      </c>
      <c r="C1811" s="505" t="s">
        <v>4699</v>
      </c>
      <c r="D1811" s="418" t="s">
        <v>3689</v>
      </c>
      <c r="E1811" s="508">
        <v>2686.7000000000003</v>
      </c>
      <c r="F1811" s="540" t="s">
        <v>5458</v>
      </c>
      <c r="G1811" s="418" t="s">
        <v>5459</v>
      </c>
      <c r="H1811" s="418" t="s">
        <v>3689</v>
      </c>
      <c r="I1811" s="418" t="s">
        <v>5336</v>
      </c>
      <c r="J1811" s="418" t="s">
        <v>790</v>
      </c>
      <c r="K1811" s="529">
        <v>5</v>
      </c>
      <c r="L1811" s="419">
        <v>12</v>
      </c>
      <c r="M1811" s="508">
        <v>39440.400000000001</v>
      </c>
      <c r="N1811" s="539"/>
      <c r="O1811" s="539"/>
      <c r="P1811" s="508"/>
    </row>
    <row r="1812" spans="1:16" s="389" customFormat="1" ht="11.25" x14ac:dyDescent="0.2">
      <c r="A1812" s="554" t="s">
        <v>521</v>
      </c>
      <c r="B1812" s="505" t="s">
        <v>4698</v>
      </c>
      <c r="C1812" s="505" t="s">
        <v>4699</v>
      </c>
      <c r="D1812" s="418" t="s">
        <v>3689</v>
      </c>
      <c r="E1812" s="508">
        <v>1313.71</v>
      </c>
      <c r="F1812" s="540" t="s">
        <v>5460</v>
      </c>
      <c r="G1812" s="418" t="s">
        <v>5461</v>
      </c>
      <c r="H1812" s="418" t="s">
        <v>3689</v>
      </c>
      <c r="I1812" s="418" t="s">
        <v>5336</v>
      </c>
      <c r="J1812" s="418" t="s">
        <v>790</v>
      </c>
      <c r="K1812" s="529">
        <v>5</v>
      </c>
      <c r="L1812" s="419">
        <v>12</v>
      </c>
      <c r="M1812" s="508">
        <v>22964.52</v>
      </c>
      <c r="N1812" s="539"/>
      <c r="O1812" s="539"/>
      <c r="P1812" s="508"/>
    </row>
    <row r="1813" spans="1:16" s="389" customFormat="1" ht="11.25" x14ac:dyDescent="0.2">
      <c r="A1813" s="554" t="s">
        <v>521</v>
      </c>
      <c r="B1813" s="505" t="s">
        <v>4698</v>
      </c>
      <c r="C1813" s="505" t="s">
        <v>4699</v>
      </c>
      <c r="D1813" s="418" t="s">
        <v>3689</v>
      </c>
      <c r="E1813" s="508">
        <v>1861.8600000000001</v>
      </c>
      <c r="F1813" s="540" t="s">
        <v>5462</v>
      </c>
      <c r="G1813" s="418" t="s">
        <v>5463</v>
      </c>
      <c r="H1813" s="418" t="s">
        <v>3689</v>
      </c>
      <c r="I1813" s="418" t="s">
        <v>5336</v>
      </c>
      <c r="J1813" s="418" t="s">
        <v>790</v>
      </c>
      <c r="K1813" s="529">
        <v>5</v>
      </c>
      <c r="L1813" s="419">
        <v>12</v>
      </c>
      <c r="M1813" s="508">
        <v>29542.32</v>
      </c>
      <c r="N1813" s="539"/>
      <c r="O1813" s="539"/>
      <c r="P1813" s="508"/>
    </row>
    <row r="1814" spans="1:16" s="389" customFormat="1" ht="11.25" x14ac:dyDescent="0.2">
      <c r="A1814" s="554" t="s">
        <v>521</v>
      </c>
      <c r="B1814" s="505" t="s">
        <v>4698</v>
      </c>
      <c r="C1814" s="505" t="s">
        <v>4699</v>
      </c>
      <c r="D1814" s="418" t="s">
        <v>3689</v>
      </c>
      <c r="E1814" s="508">
        <v>1861.8600000000001</v>
      </c>
      <c r="F1814" s="540" t="s">
        <v>5464</v>
      </c>
      <c r="G1814" s="418" t="s">
        <v>5465</v>
      </c>
      <c r="H1814" s="418" t="s">
        <v>3689</v>
      </c>
      <c r="I1814" s="418" t="s">
        <v>5336</v>
      </c>
      <c r="J1814" s="418" t="s">
        <v>790</v>
      </c>
      <c r="K1814" s="529">
        <v>5</v>
      </c>
      <c r="L1814" s="419">
        <v>12</v>
      </c>
      <c r="M1814" s="508">
        <v>29542.32</v>
      </c>
      <c r="N1814" s="539"/>
      <c r="O1814" s="539"/>
      <c r="P1814" s="508"/>
    </row>
    <row r="1815" spans="1:16" s="389" customFormat="1" ht="11.25" x14ac:dyDescent="0.2">
      <c r="A1815" s="554" t="s">
        <v>521</v>
      </c>
      <c r="B1815" s="505" t="s">
        <v>4698</v>
      </c>
      <c r="C1815" s="505" t="s">
        <v>4699</v>
      </c>
      <c r="D1815" s="418" t="s">
        <v>3689</v>
      </c>
      <c r="E1815" s="508">
        <v>984.81999999999994</v>
      </c>
      <c r="F1815" s="540" t="s">
        <v>5466</v>
      </c>
      <c r="G1815" s="418" t="s">
        <v>5467</v>
      </c>
      <c r="H1815" s="418" t="s">
        <v>3689</v>
      </c>
      <c r="I1815" s="418" t="s">
        <v>5336</v>
      </c>
      <c r="J1815" s="418" t="s">
        <v>790</v>
      </c>
      <c r="K1815" s="529">
        <v>5</v>
      </c>
      <c r="L1815" s="419">
        <v>12</v>
      </c>
      <c r="M1815" s="508">
        <v>19017.84</v>
      </c>
      <c r="N1815" s="539"/>
      <c r="O1815" s="539"/>
      <c r="P1815" s="508"/>
    </row>
    <row r="1816" spans="1:16" s="389" customFormat="1" ht="11.25" x14ac:dyDescent="0.2">
      <c r="A1816" s="554" t="s">
        <v>521</v>
      </c>
      <c r="B1816" s="505" t="s">
        <v>4698</v>
      </c>
      <c r="C1816" s="505" t="s">
        <v>4699</v>
      </c>
      <c r="D1816" s="418" t="s">
        <v>3689</v>
      </c>
      <c r="E1816" s="508">
        <v>984.81999999999994</v>
      </c>
      <c r="F1816" s="540" t="s">
        <v>5468</v>
      </c>
      <c r="G1816" s="418" t="s">
        <v>5469</v>
      </c>
      <c r="H1816" s="418" t="s">
        <v>3689</v>
      </c>
      <c r="I1816" s="418" t="s">
        <v>5336</v>
      </c>
      <c r="J1816" s="418" t="s">
        <v>790</v>
      </c>
      <c r="K1816" s="529">
        <v>5</v>
      </c>
      <c r="L1816" s="419">
        <v>12</v>
      </c>
      <c r="M1816" s="508">
        <v>19017.84</v>
      </c>
      <c r="N1816" s="539"/>
      <c r="O1816" s="539"/>
      <c r="P1816" s="508"/>
    </row>
    <row r="1817" spans="1:16" s="389" customFormat="1" ht="11.25" x14ac:dyDescent="0.2">
      <c r="A1817" s="554" t="s">
        <v>521</v>
      </c>
      <c r="B1817" s="505" t="s">
        <v>4698</v>
      </c>
      <c r="C1817" s="505" t="s">
        <v>4699</v>
      </c>
      <c r="D1817" s="418" t="s">
        <v>3689</v>
      </c>
      <c r="E1817" s="508">
        <v>2183.5500000000006</v>
      </c>
      <c r="F1817" s="540" t="s">
        <v>5470</v>
      </c>
      <c r="G1817" s="418" t="s">
        <v>5471</v>
      </c>
      <c r="H1817" s="418" t="s">
        <v>3689</v>
      </c>
      <c r="I1817" s="418" t="s">
        <v>5336</v>
      </c>
      <c r="J1817" s="418" t="s">
        <v>790</v>
      </c>
      <c r="K1817" s="529">
        <v>5</v>
      </c>
      <c r="L1817" s="419">
        <v>12</v>
      </c>
      <c r="M1817" s="508">
        <v>33402.600000000006</v>
      </c>
      <c r="N1817" s="539"/>
      <c r="O1817" s="539"/>
      <c r="P1817" s="508"/>
    </row>
    <row r="1818" spans="1:16" s="389" customFormat="1" ht="11.25" x14ac:dyDescent="0.2">
      <c r="A1818" s="554" t="s">
        <v>521</v>
      </c>
      <c r="B1818" s="505" t="s">
        <v>4698</v>
      </c>
      <c r="C1818" s="505" t="s">
        <v>4699</v>
      </c>
      <c r="D1818" s="418" t="s">
        <v>3689</v>
      </c>
      <c r="E1818" s="508">
        <v>1423.34</v>
      </c>
      <c r="F1818" s="540" t="s">
        <v>5472</v>
      </c>
      <c r="G1818" s="418" t="s">
        <v>5473</v>
      </c>
      <c r="H1818" s="418" t="s">
        <v>3689</v>
      </c>
      <c r="I1818" s="418" t="s">
        <v>5336</v>
      </c>
      <c r="J1818" s="418" t="s">
        <v>790</v>
      </c>
      <c r="K1818" s="529">
        <v>5</v>
      </c>
      <c r="L1818" s="419">
        <v>12</v>
      </c>
      <c r="M1818" s="508">
        <v>24280.079999999998</v>
      </c>
      <c r="N1818" s="539"/>
      <c r="O1818" s="539"/>
      <c r="P1818" s="508"/>
    </row>
    <row r="1819" spans="1:16" s="389" customFormat="1" ht="11.25" x14ac:dyDescent="0.2">
      <c r="A1819" s="554" t="s">
        <v>521</v>
      </c>
      <c r="B1819" s="505" t="s">
        <v>4698</v>
      </c>
      <c r="C1819" s="505" t="s">
        <v>4699</v>
      </c>
      <c r="D1819" s="418" t="s">
        <v>3689</v>
      </c>
      <c r="E1819" s="508">
        <v>1423.34</v>
      </c>
      <c r="F1819" s="540" t="s">
        <v>5474</v>
      </c>
      <c r="G1819" s="418" t="s">
        <v>5475</v>
      </c>
      <c r="H1819" s="418" t="s">
        <v>3689</v>
      </c>
      <c r="I1819" s="418" t="s">
        <v>5336</v>
      </c>
      <c r="J1819" s="418" t="s">
        <v>790</v>
      </c>
      <c r="K1819" s="529">
        <v>5</v>
      </c>
      <c r="L1819" s="419">
        <v>12</v>
      </c>
      <c r="M1819" s="508">
        <v>24280.079999999998</v>
      </c>
      <c r="N1819" s="539"/>
      <c r="O1819" s="539"/>
      <c r="P1819" s="508"/>
    </row>
    <row r="1820" spans="1:16" s="389" customFormat="1" ht="11.25" x14ac:dyDescent="0.2">
      <c r="A1820" s="554" t="s">
        <v>521</v>
      </c>
      <c r="B1820" s="505" t="s">
        <v>4698</v>
      </c>
      <c r="C1820" s="505" t="s">
        <v>4699</v>
      </c>
      <c r="D1820" s="418" t="s">
        <v>3689</v>
      </c>
      <c r="E1820" s="508">
        <v>984.81999999999994</v>
      </c>
      <c r="F1820" s="540" t="s">
        <v>5476</v>
      </c>
      <c r="G1820" s="418" t="s">
        <v>5477</v>
      </c>
      <c r="H1820" s="418" t="s">
        <v>3689</v>
      </c>
      <c r="I1820" s="418" t="s">
        <v>5336</v>
      </c>
      <c r="J1820" s="418" t="s">
        <v>790</v>
      </c>
      <c r="K1820" s="529">
        <v>5</v>
      </c>
      <c r="L1820" s="419">
        <v>12</v>
      </c>
      <c r="M1820" s="508">
        <v>19017.84</v>
      </c>
      <c r="N1820" s="539"/>
      <c r="O1820" s="539"/>
      <c r="P1820" s="508"/>
    </row>
    <row r="1821" spans="1:16" s="389" customFormat="1" ht="11.25" x14ac:dyDescent="0.2">
      <c r="A1821" s="554" t="s">
        <v>521</v>
      </c>
      <c r="B1821" s="505" t="s">
        <v>4698</v>
      </c>
      <c r="C1821" s="505" t="s">
        <v>4699</v>
      </c>
      <c r="D1821" s="418" t="s">
        <v>3689</v>
      </c>
      <c r="E1821" s="508">
        <v>984.81999999999994</v>
      </c>
      <c r="F1821" s="540" t="s">
        <v>5478</v>
      </c>
      <c r="G1821" s="418" t="s">
        <v>5479</v>
      </c>
      <c r="H1821" s="418" t="s">
        <v>3689</v>
      </c>
      <c r="I1821" s="418" t="s">
        <v>5336</v>
      </c>
      <c r="J1821" s="418" t="s">
        <v>790</v>
      </c>
      <c r="K1821" s="529">
        <v>5</v>
      </c>
      <c r="L1821" s="419">
        <v>12</v>
      </c>
      <c r="M1821" s="508">
        <v>19017.84</v>
      </c>
      <c r="N1821" s="539"/>
      <c r="O1821" s="539"/>
      <c r="P1821" s="508"/>
    </row>
    <row r="1822" spans="1:16" s="389" customFormat="1" ht="11.25" x14ac:dyDescent="0.2">
      <c r="A1822" s="554" t="s">
        <v>521</v>
      </c>
      <c r="B1822" s="505" t="s">
        <v>4698</v>
      </c>
      <c r="C1822" s="505" t="s">
        <v>4699</v>
      </c>
      <c r="D1822" s="418" t="s">
        <v>3689</v>
      </c>
      <c r="E1822" s="508">
        <v>765.56000000000017</v>
      </c>
      <c r="F1822" s="540" t="s">
        <v>5480</v>
      </c>
      <c r="G1822" s="418" t="s">
        <v>5481</v>
      </c>
      <c r="H1822" s="418" t="s">
        <v>3689</v>
      </c>
      <c r="I1822" s="418" t="s">
        <v>5336</v>
      </c>
      <c r="J1822" s="418" t="s">
        <v>790</v>
      </c>
      <c r="K1822" s="529">
        <v>5</v>
      </c>
      <c r="L1822" s="419">
        <v>12</v>
      </c>
      <c r="M1822" s="508">
        <v>16386.72</v>
      </c>
      <c r="N1822" s="539"/>
      <c r="O1822" s="539"/>
      <c r="P1822" s="508"/>
    </row>
    <row r="1823" spans="1:16" s="389" customFormat="1" ht="11.25" x14ac:dyDescent="0.2">
      <c r="A1823" s="554" t="s">
        <v>521</v>
      </c>
      <c r="B1823" s="505" t="s">
        <v>4698</v>
      </c>
      <c r="C1823" s="505" t="s">
        <v>4699</v>
      </c>
      <c r="D1823" s="418" t="s">
        <v>3689</v>
      </c>
      <c r="E1823" s="508">
        <v>984.81999999999994</v>
      </c>
      <c r="F1823" s="540" t="s">
        <v>5482</v>
      </c>
      <c r="G1823" s="418" t="s">
        <v>5483</v>
      </c>
      <c r="H1823" s="418" t="s">
        <v>3689</v>
      </c>
      <c r="I1823" s="418" t="s">
        <v>5336</v>
      </c>
      <c r="J1823" s="418" t="s">
        <v>790</v>
      </c>
      <c r="K1823" s="529">
        <v>5</v>
      </c>
      <c r="L1823" s="419">
        <v>12</v>
      </c>
      <c r="M1823" s="508">
        <v>19017.84</v>
      </c>
      <c r="N1823" s="539"/>
      <c r="O1823" s="539"/>
      <c r="P1823" s="508"/>
    </row>
    <row r="1824" spans="1:16" s="389" customFormat="1" ht="11.25" x14ac:dyDescent="0.2">
      <c r="A1824" s="554" t="s">
        <v>521</v>
      </c>
      <c r="B1824" s="505" t="s">
        <v>4698</v>
      </c>
      <c r="C1824" s="505" t="s">
        <v>4699</v>
      </c>
      <c r="D1824" s="418" t="s">
        <v>3689</v>
      </c>
      <c r="E1824" s="508">
        <v>2183.5500000000006</v>
      </c>
      <c r="F1824" s="540" t="s">
        <v>5484</v>
      </c>
      <c r="G1824" s="418" t="s">
        <v>5485</v>
      </c>
      <c r="H1824" s="418" t="s">
        <v>3689</v>
      </c>
      <c r="I1824" s="418" t="s">
        <v>5336</v>
      </c>
      <c r="J1824" s="418" t="s">
        <v>790</v>
      </c>
      <c r="K1824" s="529">
        <v>5</v>
      </c>
      <c r="L1824" s="419">
        <v>12</v>
      </c>
      <c r="M1824" s="508">
        <v>33402.600000000006</v>
      </c>
      <c r="N1824" s="539"/>
      <c r="O1824" s="539"/>
      <c r="P1824" s="508"/>
    </row>
    <row r="1825" spans="1:16" s="389" customFormat="1" ht="11.25" x14ac:dyDescent="0.2">
      <c r="A1825" s="554" t="s">
        <v>521</v>
      </c>
      <c r="B1825" s="505" t="s">
        <v>4698</v>
      </c>
      <c r="C1825" s="505" t="s">
        <v>4699</v>
      </c>
      <c r="D1825" s="418" t="s">
        <v>3689</v>
      </c>
      <c r="E1825" s="508">
        <v>984.81999999999994</v>
      </c>
      <c r="F1825" s="540" t="s">
        <v>5486</v>
      </c>
      <c r="G1825" s="418" t="s">
        <v>5487</v>
      </c>
      <c r="H1825" s="418" t="s">
        <v>3689</v>
      </c>
      <c r="I1825" s="418" t="s">
        <v>5336</v>
      </c>
      <c r="J1825" s="418" t="s">
        <v>790</v>
      </c>
      <c r="K1825" s="529">
        <v>5</v>
      </c>
      <c r="L1825" s="419">
        <v>12</v>
      </c>
      <c r="M1825" s="508">
        <v>19017.84</v>
      </c>
      <c r="N1825" s="539"/>
      <c r="O1825" s="539"/>
      <c r="P1825" s="508"/>
    </row>
    <row r="1826" spans="1:16" s="389" customFormat="1" ht="11.25" x14ac:dyDescent="0.2">
      <c r="A1826" s="554" t="s">
        <v>521</v>
      </c>
      <c r="B1826" s="505" t="s">
        <v>4698</v>
      </c>
      <c r="C1826" s="505" t="s">
        <v>4699</v>
      </c>
      <c r="D1826" s="418" t="s">
        <v>3689</v>
      </c>
      <c r="E1826" s="508">
        <v>984.81999999999994</v>
      </c>
      <c r="F1826" s="540" t="s">
        <v>5488</v>
      </c>
      <c r="G1826" s="418" t="s">
        <v>5489</v>
      </c>
      <c r="H1826" s="418" t="s">
        <v>3689</v>
      </c>
      <c r="I1826" s="418" t="s">
        <v>5336</v>
      </c>
      <c r="J1826" s="418" t="s">
        <v>790</v>
      </c>
      <c r="K1826" s="529">
        <v>5</v>
      </c>
      <c r="L1826" s="419">
        <v>12</v>
      </c>
      <c r="M1826" s="508">
        <v>19017.84</v>
      </c>
      <c r="N1826" s="539"/>
      <c r="O1826" s="539"/>
      <c r="P1826" s="508"/>
    </row>
    <row r="1827" spans="1:16" s="389" customFormat="1" ht="11.25" x14ac:dyDescent="0.2">
      <c r="A1827" s="554" t="s">
        <v>521</v>
      </c>
      <c r="B1827" s="505" t="s">
        <v>4698</v>
      </c>
      <c r="C1827" s="505" t="s">
        <v>4699</v>
      </c>
      <c r="D1827" s="418" t="s">
        <v>3689</v>
      </c>
      <c r="E1827" s="508">
        <v>984.81999999999994</v>
      </c>
      <c r="F1827" s="540" t="s">
        <v>5490</v>
      </c>
      <c r="G1827" s="418" t="s">
        <v>5491</v>
      </c>
      <c r="H1827" s="418" t="s">
        <v>3689</v>
      </c>
      <c r="I1827" s="418" t="s">
        <v>5336</v>
      </c>
      <c r="J1827" s="418" t="s">
        <v>790</v>
      </c>
      <c r="K1827" s="529">
        <v>5</v>
      </c>
      <c r="L1827" s="419">
        <v>12</v>
      </c>
      <c r="M1827" s="508">
        <v>19017.84</v>
      </c>
      <c r="N1827" s="539"/>
      <c r="O1827" s="539"/>
      <c r="P1827" s="508"/>
    </row>
    <row r="1828" spans="1:16" s="389" customFormat="1" ht="11.25" x14ac:dyDescent="0.2">
      <c r="A1828" s="554" t="s">
        <v>521</v>
      </c>
      <c r="B1828" s="505" t="s">
        <v>4698</v>
      </c>
      <c r="C1828" s="505" t="s">
        <v>4699</v>
      </c>
      <c r="D1828" s="418" t="s">
        <v>3689</v>
      </c>
      <c r="E1828" s="508">
        <v>984.81999999999994</v>
      </c>
      <c r="F1828" s="540" t="s">
        <v>5492</v>
      </c>
      <c r="G1828" s="418" t="s">
        <v>5493</v>
      </c>
      <c r="H1828" s="418" t="s">
        <v>3689</v>
      </c>
      <c r="I1828" s="418" t="s">
        <v>5336</v>
      </c>
      <c r="J1828" s="418" t="s">
        <v>790</v>
      </c>
      <c r="K1828" s="529">
        <v>5</v>
      </c>
      <c r="L1828" s="419">
        <v>12</v>
      </c>
      <c r="M1828" s="508">
        <v>19017.84</v>
      </c>
      <c r="N1828" s="539"/>
      <c r="O1828" s="539"/>
      <c r="P1828" s="508"/>
    </row>
    <row r="1829" spans="1:16" s="389" customFormat="1" ht="11.25" x14ac:dyDescent="0.2">
      <c r="A1829" s="554" t="s">
        <v>521</v>
      </c>
      <c r="B1829" s="505" t="s">
        <v>4698</v>
      </c>
      <c r="C1829" s="505" t="s">
        <v>4699</v>
      </c>
      <c r="D1829" s="418" t="s">
        <v>3689</v>
      </c>
      <c r="E1829" s="508">
        <v>575.54000000000019</v>
      </c>
      <c r="F1829" s="540" t="s">
        <v>5494</v>
      </c>
      <c r="G1829" s="418" t="s">
        <v>5495</v>
      </c>
      <c r="H1829" s="418" t="s">
        <v>3689</v>
      </c>
      <c r="I1829" s="418" t="s">
        <v>5336</v>
      </c>
      <c r="J1829" s="418" t="s">
        <v>790</v>
      </c>
      <c r="K1829" s="529">
        <v>5</v>
      </c>
      <c r="L1829" s="419">
        <v>12</v>
      </c>
      <c r="M1829" s="508">
        <v>14106.480000000003</v>
      </c>
      <c r="N1829" s="539"/>
      <c r="O1829" s="539"/>
      <c r="P1829" s="508"/>
    </row>
    <row r="1830" spans="1:16" s="389" customFormat="1" ht="11.25" x14ac:dyDescent="0.2">
      <c r="A1830" s="554" t="s">
        <v>521</v>
      </c>
      <c r="B1830" s="505" t="s">
        <v>4698</v>
      </c>
      <c r="C1830" s="505" t="s">
        <v>4699</v>
      </c>
      <c r="D1830" s="418" t="s">
        <v>3689</v>
      </c>
      <c r="E1830" s="508">
        <v>984.81999999999994</v>
      </c>
      <c r="F1830" s="540" t="s">
        <v>5496</v>
      </c>
      <c r="G1830" s="418" t="s">
        <v>5497</v>
      </c>
      <c r="H1830" s="418" t="s">
        <v>3689</v>
      </c>
      <c r="I1830" s="418" t="s">
        <v>5336</v>
      </c>
      <c r="J1830" s="418" t="s">
        <v>790</v>
      </c>
      <c r="K1830" s="529">
        <v>5</v>
      </c>
      <c r="L1830" s="419">
        <v>12</v>
      </c>
      <c r="M1830" s="508">
        <v>19017.84</v>
      </c>
      <c r="N1830" s="539"/>
      <c r="O1830" s="539"/>
      <c r="P1830" s="508"/>
    </row>
    <row r="1831" spans="1:16" s="389" customFormat="1" ht="11.25" x14ac:dyDescent="0.2">
      <c r="A1831" s="554" t="s">
        <v>521</v>
      </c>
      <c r="B1831" s="505" t="s">
        <v>4698</v>
      </c>
      <c r="C1831" s="505" t="s">
        <v>4699</v>
      </c>
      <c r="D1831" s="418" t="s">
        <v>3689</v>
      </c>
      <c r="E1831" s="508">
        <v>2183.5500000000006</v>
      </c>
      <c r="F1831" s="540" t="s">
        <v>5498</v>
      </c>
      <c r="G1831" s="418" t="s">
        <v>5499</v>
      </c>
      <c r="H1831" s="418" t="s">
        <v>3689</v>
      </c>
      <c r="I1831" s="418" t="s">
        <v>5336</v>
      </c>
      <c r="J1831" s="418" t="s">
        <v>790</v>
      </c>
      <c r="K1831" s="529">
        <v>5</v>
      </c>
      <c r="L1831" s="419">
        <v>12</v>
      </c>
      <c r="M1831" s="508">
        <v>33402.600000000006</v>
      </c>
      <c r="N1831" s="539"/>
      <c r="O1831" s="539"/>
      <c r="P1831" s="508"/>
    </row>
    <row r="1832" spans="1:16" s="389" customFormat="1" ht="11.25" x14ac:dyDescent="0.2">
      <c r="A1832" s="554" t="s">
        <v>521</v>
      </c>
      <c r="B1832" s="505" t="s">
        <v>4698</v>
      </c>
      <c r="C1832" s="505" t="s">
        <v>4699</v>
      </c>
      <c r="D1832" s="418" t="s">
        <v>3689</v>
      </c>
      <c r="E1832" s="508">
        <v>3189.8500000000004</v>
      </c>
      <c r="F1832" s="540" t="s">
        <v>5500</v>
      </c>
      <c r="G1832" s="418" t="s">
        <v>5501</v>
      </c>
      <c r="H1832" s="418" t="s">
        <v>3689</v>
      </c>
      <c r="I1832" s="418" t="s">
        <v>5336</v>
      </c>
      <c r="J1832" s="418" t="s">
        <v>790</v>
      </c>
      <c r="K1832" s="529">
        <v>5</v>
      </c>
      <c r="L1832" s="419">
        <v>12</v>
      </c>
      <c r="M1832" s="508">
        <v>45478.200000000004</v>
      </c>
      <c r="N1832" s="539"/>
      <c r="O1832" s="539"/>
      <c r="P1832" s="508"/>
    </row>
    <row r="1833" spans="1:16" s="389" customFormat="1" ht="11.25" x14ac:dyDescent="0.2">
      <c r="A1833" s="554" t="s">
        <v>521</v>
      </c>
      <c r="B1833" s="505" t="s">
        <v>4698</v>
      </c>
      <c r="C1833" s="505" t="s">
        <v>4699</v>
      </c>
      <c r="D1833" s="418" t="s">
        <v>3689</v>
      </c>
      <c r="E1833" s="508">
        <v>984.81999999999994</v>
      </c>
      <c r="F1833" s="540" t="s">
        <v>5502</v>
      </c>
      <c r="G1833" s="418" t="s">
        <v>5503</v>
      </c>
      <c r="H1833" s="418" t="s">
        <v>3689</v>
      </c>
      <c r="I1833" s="418" t="s">
        <v>5336</v>
      </c>
      <c r="J1833" s="418" t="s">
        <v>790</v>
      </c>
      <c r="K1833" s="529">
        <v>5</v>
      </c>
      <c r="L1833" s="419">
        <v>12</v>
      </c>
      <c r="M1833" s="508">
        <v>19017.84</v>
      </c>
      <c r="N1833" s="539"/>
      <c r="O1833" s="539"/>
      <c r="P1833" s="508"/>
    </row>
    <row r="1834" spans="1:16" s="389" customFormat="1" ht="11.25" x14ac:dyDescent="0.2">
      <c r="A1834" s="554" t="s">
        <v>521</v>
      </c>
      <c r="B1834" s="505" t="s">
        <v>4698</v>
      </c>
      <c r="C1834" s="505" t="s">
        <v>4699</v>
      </c>
      <c r="D1834" s="418" t="s">
        <v>3689</v>
      </c>
      <c r="E1834" s="508">
        <v>984.81999999999994</v>
      </c>
      <c r="F1834" s="540" t="s">
        <v>5504</v>
      </c>
      <c r="G1834" s="418" t="s">
        <v>5505</v>
      </c>
      <c r="H1834" s="418" t="s">
        <v>3689</v>
      </c>
      <c r="I1834" s="418" t="s">
        <v>5336</v>
      </c>
      <c r="J1834" s="418" t="s">
        <v>790</v>
      </c>
      <c r="K1834" s="529">
        <v>5</v>
      </c>
      <c r="L1834" s="419">
        <v>12</v>
      </c>
      <c r="M1834" s="508">
        <v>19017.84</v>
      </c>
      <c r="N1834" s="539"/>
      <c r="O1834" s="539"/>
      <c r="P1834" s="508"/>
    </row>
    <row r="1835" spans="1:16" s="389" customFormat="1" ht="11.25" x14ac:dyDescent="0.2">
      <c r="A1835" s="554" t="s">
        <v>521</v>
      </c>
      <c r="B1835" s="505" t="s">
        <v>4698</v>
      </c>
      <c r="C1835" s="505" t="s">
        <v>4699</v>
      </c>
      <c r="D1835" s="418" t="s">
        <v>3689</v>
      </c>
      <c r="E1835" s="508">
        <v>3189.8500000000004</v>
      </c>
      <c r="F1835" s="540" t="s">
        <v>5506</v>
      </c>
      <c r="G1835" s="418" t="s">
        <v>5507</v>
      </c>
      <c r="H1835" s="418" t="s">
        <v>3689</v>
      </c>
      <c r="I1835" s="418" t="s">
        <v>5336</v>
      </c>
      <c r="J1835" s="418" t="s">
        <v>790</v>
      </c>
      <c r="K1835" s="529">
        <v>5</v>
      </c>
      <c r="L1835" s="419">
        <v>12</v>
      </c>
      <c r="M1835" s="508">
        <v>45478.200000000004</v>
      </c>
      <c r="N1835" s="539"/>
      <c r="O1835" s="539"/>
      <c r="P1835" s="508"/>
    </row>
    <row r="1836" spans="1:16" s="389" customFormat="1" ht="11.25" x14ac:dyDescent="0.2">
      <c r="A1836" s="554" t="s">
        <v>521</v>
      </c>
      <c r="B1836" s="505" t="s">
        <v>4698</v>
      </c>
      <c r="C1836" s="505" t="s">
        <v>4699</v>
      </c>
      <c r="D1836" s="418" t="s">
        <v>3689</v>
      </c>
      <c r="E1836" s="508">
        <v>984.81999999999994</v>
      </c>
      <c r="F1836" s="540" t="s">
        <v>5508</v>
      </c>
      <c r="G1836" s="418" t="s">
        <v>5509</v>
      </c>
      <c r="H1836" s="418" t="s">
        <v>3689</v>
      </c>
      <c r="I1836" s="418" t="s">
        <v>5336</v>
      </c>
      <c r="J1836" s="418" t="s">
        <v>790</v>
      </c>
      <c r="K1836" s="529">
        <v>5</v>
      </c>
      <c r="L1836" s="419">
        <v>12</v>
      </c>
      <c r="M1836" s="508">
        <v>19017.84</v>
      </c>
      <c r="N1836" s="539"/>
      <c r="O1836" s="539"/>
      <c r="P1836" s="508"/>
    </row>
    <row r="1837" spans="1:16" s="389" customFormat="1" ht="11.25" x14ac:dyDescent="0.2">
      <c r="A1837" s="554" t="s">
        <v>521</v>
      </c>
      <c r="B1837" s="505" t="s">
        <v>4698</v>
      </c>
      <c r="C1837" s="505" t="s">
        <v>4699</v>
      </c>
      <c r="D1837" s="418" t="s">
        <v>3689</v>
      </c>
      <c r="E1837" s="508">
        <v>3189.8500000000004</v>
      </c>
      <c r="F1837" s="540" t="s">
        <v>5510</v>
      </c>
      <c r="G1837" s="418" t="s">
        <v>5511</v>
      </c>
      <c r="H1837" s="418" t="s">
        <v>3689</v>
      </c>
      <c r="I1837" s="418" t="s">
        <v>5336</v>
      </c>
      <c r="J1837" s="418" t="s">
        <v>790</v>
      </c>
      <c r="K1837" s="529">
        <v>5</v>
      </c>
      <c r="L1837" s="419">
        <v>12</v>
      </c>
      <c r="M1837" s="508">
        <v>45478.200000000004</v>
      </c>
      <c r="N1837" s="539"/>
      <c r="O1837" s="539"/>
      <c r="P1837" s="508"/>
    </row>
    <row r="1838" spans="1:16" s="389" customFormat="1" ht="11.25" x14ac:dyDescent="0.2">
      <c r="A1838" s="554" t="s">
        <v>521</v>
      </c>
      <c r="B1838" s="505" t="s">
        <v>4698</v>
      </c>
      <c r="C1838" s="505" t="s">
        <v>4699</v>
      </c>
      <c r="D1838" s="418" t="s">
        <v>3689</v>
      </c>
      <c r="E1838" s="508">
        <v>3693</v>
      </c>
      <c r="F1838" s="540" t="s">
        <v>5512</v>
      </c>
      <c r="G1838" s="418" t="s">
        <v>5513</v>
      </c>
      <c r="H1838" s="418" t="s">
        <v>3689</v>
      </c>
      <c r="I1838" s="418" t="s">
        <v>5336</v>
      </c>
      <c r="J1838" s="418" t="s">
        <v>790</v>
      </c>
      <c r="K1838" s="529">
        <v>5</v>
      </c>
      <c r="L1838" s="419">
        <v>12</v>
      </c>
      <c r="M1838" s="508">
        <v>51516</v>
      </c>
      <c r="N1838" s="539"/>
      <c r="O1838" s="539"/>
      <c r="P1838" s="508"/>
    </row>
    <row r="1839" spans="1:16" s="389" customFormat="1" ht="11.25" x14ac:dyDescent="0.2">
      <c r="A1839" s="554" t="s">
        <v>521</v>
      </c>
      <c r="B1839" s="505" t="s">
        <v>4698</v>
      </c>
      <c r="C1839" s="505" t="s">
        <v>4699</v>
      </c>
      <c r="D1839" s="418" t="s">
        <v>3689</v>
      </c>
      <c r="E1839" s="508">
        <v>3189.8500000000004</v>
      </c>
      <c r="F1839" s="540" t="s">
        <v>5514</v>
      </c>
      <c r="G1839" s="418" t="s">
        <v>5515</v>
      </c>
      <c r="H1839" s="418" t="s">
        <v>3689</v>
      </c>
      <c r="I1839" s="418" t="s">
        <v>5336</v>
      </c>
      <c r="J1839" s="418" t="s">
        <v>790</v>
      </c>
      <c r="K1839" s="529">
        <v>5</v>
      </c>
      <c r="L1839" s="419">
        <v>12</v>
      </c>
      <c r="M1839" s="508">
        <v>45478.200000000004</v>
      </c>
      <c r="N1839" s="539"/>
      <c r="O1839" s="539"/>
      <c r="P1839" s="508"/>
    </row>
    <row r="1840" spans="1:16" s="389" customFormat="1" ht="11.25" x14ac:dyDescent="0.2">
      <c r="A1840" s="554" t="s">
        <v>521</v>
      </c>
      <c r="B1840" s="505" t="s">
        <v>4698</v>
      </c>
      <c r="C1840" s="505" t="s">
        <v>4699</v>
      </c>
      <c r="D1840" s="418" t="s">
        <v>3689</v>
      </c>
      <c r="E1840" s="508">
        <v>984.81999999999994</v>
      </c>
      <c r="F1840" s="540" t="s">
        <v>5516</v>
      </c>
      <c r="G1840" s="418" t="s">
        <v>5517</v>
      </c>
      <c r="H1840" s="418" t="s">
        <v>3689</v>
      </c>
      <c r="I1840" s="418" t="s">
        <v>5336</v>
      </c>
      <c r="J1840" s="418" t="s">
        <v>790</v>
      </c>
      <c r="K1840" s="529">
        <v>5</v>
      </c>
      <c r="L1840" s="419">
        <v>12</v>
      </c>
      <c r="M1840" s="508">
        <v>19017.84</v>
      </c>
      <c r="N1840" s="539"/>
      <c r="O1840" s="539"/>
      <c r="P1840" s="508"/>
    </row>
    <row r="1841" spans="1:16" s="389" customFormat="1" ht="11.25" x14ac:dyDescent="0.2">
      <c r="A1841" s="554" t="s">
        <v>521</v>
      </c>
      <c r="B1841" s="505" t="s">
        <v>4698</v>
      </c>
      <c r="C1841" s="505" t="s">
        <v>4699</v>
      </c>
      <c r="D1841" s="418" t="s">
        <v>3689</v>
      </c>
      <c r="E1841" s="508">
        <v>3189.8500000000004</v>
      </c>
      <c r="F1841" s="540" t="s">
        <v>5518</v>
      </c>
      <c r="G1841" s="418" t="s">
        <v>5519</v>
      </c>
      <c r="H1841" s="418" t="s">
        <v>3689</v>
      </c>
      <c r="I1841" s="418" t="s">
        <v>5336</v>
      </c>
      <c r="J1841" s="418" t="s">
        <v>790</v>
      </c>
      <c r="K1841" s="529">
        <v>5</v>
      </c>
      <c r="L1841" s="419">
        <v>12</v>
      </c>
      <c r="M1841" s="508">
        <v>45478.200000000004</v>
      </c>
      <c r="N1841" s="539"/>
      <c r="O1841" s="539"/>
      <c r="P1841" s="508"/>
    </row>
    <row r="1842" spans="1:16" s="389" customFormat="1" ht="11.25" x14ac:dyDescent="0.2">
      <c r="A1842" s="554" t="s">
        <v>521</v>
      </c>
      <c r="B1842" s="505" t="s">
        <v>4698</v>
      </c>
      <c r="C1842" s="505" t="s">
        <v>4699</v>
      </c>
      <c r="D1842" s="418" t="s">
        <v>3689</v>
      </c>
      <c r="E1842" s="508">
        <v>2183.5500000000006</v>
      </c>
      <c r="F1842" s="540" t="s">
        <v>5520</v>
      </c>
      <c r="G1842" s="418" t="s">
        <v>5521</v>
      </c>
      <c r="H1842" s="418" t="s">
        <v>3689</v>
      </c>
      <c r="I1842" s="418" t="s">
        <v>5336</v>
      </c>
      <c r="J1842" s="418" t="s">
        <v>790</v>
      </c>
      <c r="K1842" s="529">
        <v>5</v>
      </c>
      <c r="L1842" s="419">
        <v>12</v>
      </c>
      <c r="M1842" s="508">
        <v>33402.600000000006</v>
      </c>
      <c r="N1842" s="539"/>
      <c r="O1842" s="539"/>
      <c r="P1842" s="508"/>
    </row>
    <row r="1843" spans="1:16" s="389" customFormat="1" ht="11.25" x14ac:dyDescent="0.2">
      <c r="A1843" s="554" t="s">
        <v>521</v>
      </c>
      <c r="B1843" s="505" t="s">
        <v>4698</v>
      </c>
      <c r="C1843" s="505" t="s">
        <v>4699</v>
      </c>
      <c r="D1843" s="418" t="s">
        <v>3689</v>
      </c>
      <c r="E1843" s="508">
        <v>3189.8500000000004</v>
      </c>
      <c r="F1843" s="540" t="s">
        <v>5522</v>
      </c>
      <c r="G1843" s="418" t="s">
        <v>5523</v>
      </c>
      <c r="H1843" s="418" t="s">
        <v>3689</v>
      </c>
      <c r="I1843" s="418" t="s">
        <v>5336</v>
      </c>
      <c r="J1843" s="418" t="s">
        <v>790</v>
      </c>
      <c r="K1843" s="529">
        <v>5</v>
      </c>
      <c r="L1843" s="419">
        <v>12</v>
      </c>
      <c r="M1843" s="508">
        <v>45478.200000000004</v>
      </c>
      <c r="N1843" s="539"/>
      <c r="O1843" s="539"/>
      <c r="P1843" s="508"/>
    </row>
    <row r="1844" spans="1:16" s="389" customFormat="1" ht="11.25" x14ac:dyDescent="0.2">
      <c r="A1844" s="554" t="s">
        <v>521</v>
      </c>
      <c r="B1844" s="505" t="s">
        <v>4698</v>
      </c>
      <c r="C1844" s="505" t="s">
        <v>4699</v>
      </c>
      <c r="D1844" s="418" t="s">
        <v>3689</v>
      </c>
      <c r="E1844" s="508">
        <v>3189.8500000000004</v>
      </c>
      <c r="F1844" s="540" t="s">
        <v>5524</v>
      </c>
      <c r="G1844" s="418" t="s">
        <v>5525</v>
      </c>
      <c r="H1844" s="418" t="s">
        <v>3689</v>
      </c>
      <c r="I1844" s="418" t="s">
        <v>5336</v>
      </c>
      <c r="J1844" s="418" t="s">
        <v>790</v>
      </c>
      <c r="K1844" s="529">
        <v>5</v>
      </c>
      <c r="L1844" s="419">
        <v>12</v>
      </c>
      <c r="M1844" s="508">
        <v>45478.200000000004</v>
      </c>
      <c r="N1844" s="539"/>
      <c r="O1844" s="539"/>
      <c r="P1844" s="508"/>
    </row>
    <row r="1845" spans="1:16" s="389" customFormat="1" ht="11.25" x14ac:dyDescent="0.2">
      <c r="A1845" s="554" t="s">
        <v>521</v>
      </c>
      <c r="B1845" s="505" t="s">
        <v>4698</v>
      </c>
      <c r="C1845" s="505" t="s">
        <v>4699</v>
      </c>
      <c r="D1845" s="418" t="s">
        <v>3689</v>
      </c>
      <c r="E1845" s="508">
        <v>3189.8500000000004</v>
      </c>
      <c r="F1845" s="540" t="s">
        <v>5526</v>
      </c>
      <c r="G1845" s="418" t="s">
        <v>5527</v>
      </c>
      <c r="H1845" s="418" t="s">
        <v>3689</v>
      </c>
      <c r="I1845" s="418" t="s">
        <v>5336</v>
      </c>
      <c r="J1845" s="418" t="s">
        <v>790</v>
      </c>
      <c r="K1845" s="529">
        <v>5</v>
      </c>
      <c r="L1845" s="419">
        <v>12</v>
      </c>
      <c r="M1845" s="508">
        <v>45478.200000000004</v>
      </c>
      <c r="N1845" s="539"/>
      <c r="O1845" s="539"/>
      <c r="P1845" s="508"/>
    </row>
    <row r="1846" spans="1:16" s="389" customFormat="1" ht="11.25" x14ac:dyDescent="0.2">
      <c r="A1846" s="554" t="s">
        <v>521</v>
      </c>
      <c r="B1846" s="505" t="s">
        <v>4698</v>
      </c>
      <c r="C1846" s="505" t="s">
        <v>4699</v>
      </c>
      <c r="D1846" s="418" t="s">
        <v>3689</v>
      </c>
      <c r="E1846" s="508">
        <v>3189.8500000000004</v>
      </c>
      <c r="F1846" s="540" t="s">
        <v>5528</v>
      </c>
      <c r="G1846" s="418" t="s">
        <v>5529</v>
      </c>
      <c r="H1846" s="418" t="s">
        <v>3689</v>
      </c>
      <c r="I1846" s="418" t="s">
        <v>5336</v>
      </c>
      <c r="J1846" s="418" t="s">
        <v>790</v>
      </c>
      <c r="K1846" s="529">
        <v>5</v>
      </c>
      <c r="L1846" s="419">
        <v>12</v>
      </c>
      <c r="M1846" s="508">
        <v>45478.200000000004</v>
      </c>
      <c r="N1846" s="539"/>
      <c r="O1846" s="539"/>
      <c r="P1846" s="508"/>
    </row>
    <row r="1847" spans="1:16" s="389" customFormat="1" ht="11.25" x14ac:dyDescent="0.2">
      <c r="A1847" s="554" t="s">
        <v>521</v>
      </c>
      <c r="B1847" s="505" t="s">
        <v>4698</v>
      </c>
      <c r="C1847" s="505" t="s">
        <v>4699</v>
      </c>
      <c r="D1847" s="418" t="s">
        <v>3689</v>
      </c>
      <c r="E1847" s="508">
        <v>1423.34</v>
      </c>
      <c r="F1847" s="540" t="s">
        <v>5530</v>
      </c>
      <c r="G1847" s="418" t="s">
        <v>5531</v>
      </c>
      <c r="H1847" s="418" t="s">
        <v>3689</v>
      </c>
      <c r="I1847" s="418" t="s">
        <v>5336</v>
      </c>
      <c r="J1847" s="418" t="s">
        <v>790</v>
      </c>
      <c r="K1847" s="529">
        <v>5</v>
      </c>
      <c r="L1847" s="419">
        <v>12</v>
      </c>
      <c r="M1847" s="508">
        <v>24280.079999999998</v>
      </c>
      <c r="N1847" s="539"/>
      <c r="O1847" s="539"/>
      <c r="P1847" s="508"/>
    </row>
    <row r="1848" spans="1:16" s="389" customFormat="1" ht="11.25" x14ac:dyDescent="0.2">
      <c r="A1848" s="554" t="s">
        <v>521</v>
      </c>
      <c r="B1848" s="505" t="s">
        <v>4698</v>
      </c>
      <c r="C1848" s="505" t="s">
        <v>4699</v>
      </c>
      <c r="D1848" s="418" t="s">
        <v>3689</v>
      </c>
      <c r="E1848" s="508">
        <v>1423.34</v>
      </c>
      <c r="F1848" s="540" t="s">
        <v>5532</v>
      </c>
      <c r="G1848" s="418" t="s">
        <v>5533</v>
      </c>
      <c r="H1848" s="418" t="s">
        <v>3689</v>
      </c>
      <c r="I1848" s="418" t="s">
        <v>5336</v>
      </c>
      <c r="J1848" s="418" t="s">
        <v>790</v>
      </c>
      <c r="K1848" s="529">
        <v>5</v>
      </c>
      <c r="L1848" s="419">
        <v>12</v>
      </c>
      <c r="M1848" s="508">
        <v>24280.079999999998</v>
      </c>
      <c r="N1848" s="539"/>
      <c r="O1848" s="539"/>
      <c r="P1848" s="508"/>
    </row>
    <row r="1849" spans="1:16" s="389" customFormat="1" ht="11.25" x14ac:dyDescent="0.2">
      <c r="A1849" s="554" t="s">
        <v>521</v>
      </c>
      <c r="B1849" s="505" t="s">
        <v>4698</v>
      </c>
      <c r="C1849" s="505" t="s">
        <v>4699</v>
      </c>
      <c r="D1849" s="418" t="s">
        <v>3689</v>
      </c>
      <c r="E1849" s="508">
        <v>984.81999999999994</v>
      </c>
      <c r="F1849" s="540" t="s">
        <v>5534</v>
      </c>
      <c r="G1849" s="418" t="s">
        <v>5535</v>
      </c>
      <c r="H1849" s="418" t="s">
        <v>3689</v>
      </c>
      <c r="I1849" s="418" t="s">
        <v>5336</v>
      </c>
      <c r="J1849" s="418" t="s">
        <v>790</v>
      </c>
      <c r="K1849" s="529">
        <v>5</v>
      </c>
      <c r="L1849" s="419">
        <v>12</v>
      </c>
      <c r="M1849" s="508">
        <v>19017.84</v>
      </c>
      <c r="N1849" s="539"/>
      <c r="O1849" s="539"/>
      <c r="P1849" s="508"/>
    </row>
    <row r="1850" spans="1:16" s="389" customFormat="1" ht="11.25" x14ac:dyDescent="0.2">
      <c r="A1850" s="554" t="s">
        <v>521</v>
      </c>
      <c r="B1850" s="505" t="s">
        <v>4698</v>
      </c>
      <c r="C1850" s="505" t="s">
        <v>4699</v>
      </c>
      <c r="D1850" s="418" t="s">
        <v>3689</v>
      </c>
      <c r="E1850" s="508">
        <v>1094.45</v>
      </c>
      <c r="F1850" s="540" t="s">
        <v>5536</v>
      </c>
      <c r="G1850" s="418" t="s">
        <v>5537</v>
      </c>
      <c r="H1850" s="418" t="s">
        <v>3689</v>
      </c>
      <c r="I1850" s="418" t="s">
        <v>5336</v>
      </c>
      <c r="J1850" s="418" t="s">
        <v>790</v>
      </c>
      <c r="K1850" s="529">
        <v>5</v>
      </c>
      <c r="L1850" s="419">
        <v>12</v>
      </c>
      <c r="M1850" s="508">
        <v>20333.400000000001</v>
      </c>
      <c r="N1850" s="539"/>
      <c r="O1850" s="539"/>
      <c r="P1850" s="508"/>
    </row>
    <row r="1851" spans="1:16" s="389" customFormat="1" ht="11.25" x14ac:dyDescent="0.2">
      <c r="A1851" s="554" t="s">
        <v>521</v>
      </c>
      <c r="B1851" s="505" t="s">
        <v>4698</v>
      </c>
      <c r="C1851" s="505" t="s">
        <v>4699</v>
      </c>
      <c r="D1851" s="418" t="s">
        <v>3689</v>
      </c>
      <c r="E1851" s="508">
        <v>984.81999999999994</v>
      </c>
      <c r="F1851" s="540" t="s">
        <v>5538</v>
      </c>
      <c r="G1851" s="418" t="s">
        <v>5539</v>
      </c>
      <c r="H1851" s="418" t="s">
        <v>3689</v>
      </c>
      <c r="I1851" s="418" t="s">
        <v>5336</v>
      </c>
      <c r="J1851" s="418" t="s">
        <v>790</v>
      </c>
      <c r="K1851" s="529">
        <v>5</v>
      </c>
      <c r="L1851" s="419">
        <v>12</v>
      </c>
      <c r="M1851" s="508">
        <v>19017.84</v>
      </c>
      <c r="N1851" s="539"/>
      <c r="O1851" s="539"/>
      <c r="P1851" s="508"/>
    </row>
    <row r="1852" spans="1:16" s="389" customFormat="1" ht="11.25" x14ac:dyDescent="0.2">
      <c r="A1852" s="554" t="s">
        <v>521</v>
      </c>
      <c r="B1852" s="505" t="s">
        <v>4698</v>
      </c>
      <c r="C1852" s="505" t="s">
        <v>4699</v>
      </c>
      <c r="D1852" s="418" t="s">
        <v>3689</v>
      </c>
      <c r="E1852" s="508">
        <v>2183.5500000000006</v>
      </c>
      <c r="F1852" s="540" t="s">
        <v>5540</v>
      </c>
      <c r="G1852" s="418" t="s">
        <v>5541</v>
      </c>
      <c r="H1852" s="418" t="s">
        <v>3689</v>
      </c>
      <c r="I1852" s="418" t="s">
        <v>5336</v>
      </c>
      <c r="J1852" s="418" t="s">
        <v>790</v>
      </c>
      <c r="K1852" s="529">
        <v>5</v>
      </c>
      <c r="L1852" s="419">
        <v>12</v>
      </c>
      <c r="M1852" s="508">
        <v>33402.600000000006</v>
      </c>
      <c r="N1852" s="539"/>
      <c r="O1852" s="539"/>
      <c r="P1852" s="508"/>
    </row>
    <row r="1853" spans="1:16" s="389" customFormat="1" ht="11.25" x14ac:dyDescent="0.2">
      <c r="A1853" s="554" t="s">
        <v>521</v>
      </c>
      <c r="B1853" s="505" t="s">
        <v>4698</v>
      </c>
      <c r="C1853" s="505" t="s">
        <v>4699</v>
      </c>
      <c r="D1853" s="418" t="s">
        <v>3689</v>
      </c>
      <c r="E1853" s="508">
        <v>984.81999999999994</v>
      </c>
      <c r="F1853" s="540" t="s">
        <v>5542</v>
      </c>
      <c r="G1853" s="418" t="s">
        <v>5543</v>
      </c>
      <c r="H1853" s="418" t="s">
        <v>3689</v>
      </c>
      <c r="I1853" s="418" t="s">
        <v>5336</v>
      </c>
      <c r="J1853" s="418" t="s">
        <v>790</v>
      </c>
      <c r="K1853" s="529">
        <v>5</v>
      </c>
      <c r="L1853" s="419">
        <v>12</v>
      </c>
      <c r="M1853" s="508">
        <v>19017.84</v>
      </c>
      <c r="N1853" s="539"/>
      <c r="O1853" s="539"/>
      <c r="P1853" s="508"/>
    </row>
    <row r="1854" spans="1:16" s="389" customFormat="1" ht="11.25" x14ac:dyDescent="0.2">
      <c r="A1854" s="554" t="s">
        <v>521</v>
      </c>
      <c r="B1854" s="505" t="s">
        <v>4698</v>
      </c>
      <c r="C1854" s="505" t="s">
        <v>4699</v>
      </c>
      <c r="D1854" s="418" t="s">
        <v>3689</v>
      </c>
      <c r="E1854" s="508">
        <v>984.81999999999994</v>
      </c>
      <c r="F1854" s="540" t="s">
        <v>5544</v>
      </c>
      <c r="G1854" s="418" t="s">
        <v>5545</v>
      </c>
      <c r="H1854" s="418" t="s">
        <v>3689</v>
      </c>
      <c r="I1854" s="418" t="s">
        <v>5336</v>
      </c>
      <c r="J1854" s="418" t="s">
        <v>790</v>
      </c>
      <c r="K1854" s="529">
        <v>5</v>
      </c>
      <c r="L1854" s="419">
        <v>12</v>
      </c>
      <c r="M1854" s="508">
        <v>19017.84</v>
      </c>
      <c r="N1854" s="539"/>
      <c r="O1854" s="539"/>
      <c r="P1854" s="508"/>
    </row>
    <row r="1855" spans="1:16" s="389" customFormat="1" ht="11.25" x14ac:dyDescent="0.2">
      <c r="A1855" s="554" t="s">
        <v>521</v>
      </c>
      <c r="B1855" s="505" t="s">
        <v>4698</v>
      </c>
      <c r="C1855" s="505" t="s">
        <v>4699</v>
      </c>
      <c r="D1855" s="418" t="s">
        <v>3689</v>
      </c>
      <c r="E1855" s="508">
        <v>984.81999999999994</v>
      </c>
      <c r="F1855" s="540" t="s">
        <v>5546</v>
      </c>
      <c r="G1855" s="418" t="s">
        <v>5547</v>
      </c>
      <c r="H1855" s="418" t="s">
        <v>3689</v>
      </c>
      <c r="I1855" s="418" t="s">
        <v>5336</v>
      </c>
      <c r="J1855" s="418" t="s">
        <v>790</v>
      </c>
      <c r="K1855" s="529">
        <v>5</v>
      </c>
      <c r="L1855" s="419">
        <v>12</v>
      </c>
      <c r="M1855" s="508">
        <v>19017.84</v>
      </c>
      <c r="N1855" s="539"/>
      <c r="O1855" s="539"/>
      <c r="P1855" s="508"/>
    </row>
    <row r="1856" spans="1:16" s="389" customFormat="1" ht="11.25" x14ac:dyDescent="0.2">
      <c r="A1856" s="554" t="s">
        <v>521</v>
      </c>
      <c r="B1856" s="505" t="s">
        <v>4698</v>
      </c>
      <c r="C1856" s="505" t="s">
        <v>4699</v>
      </c>
      <c r="D1856" s="418" t="s">
        <v>3689</v>
      </c>
      <c r="E1856" s="508">
        <v>984.81999999999994</v>
      </c>
      <c r="F1856" s="540" t="s">
        <v>5548</v>
      </c>
      <c r="G1856" s="418" t="s">
        <v>5549</v>
      </c>
      <c r="H1856" s="418" t="s">
        <v>3689</v>
      </c>
      <c r="I1856" s="418" t="s">
        <v>5336</v>
      </c>
      <c r="J1856" s="418" t="s">
        <v>790</v>
      </c>
      <c r="K1856" s="529">
        <v>5</v>
      </c>
      <c r="L1856" s="419">
        <v>12</v>
      </c>
      <c r="M1856" s="508">
        <v>19017.84</v>
      </c>
      <c r="N1856" s="539"/>
      <c r="O1856" s="539"/>
      <c r="P1856" s="508"/>
    </row>
    <row r="1857" spans="1:16" s="389" customFormat="1" ht="11.25" x14ac:dyDescent="0.2">
      <c r="A1857" s="554" t="s">
        <v>521</v>
      </c>
      <c r="B1857" s="505" t="s">
        <v>4698</v>
      </c>
      <c r="C1857" s="505" t="s">
        <v>4699</v>
      </c>
      <c r="D1857" s="418" t="s">
        <v>3689</v>
      </c>
      <c r="E1857" s="508">
        <v>2183.5500000000006</v>
      </c>
      <c r="F1857" s="540" t="s">
        <v>5550</v>
      </c>
      <c r="G1857" s="418" t="s">
        <v>5551</v>
      </c>
      <c r="H1857" s="418" t="s">
        <v>3689</v>
      </c>
      <c r="I1857" s="418" t="s">
        <v>5336</v>
      </c>
      <c r="J1857" s="418" t="s">
        <v>790</v>
      </c>
      <c r="K1857" s="529">
        <v>5</v>
      </c>
      <c r="L1857" s="419">
        <v>12</v>
      </c>
      <c r="M1857" s="508">
        <v>33402.600000000006</v>
      </c>
      <c r="N1857" s="539"/>
      <c r="O1857" s="539"/>
      <c r="P1857" s="508"/>
    </row>
    <row r="1858" spans="1:16" s="389" customFormat="1" ht="11.25" x14ac:dyDescent="0.2">
      <c r="A1858" s="554" t="s">
        <v>521</v>
      </c>
      <c r="B1858" s="505" t="s">
        <v>4698</v>
      </c>
      <c r="C1858" s="505" t="s">
        <v>4699</v>
      </c>
      <c r="D1858" s="418" t="s">
        <v>3689</v>
      </c>
      <c r="E1858" s="508">
        <v>984.81999999999994</v>
      </c>
      <c r="F1858" s="540" t="s">
        <v>5552</v>
      </c>
      <c r="G1858" s="418" t="s">
        <v>5553</v>
      </c>
      <c r="H1858" s="418" t="s">
        <v>3689</v>
      </c>
      <c r="I1858" s="418" t="s">
        <v>5336</v>
      </c>
      <c r="J1858" s="418" t="s">
        <v>790</v>
      </c>
      <c r="K1858" s="529">
        <v>5</v>
      </c>
      <c r="L1858" s="419">
        <v>12</v>
      </c>
      <c r="M1858" s="508">
        <v>19017.84</v>
      </c>
      <c r="N1858" s="539"/>
      <c r="O1858" s="539"/>
      <c r="P1858" s="508"/>
    </row>
    <row r="1859" spans="1:16" s="389" customFormat="1" ht="11.25" x14ac:dyDescent="0.2">
      <c r="A1859" s="554" t="s">
        <v>521</v>
      </c>
      <c r="B1859" s="505" t="s">
        <v>4698</v>
      </c>
      <c r="C1859" s="505" t="s">
        <v>4699</v>
      </c>
      <c r="D1859" s="418" t="s">
        <v>3689</v>
      </c>
      <c r="E1859" s="508">
        <v>984.81999999999994</v>
      </c>
      <c r="F1859" s="540" t="s">
        <v>5554</v>
      </c>
      <c r="G1859" s="418" t="s">
        <v>5555</v>
      </c>
      <c r="H1859" s="418" t="s">
        <v>3689</v>
      </c>
      <c r="I1859" s="418" t="s">
        <v>5336</v>
      </c>
      <c r="J1859" s="418" t="s">
        <v>790</v>
      </c>
      <c r="K1859" s="529">
        <v>5</v>
      </c>
      <c r="L1859" s="419">
        <v>12</v>
      </c>
      <c r="M1859" s="508">
        <v>19017.84</v>
      </c>
      <c r="N1859" s="539"/>
      <c r="O1859" s="539"/>
      <c r="P1859" s="508"/>
    </row>
    <row r="1860" spans="1:16" s="389" customFormat="1" ht="11.25" x14ac:dyDescent="0.2">
      <c r="A1860" s="554" t="s">
        <v>521</v>
      </c>
      <c r="B1860" s="505" t="s">
        <v>4698</v>
      </c>
      <c r="C1860" s="505" t="s">
        <v>4699</v>
      </c>
      <c r="D1860" s="418" t="s">
        <v>3689</v>
      </c>
      <c r="E1860" s="508">
        <v>984.81999999999994</v>
      </c>
      <c r="F1860" s="540" t="s">
        <v>5556</v>
      </c>
      <c r="G1860" s="418" t="s">
        <v>5557</v>
      </c>
      <c r="H1860" s="418" t="s">
        <v>3689</v>
      </c>
      <c r="I1860" s="418" t="s">
        <v>5336</v>
      </c>
      <c r="J1860" s="418" t="s">
        <v>790</v>
      </c>
      <c r="K1860" s="529">
        <v>5</v>
      </c>
      <c r="L1860" s="419">
        <v>12</v>
      </c>
      <c r="M1860" s="508">
        <v>19017.84</v>
      </c>
      <c r="N1860" s="539"/>
      <c r="O1860" s="539"/>
      <c r="P1860" s="508"/>
    </row>
    <row r="1861" spans="1:16" s="389" customFormat="1" ht="11.25" x14ac:dyDescent="0.2">
      <c r="A1861" s="554" t="s">
        <v>521</v>
      </c>
      <c r="B1861" s="505" t="s">
        <v>4698</v>
      </c>
      <c r="C1861" s="505" t="s">
        <v>4699</v>
      </c>
      <c r="D1861" s="418" t="s">
        <v>3689</v>
      </c>
      <c r="E1861" s="508">
        <v>984.81999999999994</v>
      </c>
      <c r="F1861" s="540" t="s">
        <v>5558</v>
      </c>
      <c r="G1861" s="418" t="s">
        <v>5559</v>
      </c>
      <c r="H1861" s="418" t="s">
        <v>3689</v>
      </c>
      <c r="I1861" s="418" t="s">
        <v>5336</v>
      </c>
      <c r="J1861" s="418" t="s">
        <v>790</v>
      </c>
      <c r="K1861" s="529">
        <v>5</v>
      </c>
      <c r="L1861" s="419">
        <v>12</v>
      </c>
      <c r="M1861" s="508">
        <v>19017.84</v>
      </c>
      <c r="N1861" s="539"/>
      <c r="O1861" s="539"/>
      <c r="P1861" s="508"/>
    </row>
    <row r="1862" spans="1:16" s="389" customFormat="1" ht="11.25" x14ac:dyDescent="0.2">
      <c r="A1862" s="554" t="s">
        <v>521</v>
      </c>
      <c r="B1862" s="505" t="s">
        <v>4698</v>
      </c>
      <c r="C1862" s="505" t="s">
        <v>4699</v>
      </c>
      <c r="D1862" s="418" t="s">
        <v>3689</v>
      </c>
      <c r="E1862" s="508">
        <v>984.81999999999994</v>
      </c>
      <c r="F1862" s="540" t="s">
        <v>5560</v>
      </c>
      <c r="G1862" s="418" t="s">
        <v>5561</v>
      </c>
      <c r="H1862" s="418" t="s">
        <v>3689</v>
      </c>
      <c r="I1862" s="418" t="s">
        <v>5336</v>
      </c>
      <c r="J1862" s="418" t="s">
        <v>790</v>
      </c>
      <c r="K1862" s="529">
        <v>5</v>
      </c>
      <c r="L1862" s="419">
        <v>12</v>
      </c>
      <c r="M1862" s="508">
        <v>19017.84</v>
      </c>
      <c r="N1862" s="539"/>
      <c r="O1862" s="539"/>
      <c r="P1862" s="508"/>
    </row>
    <row r="1863" spans="1:16" s="389" customFormat="1" ht="11.25" x14ac:dyDescent="0.2">
      <c r="A1863" s="554" t="s">
        <v>521</v>
      </c>
      <c r="B1863" s="505" t="s">
        <v>4698</v>
      </c>
      <c r="C1863" s="505" t="s">
        <v>4699</v>
      </c>
      <c r="D1863" s="418" t="s">
        <v>3689</v>
      </c>
      <c r="E1863" s="508">
        <v>984.81999999999994</v>
      </c>
      <c r="F1863" s="540" t="s">
        <v>5562</v>
      </c>
      <c r="G1863" s="418" t="s">
        <v>5563</v>
      </c>
      <c r="H1863" s="418" t="s">
        <v>3689</v>
      </c>
      <c r="I1863" s="418" t="s">
        <v>5336</v>
      </c>
      <c r="J1863" s="418" t="s">
        <v>790</v>
      </c>
      <c r="K1863" s="529">
        <v>5</v>
      </c>
      <c r="L1863" s="419">
        <v>12</v>
      </c>
      <c r="M1863" s="508">
        <v>19017.84</v>
      </c>
      <c r="N1863" s="539"/>
      <c r="O1863" s="539"/>
      <c r="P1863" s="508"/>
    </row>
    <row r="1864" spans="1:16" s="389" customFormat="1" ht="11.25" x14ac:dyDescent="0.2">
      <c r="A1864" s="554" t="s">
        <v>521</v>
      </c>
      <c r="B1864" s="505" t="s">
        <v>4698</v>
      </c>
      <c r="C1864" s="505" t="s">
        <v>4699</v>
      </c>
      <c r="D1864" s="418" t="s">
        <v>3689</v>
      </c>
      <c r="E1864" s="508">
        <v>984.81999999999994</v>
      </c>
      <c r="F1864" s="540" t="s">
        <v>5564</v>
      </c>
      <c r="G1864" s="418" t="s">
        <v>5565</v>
      </c>
      <c r="H1864" s="418" t="s">
        <v>3689</v>
      </c>
      <c r="I1864" s="418" t="s">
        <v>5336</v>
      </c>
      <c r="J1864" s="418" t="s">
        <v>790</v>
      </c>
      <c r="K1864" s="529">
        <v>5</v>
      </c>
      <c r="L1864" s="419">
        <v>12</v>
      </c>
      <c r="M1864" s="508">
        <v>19017.84</v>
      </c>
      <c r="N1864" s="539"/>
      <c r="O1864" s="539"/>
      <c r="P1864" s="508"/>
    </row>
    <row r="1865" spans="1:16" s="389" customFormat="1" ht="11.25" x14ac:dyDescent="0.2">
      <c r="A1865" s="554" t="s">
        <v>521</v>
      </c>
      <c r="B1865" s="505" t="s">
        <v>4698</v>
      </c>
      <c r="C1865" s="505" t="s">
        <v>4699</v>
      </c>
      <c r="D1865" s="418" t="s">
        <v>3689</v>
      </c>
      <c r="E1865" s="508">
        <v>984.81999999999994</v>
      </c>
      <c r="F1865" s="540" t="s">
        <v>5566</v>
      </c>
      <c r="G1865" s="418" t="s">
        <v>5567</v>
      </c>
      <c r="H1865" s="418" t="s">
        <v>3689</v>
      </c>
      <c r="I1865" s="418" t="s">
        <v>5336</v>
      </c>
      <c r="J1865" s="418" t="s">
        <v>790</v>
      </c>
      <c r="K1865" s="529">
        <v>5</v>
      </c>
      <c r="L1865" s="419">
        <v>12</v>
      </c>
      <c r="M1865" s="508">
        <v>19017.84</v>
      </c>
      <c r="N1865" s="539"/>
      <c r="O1865" s="539"/>
      <c r="P1865" s="508"/>
    </row>
    <row r="1866" spans="1:16" s="389" customFormat="1" ht="11.25" x14ac:dyDescent="0.2">
      <c r="A1866" s="554" t="s">
        <v>521</v>
      </c>
      <c r="B1866" s="505" t="s">
        <v>4698</v>
      </c>
      <c r="C1866" s="505" t="s">
        <v>4699</v>
      </c>
      <c r="D1866" s="418" t="s">
        <v>3689</v>
      </c>
      <c r="E1866" s="508">
        <v>1313.71</v>
      </c>
      <c r="F1866" s="540" t="s">
        <v>5568</v>
      </c>
      <c r="G1866" s="418" t="s">
        <v>5569</v>
      </c>
      <c r="H1866" s="418" t="s">
        <v>3689</v>
      </c>
      <c r="I1866" s="418" t="s">
        <v>5336</v>
      </c>
      <c r="J1866" s="418" t="s">
        <v>790</v>
      </c>
      <c r="K1866" s="529">
        <v>5</v>
      </c>
      <c r="L1866" s="419">
        <v>12</v>
      </c>
      <c r="M1866" s="508">
        <v>22964.52</v>
      </c>
      <c r="N1866" s="539"/>
      <c r="O1866" s="539"/>
      <c r="P1866" s="508"/>
    </row>
    <row r="1867" spans="1:16" s="389" customFormat="1" ht="11.25" x14ac:dyDescent="0.2">
      <c r="A1867" s="554" t="s">
        <v>521</v>
      </c>
      <c r="B1867" s="505" t="s">
        <v>4698</v>
      </c>
      <c r="C1867" s="505" t="s">
        <v>4699</v>
      </c>
      <c r="D1867" s="418" t="s">
        <v>3699</v>
      </c>
      <c r="E1867" s="508">
        <v>984.81999999999994</v>
      </c>
      <c r="F1867" s="540" t="s">
        <v>5570</v>
      </c>
      <c r="G1867" s="418" t="s">
        <v>5571</v>
      </c>
      <c r="H1867" s="418" t="s">
        <v>3699</v>
      </c>
      <c r="I1867" s="418" t="s">
        <v>5336</v>
      </c>
      <c r="J1867" s="418" t="s">
        <v>790</v>
      </c>
      <c r="K1867" s="529">
        <v>5</v>
      </c>
      <c r="L1867" s="419">
        <v>12</v>
      </c>
      <c r="M1867" s="508">
        <v>19017.84</v>
      </c>
      <c r="N1867" s="539"/>
      <c r="O1867" s="539"/>
      <c r="P1867" s="508"/>
    </row>
    <row r="1868" spans="1:16" s="389" customFormat="1" ht="11.25" x14ac:dyDescent="0.2">
      <c r="A1868" s="554" t="s">
        <v>521</v>
      </c>
      <c r="B1868" s="505" t="s">
        <v>4698</v>
      </c>
      <c r="C1868" s="505" t="s">
        <v>4699</v>
      </c>
      <c r="D1868" s="418" t="s">
        <v>3699</v>
      </c>
      <c r="E1868" s="508">
        <v>984.81999999999994</v>
      </c>
      <c r="F1868" s="540" t="s">
        <v>5572</v>
      </c>
      <c r="G1868" s="418" t="s">
        <v>5573</v>
      </c>
      <c r="H1868" s="418" t="s">
        <v>3699</v>
      </c>
      <c r="I1868" s="418" t="s">
        <v>5336</v>
      </c>
      <c r="J1868" s="418" t="s">
        <v>790</v>
      </c>
      <c r="K1868" s="529">
        <v>5</v>
      </c>
      <c r="L1868" s="419">
        <v>12</v>
      </c>
      <c r="M1868" s="508">
        <v>19017.84</v>
      </c>
      <c r="N1868" s="539"/>
      <c r="O1868" s="539"/>
      <c r="P1868" s="508"/>
    </row>
    <row r="1869" spans="1:16" s="389" customFormat="1" ht="11.25" x14ac:dyDescent="0.2">
      <c r="A1869" s="554" t="s">
        <v>521</v>
      </c>
      <c r="B1869" s="505" t="s">
        <v>4698</v>
      </c>
      <c r="C1869" s="505" t="s">
        <v>4699</v>
      </c>
      <c r="D1869" s="418" t="s">
        <v>3699</v>
      </c>
      <c r="E1869" s="508">
        <v>1642.6</v>
      </c>
      <c r="F1869" s="540" t="s">
        <v>5574</v>
      </c>
      <c r="G1869" s="418" t="s">
        <v>5575</v>
      </c>
      <c r="H1869" s="418" t="s">
        <v>3699</v>
      </c>
      <c r="I1869" s="418" t="s">
        <v>5336</v>
      </c>
      <c r="J1869" s="418" t="s">
        <v>790</v>
      </c>
      <c r="K1869" s="529">
        <v>5</v>
      </c>
      <c r="L1869" s="419">
        <v>12</v>
      </c>
      <c r="M1869" s="508">
        <v>26911.199999999997</v>
      </c>
      <c r="N1869" s="539"/>
      <c r="O1869" s="539"/>
      <c r="P1869" s="508"/>
    </row>
    <row r="1870" spans="1:16" s="389" customFormat="1" ht="11.25" x14ac:dyDescent="0.2">
      <c r="A1870" s="554" t="s">
        <v>521</v>
      </c>
      <c r="B1870" s="505" t="s">
        <v>4698</v>
      </c>
      <c r="C1870" s="505" t="s">
        <v>4699</v>
      </c>
      <c r="D1870" s="418" t="s">
        <v>3699</v>
      </c>
      <c r="E1870" s="508">
        <v>984.81999999999994</v>
      </c>
      <c r="F1870" s="540" t="s">
        <v>5576</v>
      </c>
      <c r="G1870" s="418" t="s">
        <v>5577</v>
      </c>
      <c r="H1870" s="418" t="s">
        <v>3699</v>
      </c>
      <c r="I1870" s="418" t="s">
        <v>5336</v>
      </c>
      <c r="J1870" s="418" t="s">
        <v>790</v>
      </c>
      <c r="K1870" s="529">
        <v>5</v>
      </c>
      <c r="L1870" s="419">
        <v>12</v>
      </c>
      <c r="M1870" s="508">
        <v>19017.84</v>
      </c>
      <c r="N1870" s="539"/>
      <c r="O1870" s="539"/>
      <c r="P1870" s="508"/>
    </row>
    <row r="1871" spans="1:16" s="389" customFormat="1" ht="11.25" x14ac:dyDescent="0.2">
      <c r="A1871" s="554" t="s">
        <v>521</v>
      </c>
      <c r="B1871" s="505" t="s">
        <v>4698</v>
      </c>
      <c r="C1871" s="505" t="s">
        <v>4699</v>
      </c>
      <c r="D1871" s="418" t="s">
        <v>3699</v>
      </c>
      <c r="E1871" s="508">
        <v>984.81999999999994</v>
      </c>
      <c r="F1871" s="540" t="s">
        <v>5578</v>
      </c>
      <c r="G1871" s="418" t="s">
        <v>5579</v>
      </c>
      <c r="H1871" s="418" t="s">
        <v>3699</v>
      </c>
      <c r="I1871" s="418" t="s">
        <v>5336</v>
      </c>
      <c r="J1871" s="418" t="s">
        <v>790</v>
      </c>
      <c r="K1871" s="529">
        <v>5</v>
      </c>
      <c r="L1871" s="419">
        <v>12</v>
      </c>
      <c r="M1871" s="508">
        <v>19017.84</v>
      </c>
      <c r="N1871" s="539"/>
      <c r="O1871" s="539"/>
      <c r="P1871" s="508"/>
    </row>
    <row r="1872" spans="1:16" s="389" customFormat="1" ht="11.25" x14ac:dyDescent="0.2">
      <c r="A1872" s="554" t="s">
        <v>521</v>
      </c>
      <c r="B1872" s="505" t="s">
        <v>4698</v>
      </c>
      <c r="C1872" s="505" t="s">
        <v>4699</v>
      </c>
      <c r="D1872" s="418" t="s">
        <v>3699</v>
      </c>
      <c r="E1872" s="508">
        <v>1423.34</v>
      </c>
      <c r="F1872" s="540" t="s">
        <v>5580</v>
      </c>
      <c r="G1872" s="418" t="s">
        <v>5581</v>
      </c>
      <c r="H1872" s="418" t="s">
        <v>3699</v>
      </c>
      <c r="I1872" s="418" t="s">
        <v>5336</v>
      </c>
      <c r="J1872" s="418" t="s">
        <v>790</v>
      </c>
      <c r="K1872" s="529">
        <v>5</v>
      </c>
      <c r="L1872" s="419">
        <v>12</v>
      </c>
      <c r="M1872" s="508">
        <v>24280.079999999998</v>
      </c>
      <c r="N1872" s="539"/>
      <c r="O1872" s="539"/>
      <c r="P1872" s="508"/>
    </row>
    <row r="1873" spans="1:16" s="389" customFormat="1" ht="11.25" x14ac:dyDescent="0.2">
      <c r="A1873" s="554" t="s">
        <v>521</v>
      </c>
      <c r="B1873" s="505" t="s">
        <v>4698</v>
      </c>
      <c r="C1873" s="505" t="s">
        <v>4699</v>
      </c>
      <c r="D1873" s="418" t="s">
        <v>3699</v>
      </c>
      <c r="E1873" s="508">
        <v>1642.6</v>
      </c>
      <c r="F1873" s="540" t="s">
        <v>5582</v>
      </c>
      <c r="G1873" s="418" t="s">
        <v>5583</v>
      </c>
      <c r="H1873" s="418" t="s">
        <v>3699</v>
      </c>
      <c r="I1873" s="418" t="s">
        <v>5336</v>
      </c>
      <c r="J1873" s="418" t="s">
        <v>790</v>
      </c>
      <c r="K1873" s="529">
        <v>5</v>
      </c>
      <c r="L1873" s="419">
        <v>12</v>
      </c>
      <c r="M1873" s="508">
        <v>26911.199999999997</v>
      </c>
      <c r="N1873" s="539"/>
      <c r="O1873" s="539"/>
      <c r="P1873" s="508"/>
    </row>
    <row r="1874" spans="1:16" s="389" customFormat="1" ht="11.25" x14ac:dyDescent="0.2">
      <c r="A1874" s="554" t="s">
        <v>521</v>
      </c>
      <c r="B1874" s="505" t="s">
        <v>4698</v>
      </c>
      <c r="C1874" s="505" t="s">
        <v>4699</v>
      </c>
      <c r="D1874" s="418" t="s">
        <v>3699</v>
      </c>
      <c r="E1874" s="508">
        <v>984.81999999999994</v>
      </c>
      <c r="F1874" s="540" t="s">
        <v>5584</v>
      </c>
      <c r="G1874" s="418" t="s">
        <v>5585</v>
      </c>
      <c r="H1874" s="418" t="s">
        <v>3699</v>
      </c>
      <c r="I1874" s="418" t="s">
        <v>5336</v>
      </c>
      <c r="J1874" s="418" t="s">
        <v>790</v>
      </c>
      <c r="K1874" s="529">
        <v>5</v>
      </c>
      <c r="L1874" s="419">
        <v>12</v>
      </c>
      <c r="M1874" s="508">
        <v>19017.84</v>
      </c>
      <c r="N1874" s="539"/>
      <c r="O1874" s="539"/>
      <c r="P1874" s="508"/>
    </row>
    <row r="1875" spans="1:16" s="389" customFormat="1" ht="11.25" x14ac:dyDescent="0.2">
      <c r="A1875" s="554" t="s">
        <v>521</v>
      </c>
      <c r="B1875" s="505" t="s">
        <v>4698</v>
      </c>
      <c r="C1875" s="505" t="s">
        <v>4699</v>
      </c>
      <c r="D1875" s="418" t="s">
        <v>3699</v>
      </c>
      <c r="E1875" s="508">
        <v>1642.6</v>
      </c>
      <c r="F1875" s="540" t="s">
        <v>5586</v>
      </c>
      <c r="G1875" s="418" t="s">
        <v>5587</v>
      </c>
      <c r="H1875" s="418" t="s">
        <v>3699</v>
      </c>
      <c r="I1875" s="418" t="s">
        <v>5336</v>
      </c>
      <c r="J1875" s="418" t="s">
        <v>790</v>
      </c>
      <c r="K1875" s="529">
        <v>5</v>
      </c>
      <c r="L1875" s="419">
        <v>12</v>
      </c>
      <c r="M1875" s="508">
        <v>26911.199999999997</v>
      </c>
      <c r="N1875" s="539"/>
      <c r="O1875" s="539"/>
      <c r="P1875" s="508"/>
    </row>
    <row r="1876" spans="1:16" s="389" customFormat="1" ht="11.25" x14ac:dyDescent="0.2">
      <c r="A1876" s="554" t="s">
        <v>521</v>
      </c>
      <c r="B1876" s="505" t="s">
        <v>4698</v>
      </c>
      <c r="C1876" s="505" t="s">
        <v>4699</v>
      </c>
      <c r="D1876" s="418" t="s">
        <v>3699</v>
      </c>
      <c r="E1876" s="508">
        <v>1423.34</v>
      </c>
      <c r="F1876" s="540" t="s">
        <v>5588</v>
      </c>
      <c r="G1876" s="418" t="s">
        <v>5589</v>
      </c>
      <c r="H1876" s="418" t="s">
        <v>3699</v>
      </c>
      <c r="I1876" s="418" t="s">
        <v>5336</v>
      </c>
      <c r="J1876" s="418" t="s">
        <v>790</v>
      </c>
      <c r="K1876" s="529">
        <v>5</v>
      </c>
      <c r="L1876" s="419">
        <v>12</v>
      </c>
      <c r="M1876" s="508">
        <v>24280.079999999998</v>
      </c>
      <c r="N1876" s="539"/>
      <c r="O1876" s="539"/>
      <c r="P1876" s="508"/>
    </row>
    <row r="1877" spans="1:16" s="389" customFormat="1" ht="11.25" x14ac:dyDescent="0.2">
      <c r="A1877" s="554" t="s">
        <v>521</v>
      </c>
      <c r="B1877" s="505" t="s">
        <v>4698</v>
      </c>
      <c r="C1877" s="505" t="s">
        <v>4699</v>
      </c>
      <c r="D1877" s="418" t="s">
        <v>3752</v>
      </c>
      <c r="E1877" s="508">
        <v>2183.5500000000006</v>
      </c>
      <c r="F1877" s="540" t="s">
        <v>5590</v>
      </c>
      <c r="G1877" s="418" t="s">
        <v>5591</v>
      </c>
      <c r="H1877" s="418" t="s">
        <v>3752</v>
      </c>
      <c r="I1877" s="418" t="s">
        <v>5336</v>
      </c>
      <c r="J1877" s="418" t="s">
        <v>790</v>
      </c>
      <c r="K1877" s="529">
        <v>5</v>
      </c>
      <c r="L1877" s="419">
        <v>12</v>
      </c>
      <c r="M1877" s="508">
        <v>33402.600000000006</v>
      </c>
      <c r="N1877" s="539"/>
      <c r="O1877" s="539"/>
      <c r="P1877" s="508"/>
    </row>
    <row r="1878" spans="1:16" s="389" customFormat="1" ht="11.25" x14ac:dyDescent="0.2">
      <c r="A1878" s="554" t="s">
        <v>521</v>
      </c>
      <c r="B1878" s="505" t="s">
        <v>4698</v>
      </c>
      <c r="C1878" s="505" t="s">
        <v>4699</v>
      </c>
      <c r="D1878" s="418" t="s">
        <v>3752</v>
      </c>
      <c r="E1878" s="508">
        <v>984.81999999999994</v>
      </c>
      <c r="F1878" s="540" t="s">
        <v>5592</v>
      </c>
      <c r="G1878" s="418" t="s">
        <v>5593</v>
      </c>
      <c r="H1878" s="418" t="s">
        <v>3752</v>
      </c>
      <c r="I1878" s="418" t="s">
        <v>5336</v>
      </c>
      <c r="J1878" s="418" t="s">
        <v>790</v>
      </c>
      <c r="K1878" s="529">
        <v>5</v>
      </c>
      <c r="L1878" s="419">
        <v>12</v>
      </c>
      <c r="M1878" s="508">
        <v>19017.84</v>
      </c>
      <c r="N1878" s="539"/>
      <c r="O1878" s="539"/>
      <c r="P1878" s="508"/>
    </row>
    <row r="1879" spans="1:16" s="389" customFormat="1" ht="11.25" x14ac:dyDescent="0.2">
      <c r="A1879" s="554" t="s">
        <v>521</v>
      </c>
      <c r="B1879" s="505" t="s">
        <v>4698</v>
      </c>
      <c r="C1879" s="505" t="s">
        <v>4699</v>
      </c>
      <c r="D1879" s="418" t="s">
        <v>3752</v>
      </c>
      <c r="E1879" s="508">
        <v>2183.5500000000006</v>
      </c>
      <c r="F1879" s="540" t="s">
        <v>5594</v>
      </c>
      <c r="G1879" s="418" t="s">
        <v>5595</v>
      </c>
      <c r="H1879" s="418" t="s">
        <v>3752</v>
      </c>
      <c r="I1879" s="418" t="s">
        <v>5336</v>
      </c>
      <c r="J1879" s="418" t="s">
        <v>790</v>
      </c>
      <c r="K1879" s="529">
        <v>5</v>
      </c>
      <c r="L1879" s="419">
        <v>12</v>
      </c>
      <c r="M1879" s="508">
        <v>33402.600000000006</v>
      </c>
      <c r="N1879" s="539"/>
      <c r="O1879" s="539"/>
      <c r="P1879" s="508"/>
    </row>
    <row r="1880" spans="1:16" s="389" customFormat="1" ht="11.25" x14ac:dyDescent="0.2">
      <c r="A1880" s="554" t="s">
        <v>521</v>
      </c>
      <c r="B1880" s="505" t="s">
        <v>4698</v>
      </c>
      <c r="C1880" s="505" t="s">
        <v>4699</v>
      </c>
      <c r="D1880" s="418" t="s">
        <v>3752</v>
      </c>
      <c r="E1880" s="508">
        <v>2183.5500000000006</v>
      </c>
      <c r="F1880" s="540" t="s">
        <v>5596</v>
      </c>
      <c r="G1880" s="418" t="s">
        <v>5597</v>
      </c>
      <c r="H1880" s="418" t="s">
        <v>3752</v>
      </c>
      <c r="I1880" s="418" t="s">
        <v>5336</v>
      </c>
      <c r="J1880" s="418" t="s">
        <v>790</v>
      </c>
      <c r="K1880" s="529">
        <v>5</v>
      </c>
      <c r="L1880" s="419">
        <v>12</v>
      </c>
      <c r="M1880" s="508">
        <v>33402.600000000006</v>
      </c>
      <c r="N1880" s="539"/>
      <c r="O1880" s="539"/>
      <c r="P1880" s="508"/>
    </row>
    <row r="1881" spans="1:16" s="389" customFormat="1" ht="11.25" x14ac:dyDescent="0.2">
      <c r="A1881" s="554" t="s">
        <v>521</v>
      </c>
      <c r="B1881" s="505" t="s">
        <v>4698</v>
      </c>
      <c r="C1881" s="505" t="s">
        <v>4699</v>
      </c>
      <c r="D1881" s="418" t="s">
        <v>3752</v>
      </c>
      <c r="E1881" s="508">
        <v>984.81999999999994</v>
      </c>
      <c r="F1881" s="540" t="s">
        <v>5598</v>
      </c>
      <c r="G1881" s="418" t="s">
        <v>5599</v>
      </c>
      <c r="H1881" s="418" t="s">
        <v>3752</v>
      </c>
      <c r="I1881" s="418" t="s">
        <v>5336</v>
      </c>
      <c r="J1881" s="418" t="s">
        <v>790</v>
      </c>
      <c r="K1881" s="529">
        <v>5</v>
      </c>
      <c r="L1881" s="419">
        <v>12</v>
      </c>
      <c r="M1881" s="508">
        <v>19017.84</v>
      </c>
      <c r="N1881" s="539"/>
      <c r="O1881" s="539"/>
      <c r="P1881" s="508"/>
    </row>
    <row r="1882" spans="1:16" s="389" customFormat="1" ht="11.25" x14ac:dyDescent="0.2">
      <c r="A1882" s="554" t="s">
        <v>521</v>
      </c>
      <c r="B1882" s="505" t="s">
        <v>4698</v>
      </c>
      <c r="C1882" s="505" t="s">
        <v>4699</v>
      </c>
      <c r="D1882" s="418" t="s">
        <v>3752</v>
      </c>
      <c r="E1882" s="508">
        <v>984.81999999999994</v>
      </c>
      <c r="F1882" s="540" t="s">
        <v>5600</v>
      </c>
      <c r="G1882" s="418" t="s">
        <v>5601</v>
      </c>
      <c r="H1882" s="418" t="s">
        <v>3752</v>
      </c>
      <c r="I1882" s="418" t="s">
        <v>5336</v>
      </c>
      <c r="J1882" s="418" t="s">
        <v>790</v>
      </c>
      <c r="K1882" s="529">
        <v>5</v>
      </c>
      <c r="L1882" s="419">
        <v>12</v>
      </c>
      <c r="M1882" s="508">
        <v>19017.84</v>
      </c>
      <c r="N1882" s="539"/>
      <c r="O1882" s="539"/>
      <c r="P1882" s="508"/>
    </row>
    <row r="1883" spans="1:16" s="389" customFormat="1" ht="11.25" x14ac:dyDescent="0.2">
      <c r="A1883" s="554" t="s">
        <v>521</v>
      </c>
      <c r="B1883" s="505" t="s">
        <v>4698</v>
      </c>
      <c r="C1883" s="505" t="s">
        <v>4699</v>
      </c>
      <c r="D1883" s="418" t="s">
        <v>3752</v>
      </c>
      <c r="E1883" s="508">
        <v>984.81999999999994</v>
      </c>
      <c r="F1883" s="540" t="s">
        <v>5602</v>
      </c>
      <c r="G1883" s="418" t="s">
        <v>5603</v>
      </c>
      <c r="H1883" s="418" t="s">
        <v>3752</v>
      </c>
      <c r="I1883" s="418" t="s">
        <v>5336</v>
      </c>
      <c r="J1883" s="418" t="s">
        <v>790</v>
      </c>
      <c r="K1883" s="529">
        <v>5</v>
      </c>
      <c r="L1883" s="419">
        <v>12</v>
      </c>
      <c r="M1883" s="508">
        <v>19017.84</v>
      </c>
      <c r="N1883" s="539"/>
      <c r="O1883" s="539"/>
      <c r="P1883" s="508"/>
    </row>
    <row r="1884" spans="1:16" s="389" customFormat="1" ht="11.25" x14ac:dyDescent="0.2">
      <c r="A1884" s="554" t="s">
        <v>521</v>
      </c>
      <c r="B1884" s="505" t="s">
        <v>4698</v>
      </c>
      <c r="C1884" s="505" t="s">
        <v>4699</v>
      </c>
      <c r="D1884" s="418" t="s">
        <v>3752</v>
      </c>
      <c r="E1884" s="508">
        <v>2988.59</v>
      </c>
      <c r="F1884" s="540" t="s">
        <v>5604</v>
      </c>
      <c r="G1884" s="418" t="s">
        <v>5605</v>
      </c>
      <c r="H1884" s="418" t="s">
        <v>3752</v>
      </c>
      <c r="I1884" s="418" t="s">
        <v>5336</v>
      </c>
      <c r="J1884" s="418" t="s">
        <v>790</v>
      </c>
      <c r="K1884" s="529">
        <v>5</v>
      </c>
      <c r="L1884" s="419">
        <v>12</v>
      </c>
      <c r="M1884" s="508">
        <v>43063.08</v>
      </c>
      <c r="N1884" s="539"/>
      <c r="O1884" s="539"/>
      <c r="P1884" s="508"/>
    </row>
    <row r="1885" spans="1:16" s="389" customFormat="1" ht="11.25" x14ac:dyDescent="0.2">
      <c r="A1885" s="554" t="s">
        <v>521</v>
      </c>
      <c r="B1885" s="505" t="s">
        <v>4698</v>
      </c>
      <c r="C1885" s="505" t="s">
        <v>4699</v>
      </c>
      <c r="D1885" s="418" t="s">
        <v>3752</v>
      </c>
      <c r="E1885" s="508">
        <v>2988.59</v>
      </c>
      <c r="F1885" s="540" t="s">
        <v>5606</v>
      </c>
      <c r="G1885" s="418" t="s">
        <v>5607</v>
      </c>
      <c r="H1885" s="418" t="s">
        <v>3752</v>
      </c>
      <c r="I1885" s="418" t="s">
        <v>5336</v>
      </c>
      <c r="J1885" s="418" t="s">
        <v>790</v>
      </c>
      <c r="K1885" s="529">
        <v>5</v>
      </c>
      <c r="L1885" s="419">
        <v>12</v>
      </c>
      <c r="M1885" s="508">
        <v>43063.08</v>
      </c>
      <c r="N1885" s="539"/>
      <c r="O1885" s="539"/>
      <c r="P1885" s="508"/>
    </row>
    <row r="1886" spans="1:16" s="389" customFormat="1" ht="11.25" x14ac:dyDescent="0.2">
      <c r="A1886" s="554" t="s">
        <v>521</v>
      </c>
      <c r="B1886" s="505" t="s">
        <v>4698</v>
      </c>
      <c r="C1886" s="505" t="s">
        <v>4699</v>
      </c>
      <c r="D1886" s="418" t="s">
        <v>3752</v>
      </c>
      <c r="E1886" s="508">
        <v>2183.5500000000006</v>
      </c>
      <c r="F1886" s="540" t="s">
        <v>5608</v>
      </c>
      <c r="G1886" s="418" t="s">
        <v>5609</v>
      </c>
      <c r="H1886" s="418" t="s">
        <v>3752</v>
      </c>
      <c r="I1886" s="418" t="s">
        <v>5336</v>
      </c>
      <c r="J1886" s="418" t="s">
        <v>790</v>
      </c>
      <c r="K1886" s="529">
        <v>5</v>
      </c>
      <c r="L1886" s="419">
        <v>12</v>
      </c>
      <c r="M1886" s="508">
        <v>33402.600000000006</v>
      </c>
      <c r="N1886" s="539"/>
      <c r="O1886" s="539"/>
      <c r="P1886" s="508"/>
    </row>
    <row r="1887" spans="1:16" s="389" customFormat="1" ht="11.25" x14ac:dyDescent="0.2">
      <c r="A1887" s="554" t="s">
        <v>521</v>
      </c>
      <c r="B1887" s="505" t="s">
        <v>4698</v>
      </c>
      <c r="C1887" s="505" t="s">
        <v>4699</v>
      </c>
      <c r="D1887" s="418" t="s">
        <v>3752</v>
      </c>
      <c r="E1887" s="508">
        <v>984.81999999999994</v>
      </c>
      <c r="F1887" s="540" t="s">
        <v>5610</v>
      </c>
      <c r="G1887" s="418" t="s">
        <v>5611</v>
      </c>
      <c r="H1887" s="418" t="s">
        <v>3752</v>
      </c>
      <c r="I1887" s="418" t="s">
        <v>5336</v>
      </c>
      <c r="J1887" s="418" t="s">
        <v>790</v>
      </c>
      <c r="K1887" s="529">
        <v>5</v>
      </c>
      <c r="L1887" s="419">
        <v>12</v>
      </c>
      <c r="M1887" s="508">
        <v>19017.84</v>
      </c>
      <c r="N1887" s="539"/>
      <c r="O1887" s="539"/>
      <c r="P1887" s="508"/>
    </row>
    <row r="1888" spans="1:16" s="389" customFormat="1" ht="11.25" x14ac:dyDescent="0.2">
      <c r="A1888" s="554" t="s">
        <v>521</v>
      </c>
      <c r="B1888" s="505" t="s">
        <v>4698</v>
      </c>
      <c r="C1888" s="505" t="s">
        <v>4699</v>
      </c>
      <c r="D1888" s="418" t="s">
        <v>3752</v>
      </c>
      <c r="E1888" s="508">
        <v>984.81999999999994</v>
      </c>
      <c r="F1888" s="540" t="s">
        <v>5612</v>
      </c>
      <c r="G1888" s="418" t="s">
        <v>5613</v>
      </c>
      <c r="H1888" s="418" t="s">
        <v>3752</v>
      </c>
      <c r="I1888" s="418" t="s">
        <v>5336</v>
      </c>
      <c r="J1888" s="418" t="s">
        <v>790</v>
      </c>
      <c r="K1888" s="529">
        <v>5</v>
      </c>
      <c r="L1888" s="419">
        <v>12</v>
      </c>
      <c r="M1888" s="508">
        <v>19017.84</v>
      </c>
      <c r="N1888" s="539"/>
      <c r="O1888" s="539"/>
      <c r="P1888" s="508"/>
    </row>
    <row r="1889" spans="1:16" s="389" customFormat="1" ht="11.25" x14ac:dyDescent="0.2">
      <c r="A1889" s="554" t="s">
        <v>521</v>
      </c>
      <c r="B1889" s="505" t="s">
        <v>4698</v>
      </c>
      <c r="C1889" s="505" t="s">
        <v>4699</v>
      </c>
      <c r="D1889" s="418" t="s">
        <v>5614</v>
      </c>
      <c r="E1889" s="508">
        <v>984.81999999999994</v>
      </c>
      <c r="F1889" s="540" t="s">
        <v>5615</v>
      </c>
      <c r="G1889" s="418" t="s">
        <v>5616</v>
      </c>
      <c r="H1889" s="418" t="s">
        <v>5614</v>
      </c>
      <c r="I1889" s="418" t="s">
        <v>5336</v>
      </c>
      <c r="J1889" s="418" t="s">
        <v>790</v>
      </c>
      <c r="K1889" s="529">
        <v>5</v>
      </c>
      <c r="L1889" s="419">
        <v>12</v>
      </c>
      <c r="M1889" s="508">
        <v>19017.84</v>
      </c>
      <c r="N1889" s="539"/>
      <c r="O1889" s="539"/>
      <c r="P1889" s="508"/>
    </row>
    <row r="1890" spans="1:16" s="389" customFormat="1" ht="11.25" x14ac:dyDescent="0.2">
      <c r="A1890" s="554" t="s">
        <v>521</v>
      </c>
      <c r="B1890" s="505" t="s">
        <v>4698</v>
      </c>
      <c r="C1890" s="505" t="s">
        <v>4699</v>
      </c>
      <c r="D1890" s="418" t="s">
        <v>5614</v>
      </c>
      <c r="E1890" s="508">
        <v>984.81999999999994</v>
      </c>
      <c r="F1890" s="540" t="s">
        <v>5617</v>
      </c>
      <c r="G1890" s="418" t="s">
        <v>5618</v>
      </c>
      <c r="H1890" s="418" t="s">
        <v>5614</v>
      </c>
      <c r="I1890" s="418" t="s">
        <v>5336</v>
      </c>
      <c r="J1890" s="418" t="s">
        <v>790</v>
      </c>
      <c r="K1890" s="529">
        <v>5</v>
      </c>
      <c r="L1890" s="419">
        <v>12</v>
      </c>
      <c r="M1890" s="508">
        <v>19017.84</v>
      </c>
      <c r="N1890" s="539"/>
      <c r="O1890" s="539"/>
      <c r="P1890" s="508"/>
    </row>
    <row r="1891" spans="1:16" s="389" customFormat="1" ht="11.25" x14ac:dyDescent="0.2">
      <c r="A1891" s="554" t="s">
        <v>521</v>
      </c>
      <c r="B1891" s="505" t="s">
        <v>4698</v>
      </c>
      <c r="C1891" s="505" t="s">
        <v>4699</v>
      </c>
      <c r="D1891" s="418" t="s">
        <v>5614</v>
      </c>
      <c r="E1891" s="508">
        <v>1204.08</v>
      </c>
      <c r="F1891" s="540" t="s">
        <v>5619</v>
      </c>
      <c r="G1891" s="418" t="s">
        <v>5620</v>
      </c>
      <c r="H1891" s="418" t="s">
        <v>5614</v>
      </c>
      <c r="I1891" s="418" t="s">
        <v>5336</v>
      </c>
      <c r="J1891" s="418" t="s">
        <v>790</v>
      </c>
      <c r="K1891" s="529">
        <v>5</v>
      </c>
      <c r="L1891" s="419">
        <v>12</v>
      </c>
      <c r="M1891" s="508">
        <v>21648.959999999999</v>
      </c>
      <c r="N1891" s="539"/>
      <c r="O1891" s="539"/>
      <c r="P1891" s="508"/>
    </row>
    <row r="1892" spans="1:16" s="389" customFormat="1" ht="11.25" x14ac:dyDescent="0.2">
      <c r="A1892" s="554" t="s">
        <v>521</v>
      </c>
      <c r="B1892" s="505" t="s">
        <v>4698</v>
      </c>
      <c r="C1892" s="505" t="s">
        <v>4699</v>
      </c>
      <c r="D1892" s="418" t="s">
        <v>5614</v>
      </c>
      <c r="E1892" s="508">
        <v>831.34000000000015</v>
      </c>
      <c r="F1892" s="540" t="s">
        <v>5621</v>
      </c>
      <c r="G1892" s="418" t="s">
        <v>5622</v>
      </c>
      <c r="H1892" s="418" t="s">
        <v>5614</v>
      </c>
      <c r="I1892" s="418" t="s">
        <v>5336</v>
      </c>
      <c r="J1892" s="418" t="s">
        <v>790</v>
      </c>
      <c r="K1892" s="529">
        <v>5</v>
      </c>
      <c r="L1892" s="419">
        <v>12</v>
      </c>
      <c r="M1892" s="508">
        <v>17176.080000000002</v>
      </c>
      <c r="N1892" s="539"/>
      <c r="O1892" s="539"/>
      <c r="P1892" s="508"/>
    </row>
    <row r="1893" spans="1:16" s="389" customFormat="1" ht="11.25" x14ac:dyDescent="0.2">
      <c r="A1893" s="554" t="s">
        <v>521</v>
      </c>
      <c r="B1893" s="505" t="s">
        <v>4698</v>
      </c>
      <c r="C1893" s="505" t="s">
        <v>4699</v>
      </c>
      <c r="D1893" s="418" t="s">
        <v>5614</v>
      </c>
      <c r="E1893" s="508">
        <v>984.81999999999994</v>
      </c>
      <c r="F1893" s="540" t="s">
        <v>5623</v>
      </c>
      <c r="G1893" s="418" t="s">
        <v>5624</v>
      </c>
      <c r="H1893" s="418" t="s">
        <v>5614</v>
      </c>
      <c r="I1893" s="418" t="s">
        <v>5336</v>
      </c>
      <c r="J1893" s="418" t="s">
        <v>790</v>
      </c>
      <c r="K1893" s="529">
        <v>5</v>
      </c>
      <c r="L1893" s="419">
        <v>12</v>
      </c>
      <c r="M1893" s="508">
        <v>19017.84</v>
      </c>
      <c r="N1893" s="539"/>
      <c r="O1893" s="539"/>
      <c r="P1893" s="508"/>
    </row>
    <row r="1894" spans="1:16" s="389" customFormat="1" ht="11.25" x14ac:dyDescent="0.2">
      <c r="A1894" s="554" t="s">
        <v>521</v>
      </c>
      <c r="B1894" s="505" t="s">
        <v>4698</v>
      </c>
      <c r="C1894" s="505" t="s">
        <v>4699</v>
      </c>
      <c r="D1894" s="418" t="s">
        <v>5614</v>
      </c>
      <c r="E1894" s="508">
        <v>984.81999999999994</v>
      </c>
      <c r="F1894" s="540" t="s">
        <v>5625</v>
      </c>
      <c r="G1894" s="418" t="s">
        <v>5626</v>
      </c>
      <c r="H1894" s="418" t="s">
        <v>5614</v>
      </c>
      <c r="I1894" s="418" t="s">
        <v>5336</v>
      </c>
      <c r="J1894" s="418" t="s">
        <v>790</v>
      </c>
      <c r="K1894" s="529">
        <v>5</v>
      </c>
      <c r="L1894" s="419">
        <v>12</v>
      </c>
      <c r="M1894" s="508">
        <v>19017.84</v>
      </c>
      <c r="N1894" s="539"/>
      <c r="O1894" s="539"/>
      <c r="P1894" s="508"/>
    </row>
    <row r="1895" spans="1:16" s="389" customFormat="1" ht="11.25" x14ac:dyDescent="0.2">
      <c r="A1895" s="554" t="s">
        <v>521</v>
      </c>
      <c r="B1895" s="505" t="s">
        <v>4698</v>
      </c>
      <c r="C1895" s="505" t="s">
        <v>4699</v>
      </c>
      <c r="D1895" s="418" t="s">
        <v>5614</v>
      </c>
      <c r="E1895" s="508">
        <v>984.81999999999994</v>
      </c>
      <c r="F1895" s="540" t="s">
        <v>5627</v>
      </c>
      <c r="G1895" s="418" t="s">
        <v>5628</v>
      </c>
      <c r="H1895" s="418" t="s">
        <v>5614</v>
      </c>
      <c r="I1895" s="418" t="s">
        <v>5336</v>
      </c>
      <c r="J1895" s="418" t="s">
        <v>790</v>
      </c>
      <c r="K1895" s="529">
        <v>5</v>
      </c>
      <c r="L1895" s="419">
        <v>12</v>
      </c>
      <c r="M1895" s="508">
        <v>19017.84</v>
      </c>
      <c r="N1895" s="539"/>
      <c r="O1895" s="539"/>
      <c r="P1895" s="508"/>
    </row>
    <row r="1896" spans="1:16" s="389" customFormat="1" ht="11.25" x14ac:dyDescent="0.2">
      <c r="A1896" s="554" t="s">
        <v>521</v>
      </c>
      <c r="B1896" s="505" t="s">
        <v>4698</v>
      </c>
      <c r="C1896" s="505" t="s">
        <v>4699</v>
      </c>
      <c r="D1896" s="418" t="s">
        <v>5614</v>
      </c>
      <c r="E1896" s="508">
        <v>984.81999999999994</v>
      </c>
      <c r="F1896" s="540" t="s">
        <v>5629</v>
      </c>
      <c r="G1896" s="418" t="s">
        <v>5630</v>
      </c>
      <c r="H1896" s="418" t="s">
        <v>5614</v>
      </c>
      <c r="I1896" s="418" t="s">
        <v>5336</v>
      </c>
      <c r="J1896" s="418" t="s">
        <v>790</v>
      </c>
      <c r="K1896" s="529">
        <v>5</v>
      </c>
      <c r="L1896" s="419">
        <v>12</v>
      </c>
      <c r="M1896" s="508">
        <v>19017.84</v>
      </c>
      <c r="N1896" s="539"/>
      <c r="O1896" s="539"/>
      <c r="P1896" s="508"/>
    </row>
    <row r="1897" spans="1:16" s="389" customFormat="1" ht="11.25" x14ac:dyDescent="0.2">
      <c r="A1897" s="554" t="s">
        <v>521</v>
      </c>
      <c r="B1897" s="505" t="s">
        <v>4698</v>
      </c>
      <c r="C1897" s="505" t="s">
        <v>4699</v>
      </c>
      <c r="D1897" s="418" t="s">
        <v>5614</v>
      </c>
      <c r="E1897" s="508">
        <v>984.81999999999994</v>
      </c>
      <c r="F1897" s="540" t="s">
        <v>5631</v>
      </c>
      <c r="G1897" s="418" t="s">
        <v>5632</v>
      </c>
      <c r="H1897" s="418" t="s">
        <v>5614</v>
      </c>
      <c r="I1897" s="418" t="s">
        <v>5336</v>
      </c>
      <c r="J1897" s="418" t="s">
        <v>790</v>
      </c>
      <c r="K1897" s="529">
        <v>5</v>
      </c>
      <c r="L1897" s="419">
        <v>12</v>
      </c>
      <c r="M1897" s="508">
        <v>19017.84</v>
      </c>
      <c r="N1897" s="539"/>
      <c r="O1897" s="539"/>
      <c r="P1897" s="508"/>
    </row>
    <row r="1898" spans="1:16" s="389" customFormat="1" ht="11.25" x14ac:dyDescent="0.2">
      <c r="A1898" s="554" t="s">
        <v>521</v>
      </c>
      <c r="B1898" s="505" t="s">
        <v>4698</v>
      </c>
      <c r="C1898" s="505" t="s">
        <v>4699</v>
      </c>
      <c r="D1898" s="418" t="s">
        <v>5614</v>
      </c>
      <c r="E1898" s="508">
        <v>984.81999999999994</v>
      </c>
      <c r="F1898" s="540" t="s">
        <v>5633</v>
      </c>
      <c r="G1898" s="418" t="s">
        <v>5634</v>
      </c>
      <c r="H1898" s="418" t="s">
        <v>5614</v>
      </c>
      <c r="I1898" s="418" t="s">
        <v>5336</v>
      </c>
      <c r="J1898" s="418" t="s">
        <v>790</v>
      </c>
      <c r="K1898" s="529">
        <v>5</v>
      </c>
      <c r="L1898" s="419">
        <v>12</v>
      </c>
      <c r="M1898" s="508">
        <v>19017.84</v>
      </c>
      <c r="N1898" s="539"/>
      <c r="O1898" s="539"/>
      <c r="P1898" s="508"/>
    </row>
    <row r="1899" spans="1:16" s="389" customFormat="1" ht="11.25" x14ac:dyDescent="0.2">
      <c r="A1899" s="554" t="s">
        <v>521</v>
      </c>
      <c r="B1899" s="505" t="s">
        <v>4698</v>
      </c>
      <c r="C1899" s="505" t="s">
        <v>4699</v>
      </c>
      <c r="D1899" s="418" t="s">
        <v>5614</v>
      </c>
      <c r="E1899" s="508">
        <v>984.81999999999994</v>
      </c>
      <c r="F1899" s="540" t="s">
        <v>5635</v>
      </c>
      <c r="G1899" s="418" t="s">
        <v>5636</v>
      </c>
      <c r="H1899" s="418" t="s">
        <v>5614</v>
      </c>
      <c r="I1899" s="418" t="s">
        <v>5336</v>
      </c>
      <c r="J1899" s="418" t="s">
        <v>790</v>
      </c>
      <c r="K1899" s="529">
        <v>5</v>
      </c>
      <c r="L1899" s="419">
        <v>12</v>
      </c>
      <c r="M1899" s="508">
        <v>19017.84</v>
      </c>
      <c r="N1899" s="539"/>
      <c r="O1899" s="539"/>
      <c r="P1899" s="508"/>
    </row>
    <row r="1900" spans="1:16" s="389" customFormat="1" ht="11.25" x14ac:dyDescent="0.2">
      <c r="A1900" s="554" t="s">
        <v>521</v>
      </c>
      <c r="B1900" s="505" t="s">
        <v>4698</v>
      </c>
      <c r="C1900" s="505" t="s">
        <v>4699</v>
      </c>
      <c r="D1900" s="418" t="s">
        <v>5614</v>
      </c>
      <c r="E1900" s="508">
        <v>984.81999999999994</v>
      </c>
      <c r="F1900" s="540" t="s">
        <v>5637</v>
      </c>
      <c r="G1900" s="418" t="s">
        <v>5638</v>
      </c>
      <c r="H1900" s="418" t="s">
        <v>5614</v>
      </c>
      <c r="I1900" s="418" t="s">
        <v>5336</v>
      </c>
      <c r="J1900" s="418" t="s">
        <v>790</v>
      </c>
      <c r="K1900" s="529">
        <v>5</v>
      </c>
      <c r="L1900" s="419">
        <v>12</v>
      </c>
      <c r="M1900" s="508">
        <v>19017.84</v>
      </c>
      <c r="N1900" s="539"/>
      <c r="O1900" s="539"/>
      <c r="P1900" s="508"/>
    </row>
    <row r="1901" spans="1:16" s="389" customFormat="1" ht="11.25" x14ac:dyDescent="0.2">
      <c r="A1901" s="554" t="s">
        <v>521</v>
      </c>
      <c r="B1901" s="505" t="s">
        <v>4698</v>
      </c>
      <c r="C1901" s="505" t="s">
        <v>4699</v>
      </c>
      <c r="D1901" s="418" t="s">
        <v>5614</v>
      </c>
      <c r="E1901" s="508">
        <v>984.81999999999994</v>
      </c>
      <c r="F1901" s="540" t="s">
        <v>5639</v>
      </c>
      <c r="G1901" s="418" t="s">
        <v>5640</v>
      </c>
      <c r="H1901" s="418" t="s">
        <v>5614</v>
      </c>
      <c r="I1901" s="418" t="s">
        <v>5336</v>
      </c>
      <c r="J1901" s="418" t="s">
        <v>790</v>
      </c>
      <c r="K1901" s="529">
        <v>5</v>
      </c>
      <c r="L1901" s="419">
        <v>12</v>
      </c>
      <c r="M1901" s="508">
        <v>19017.84</v>
      </c>
      <c r="N1901" s="539"/>
      <c r="O1901" s="539"/>
      <c r="P1901" s="508"/>
    </row>
    <row r="1902" spans="1:16" s="389" customFormat="1" ht="11.25" x14ac:dyDescent="0.2">
      <c r="A1902" s="554" t="s">
        <v>521</v>
      </c>
      <c r="B1902" s="505" t="s">
        <v>4698</v>
      </c>
      <c r="C1902" s="505" t="s">
        <v>4699</v>
      </c>
      <c r="D1902" s="418" t="s">
        <v>5614</v>
      </c>
      <c r="E1902" s="508">
        <v>984.81999999999994</v>
      </c>
      <c r="F1902" s="540" t="s">
        <v>5641</v>
      </c>
      <c r="G1902" s="418" t="s">
        <v>5642</v>
      </c>
      <c r="H1902" s="418" t="s">
        <v>5614</v>
      </c>
      <c r="I1902" s="418" t="s">
        <v>5336</v>
      </c>
      <c r="J1902" s="418" t="s">
        <v>790</v>
      </c>
      <c r="K1902" s="529">
        <v>5</v>
      </c>
      <c r="L1902" s="419">
        <v>12</v>
      </c>
      <c r="M1902" s="508">
        <v>19017.84</v>
      </c>
      <c r="N1902" s="539"/>
      <c r="O1902" s="539"/>
      <c r="P1902" s="508"/>
    </row>
    <row r="1903" spans="1:16" s="389" customFormat="1" ht="11.25" x14ac:dyDescent="0.2">
      <c r="A1903" s="554" t="s">
        <v>521</v>
      </c>
      <c r="B1903" s="505" t="s">
        <v>4698</v>
      </c>
      <c r="C1903" s="505" t="s">
        <v>4699</v>
      </c>
      <c r="D1903" s="418" t="s">
        <v>5614</v>
      </c>
      <c r="E1903" s="508">
        <v>984.81999999999994</v>
      </c>
      <c r="F1903" s="540" t="s">
        <v>5643</v>
      </c>
      <c r="G1903" s="418" t="s">
        <v>5644</v>
      </c>
      <c r="H1903" s="418" t="s">
        <v>5614</v>
      </c>
      <c r="I1903" s="418" t="s">
        <v>5336</v>
      </c>
      <c r="J1903" s="418" t="s">
        <v>790</v>
      </c>
      <c r="K1903" s="529">
        <v>5</v>
      </c>
      <c r="L1903" s="419">
        <v>12</v>
      </c>
      <c r="M1903" s="508">
        <v>19017.84</v>
      </c>
      <c r="N1903" s="539"/>
      <c r="O1903" s="539"/>
      <c r="P1903" s="508"/>
    </row>
    <row r="1904" spans="1:16" s="389" customFormat="1" ht="11.25" x14ac:dyDescent="0.2">
      <c r="A1904" s="554" t="s">
        <v>521</v>
      </c>
      <c r="B1904" s="505" t="s">
        <v>4698</v>
      </c>
      <c r="C1904" s="505" t="s">
        <v>4699</v>
      </c>
      <c r="D1904" s="418" t="s">
        <v>5614</v>
      </c>
      <c r="E1904" s="508">
        <v>984.81999999999994</v>
      </c>
      <c r="F1904" s="540" t="s">
        <v>5645</v>
      </c>
      <c r="G1904" s="418" t="s">
        <v>5646</v>
      </c>
      <c r="H1904" s="418" t="s">
        <v>5614</v>
      </c>
      <c r="I1904" s="418" t="s">
        <v>5336</v>
      </c>
      <c r="J1904" s="418" t="s">
        <v>790</v>
      </c>
      <c r="K1904" s="529">
        <v>5</v>
      </c>
      <c r="L1904" s="419">
        <v>12</v>
      </c>
      <c r="M1904" s="508">
        <v>19017.84</v>
      </c>
      <c r="N1904" s="539"/>
      <c r="O1904" s="539"/>
      <c r="P1904" s="508"/>
    </row>
    <row r="1905" spans="1:16" s="389" customFormat="1" ht="11.25" x14ac:dyDescent="0.2">
      <c r="A1905" s="554" t="s">
        <v>521</v>
      </c>
      <c r="B1905" s="505" t="s">
        <v>4698</v>
      </c>
      <c r="C1905" s="505" t="s">
        <v>4699</v>
      </c>
      <c r="D1905" s="418" t="s">
        <v>5647</v>
      </c>
      <c r="E1905" s="508">
        <v>1094.45</v>
      </c>
      <c r="F1905" s="540" t="s">
        <v>5648</v>
      </c>
      <c r="G1905" s="418" t="s">
        <v>5649</v>
      </c>
      <c r="H1905" s="418" t="s">
        <v>5647</v>
      </c>
      <c r="I1905" s="418" t="s">
        <v>5650</v>
      </c>
      <c r="J1905" s="418" t="s">
        <v>5651</v>
      </c>
      <c r="K1905" s="529">
        <v>5</v>
      </c>
      <c r="L1905" s="419">
        <v>12</v>
      </c>
      <c r="M1905" s="508">
        <v>20333.400000000001</v>
      </c>
      <c r="N1905" s="539"/>
      <c r="O1905" s="539"/>
      <c r="P1905" s="508"/>
    </row>
    <row r="1906" spans="1:16" s="389" customFormat="1" ht="11.25" x14ac:dyDescent="0.2">
      <c r="A1906" s="554" t="s">
        <v>521</v>
      </c>
      <c r="B1906" s="505" t="s">
        <v>4698</v>
      </c>
      <c r="C1906" s="505" t="s">
        <v>4699</v>
      </c>
      <c r="D1906" s="418" t="s">
        <v>5647</v>
      </c>
      <c r="E1906" s="508">
        <v>1094.45</v>
      </c>
      <c r="F1906" s="540" t="s">
        <v>5652</v>
      </c>
      <c r="G1906" s="418" t="s">
        <v>5653</v>
      </c>
      <c r="H1906" s="418" t="s">
        <v>5647</v>
      </c>
      <c r="I1906" s="418" t="s">
        <v>5650</v>
      </c>
      <c r="J1906" s="418" t="s">
        <v>5651</v>
      </c>
      <c r="K1906" s="529">
        <v>5</v>
      </c>
      <c r="L1906" s="419">
        <v>12</v>
      </c>
      <c r="M1906" s="508">
        <v>20333.400000000001</v>
      </c>
      <c r="N1906" s="539"/>
      <c r="O1906" s="539"/>
      <c r="P1906" s="508"/>
    </row>
    <row r="1907" spans="1:16" s="389" customFormat="1" ht="11.25" x14ac:dyDescent="0.2">
      <c r="A1907" s="554" t="s">
        <v>521</v>
      </c>
      <c r="B1907" s="505" t="s">
        <v>4698</v>
      </c>
      <c r="C1907" s="505" t="s">
        <v>4699</v>
      </c>
      <c r="D1907" s="418" t="s">
        <v>5654</v>
      </c>
      <c r="E1907" s="508">
        <v>1094.45</v>
      </c>
      <c r="F1907" s="540" t="s">
        <v>5655</v>
      </c>
      <c r="G1907" s="418" t="s">
        <v>5656</v>
      </c>
      <c r="H1907" s="418" t="s">
        <v>5654</v>
      </c>
      <c r="I1907" s="418" t="s">
        <v>5650</v>
      </c>
      <c r="J1907" s="418" t="s">
        <v>5651</v>
      </c>
      <c r="K1907" s="529">
        <v>5</v>
      </c>
      <c r="L1907" s="419">
        <v>12</v>
      </c>
      <c r="M1907" s="508">
        <v>20333.400000000001</v>
      </c>
      <c r="N1907" s="539"/>
      <c r="O1907" s="539"/>
      <c r="P1907" s="508"/>
    </row>
    <row r="1908" spans="1:16" s="389" customFormat="1" ht="11.25" x14ac:dyDescent="0.2">
      <c r="A1908" s="554" t="s">
        <v>521</v>
      </c>
      <c r="B1908" s="505" t="s">
        <v>4698</v>
      </c>
      <c r="C1908" s="505" t="s">
        <v>4699</v>
      </c>
      <c r="D1908" s="418" t="s">
        <v>5654</v>
      </c>
      <c r="E1908" s="508">
        <v>1094.45</v>
      </c>
      <c r="F1908" s="540" t="s">
        <v>5657</v>
      </c>
      <c r="G1908" s="418" t="s">
        <v>5658</v>
      </c>
      <c r="H1908" s="418" t="s">
        <v>5654</v>
      </c>
      <c r="I1908" s="418" t="s">
        <v>5650</v>
      </c>
      <c r="J1908" s="418" t="s">
        <v>5651</v>
      </c>
      <c r="K1908" s="529">
        <v>5</v>
      </c>
      <c r="L1908" s="419">
        <v>12</v>
      </c>
      <c r="M1908" s="508">
        <v>20333.400000000001</v>
      </c>
      <c r="N1908" s="539"/>
      <c r="O1908" s="539"/>
      <c r="P1908" s="508"/>
    </row>
    <row r="1909" spans="1:16" s="389" customFormat="1" ht="11.25" x14ac:dyDescent="0.2">
      <c r="A1909" s="554" t="s">
        <v>521</v>
      </c>
      <c r="B1909" s="505" t="s">
        <v>4698</v>
      </c>
      <c r="C1909" s="505" t="s">
        <v>4699</v>
      </c>
      <c r="D1909" s="418" t="s">
        <v>3804</v>
      </c>
      <c r="E1909" s="508">
        <v>546.29999999999995</v>
      </c>
      <c r="F1909" s="540" t="s">
        <v>5659</v>
      </c>
      <c r="G1909" s="418" t="s">
        <v>5660</v>
      </c>
      <c r="H1909" s="418" t="s">
        <v>3804</v>
      </c>
      <c r="I1909" s="418" t="s">
        <v>5650</v>
      </c>
      <c r="J1909" s="418" t="s">
        <v>5651</v>
      </c>
      <c r="K1909" s="529">
        <v>5</v>
      </c>
      <c r="L1909" s="419">
        <v>12</v>
      </c>
      <c r="M1909" s="508">
        <v>13755.599999999999</v>
      </c>
      <c r="N1909" s="539"/>
      <c r="O1909" s="539"/>
      <c r="P1909" s="508"/>
    </row>
    <row r="1910" spans="1:16" s="389" customFormat="1" ht="11.25" x14ac:dyDescent="0.2">
      <c r="A1910" s="554" t="s">
        <v>521</v>
      </c>
      <c r="B1910" s="505" t="s">
        <v>4698</v>
      </c>
      <c r="C1910" s="505" t="s">
        <v>4699</v>
      </c>
      <c r="D1910" s="418" t="s">
        <v>3692</v>
      </c>
      <c r="E1910" s="508">
        <v>765.56000000000017</v>
      </c>
      <c r="F1910" s="540" t="s">
        <v>5661</v>
      </c>
      <c r="G1910" s="418" t="s">
        <v>5662</v>
      </c>
      <c r="H1910" s="418" t="s">
        <v>3692</v>
      </c>
      <c r="I1910" s="418" t="s">
        <v>5650</v>
      </c>
      <c r="J1910" s="418" t="s">
        <v>5651</v>
      </c>
      <c r="K1910" s="529">
        <v>5</v>
      </c>
      <c r="L1910" s="419">
        <v>12</v>
      </c>
      <c r="M1910" s="508">
        <v>16386.72</v>
      </c>
      <c r="N1910" s="539"/>
      <c r="O1910" s="539"/>
      <c r="P1910" s="508"/>
    </row>
    <row r="1911" spans="1:16" s="389" customFormat="1" ht="11.25" x14ac:dyDescent="0.2">
      <c r="A1911" s="554" t="s">
        <v>521</v>
      </c>
      <c r="B1911" s="505" t="s">
        <v>4698</v>
      </c>
      <c r="C1911" s="505" t="s">
        <v>4699</v>
      </c>
      <c r="D1911" s="418" t="s">
        <v>3692</v>
      </c>
      <c r="E1911" s="508">
        <v>765.56000000000017</v>
      </c>
      <c r="F1911" s="540" t="s">
        <v>5663</v>
      </c>
      <c r="G1911" s="418" t="s">
        <v>5664</v>
      </c>
      <c r="H1911" s="418" t="s">
        <v>3692</v>
      </c>
      <c r="I1911" s="418" t="s">
        <v>5650</v>
      </c>
      <c r="J1911" s="418" t="s">
        <v>5651</v>
      </c>
      <c r="K1911" s="529">
        <v>5</v>
      </c>
      <c r="L1911" s="419">
        <v>12</v>
      </c>
      <c r="M1911" s="508">
        <v>16386.72</v>
      </c>
      <c r="N1911" s="539"/>
      <c r="O1911" s="539"/>
      <c r="P1911" s="508"/>
    </row>
    <row r="1912" spans="1:16" s="389" customFormat="1" ht="11.25" x14ac:dyDescent="0.2">
      <c r="A1912" s="554" t="s">
        <v>521</v>
      </c>
      <c r="B1912" s="505" t="s">
        <v>4698</v>
      </c>
      <c r="C1912" s="505" t="s">
        <v>4699</v>
      </c>
      <c r="D1912" s="418" t="s">
        <v>3692</v>
      </c>
      <c r="E1912" s="508">
        <v>765.56000000000017</v>
      </c>
      <c r="F1912" s="540" t="s">
        <v>5665</v>
      </c>
      <c r="G1912" s="418" t="s">
        <v>5666</v>
      </c>
      <c r="H1912" s="418" t="s">
        <v>3692</v>
      </c>
      <c r="I1912" s="418" t="s">
        <v>5650</v>
      </c>
      <c r="J1912" s="418" t="s">
        <v>5651</v>
      </c>
      <c r="K1912" s="529">
        <v>5</v>
      </c>
      <c r="L1912" s="419">
        <v>12</v>
      </c>
      <c r="M1912" s="508">
        <v>16386.72</v>
      </c>
      <c r="N1912" s="539"/>
      <c r="O1912" s="539"/>
      <c r="P1912" s="508"/>
    </row>
    <row r="1913" spans="1:16" s="389" customFormat="1" ht="11.25" x14ac:dyDescent="0.2">
      <c r="A1913" s="554" t="s">
        <v>521</v>
      </c>
      <c r="B1913" s="505" t="s">
        <v>4698</v>
      </c>
      <c r="C1913" s="505" t="s">
        <v>4699</v>
      </c>
      <c r="D1913" s="418" t="s">
        <v>3692</v>
      </c>
      <c r="E1913" s="508">
        <v>2183.5500000000006</v>
      </c>
      <c r="F1913" s="540" t="s">
        <v>5667</v>
      </c>
      <c r="G1913" s="418" t="s">
        <v>5668</v>
      </c>
      <c r="H1913" s="418" t="s">
        <v>3692</v>
      </c>
      <c r="I1913" s="418" t="s">
        <v>5650</v>
      </c>
      <c r="J1913" s="418" t="s">
        <v>5651</v>
      </c>
      <c r="K1913" s="529">
        <v>5</v>
      </c>
      <c r="L1913" s="419">
        <v>12</v>
      </c>
      <c r="M1913" s="508">
        <v>33402.600000000006</v>
      </c>
      <c r="N1913" s="539"/>
      <c r="O1913" s="539"/>
      <c r="P1913" s="508"/>
    </row>
    <row r="1914" spans="1:16" s="389" customFormat="1" ht="11.25" x14ac:dyDescent="0.2">
      <c r="A1914" s="554" t="s">
        <v>521</v>
      </c>
      <c r="B1914" s="505" t="s">
        <v>4698</v>
      </c>
      <c r="C1914" s="505" t="s">
        <v>4699</v>
      </c>
      <c r="D1914" s="418" t="s">
        <v>3692</v>
      </c>
      <c r="E1914" s="508">
        <v>1423.34</v>
      </c>
      <c r="F1914" s="540" t="s">
        <v>5669</v>
      </c>
      <c r="G1914" s="418" t="s">
        <v>5670</v>
      </c>
      <c r="H1914" s="418" t="s">
        <v>3692</v>
      </c>
      <c r="I1914" s="418" t="s">
        <v>5650</v>
      </c>
      <c r="J1914" s="418" t="s">
        <v>5651</v>
      </c>
      <c r="K1914" s="529">
        <v>5</v>
      </c>
      <c r="L1914" s="419">
        <v>12</v>
      </c>
      <c r="M1914" s="508">
        <v>24280.079999999998</v>
      </c>
      <c r="N1914" s="539"/>
      <c r="O1914" s="539"/>
      <c r="P1914" s="508"/>
    </row>
    <row r="1915" spans="1:16" s="389" customFormat="1" ht="11.25" x14ac:dyDescent="0.2">
      <c r="A1915" s="554" t="s">
        <v>521</v>
      </c>
      <c r="B1915" s="505" t="s">
        <v>4698</v>
      </c>
      <c r="C1915" s="505" t="s">
        <v>4699</v>
      </c>
      <c r="D1915" s="418" t="s">
        <v>3692</v>
      </c>
      <c r="E1915" s="508">
        <v>546.29999999999995</v>
      </c>
      <c r="F1915" s="540" t="s">
        <v>5671</v>
      </c>
      <c r="G1915" s="418" t="s">
        <v>5672</v>
      </c>
      <c r="H1915" s="418" t="s">
        <v>3692</v>
      </c>
      <c r="I1915" s="418" t="s">
        <v>5650</v>
      </c>
      <c r="J1915" s="418" t="s">
        <v>5651</v>
      </c>
      <c r="K1915" s="529">
        <v>5</v>
      </c>
      <c r="L1915" s="419">
        <v>12</v>
      </c>
      <c r="M1915" s="508">
        <v>13755.599999999999</v>
      </c>
      <c r="N1915" s="539"/>
      <c r="O1915" s="539"/>
      <c r="P1915" s="508"/>
    </row>
    <row r="1916" spans="1:16" s="389" customFormat="1" ht="11.25" x14ac:dyDescent="0.2">
      <c r="A1916" s="554" t="s">
        <v>521</v>
      </c>
      <c r="B1916" s="505" t="s">
        <v>4698</v>
      </c>
      <c r="C1916" s="505" t="s">
        <v>4699</v>
      </c>
      <c r="D1916" s="418" t="s">
        <v>3692</v>
      </c>
      <c r="E1916" s="508">
        <v>1423.34</v>
      </c>
      <c r="F1916" s="540" t="s">
        <v>5673</v>
      </c>
      <c r="G1916" s="418" t="s">
        <v>5674</v>
      </c>
      <c r="H1916" s="418" t="s">
        <v>3692</v>
      </c>
      <c r="I1916" s="418" t="s">
        <v>5650</v>
      </c>
      <c r="J1916" s="418" t="s">
        <v>5651</v>
      </c>
      <c r="K1916" s="529">
        <v>5</v>
      </c>
      <c r="L1916" s="419">
        <v>12</v>
      </c>
      <c r="M1916" s="508">
        <v>24280.079999999998</v>
      </c>
      <c r="N1916" s="539"/>
      <c r="O1916" s="539"/>
      <c r="P1916" s="508"/>
    </row>
    <row r="1917" spans="1:16" s="389" customFormat="1" ht="11.25" x14ac:dyDescent="0.2">
      <c r="A1917" s="554" t="s">
        <v>521</v>
      </c>
      <c r="B1917" s="505" t="s">
        <v>4698</v>
      </c>
      <c r="C1917" s="505" t="s">
        <v>4699</v>
      </c>
      <c r="D1917" s="418" t="s">
        <v>3692</v>
      </c>
      <c r="E1917" s="508">
        <v>1094.45</v>
      </c>
      <c r="F1917" s="540" t="s">
        <v>5675</v>
      </c>
      <c r="G1917" s="418" t="s">
        <v>5676</v>
      </c>
      <c r="H1917" s="418" t="s">
        <v>3692</v>
      </c>
      <c r="I1917" s="418" t="s">
        <v>5650</v>
      </c>
      <c r="J1917" s="418" t="s">
        <v>5651</v>
      </c>
      <c r="K1917" s="529">
        <v>5</v>
      </c>
      <c r="L1917" s="419">
        <v>12</v>
      </c>
      <c r="M1917" s="508">
        <v>20333.400000000001</v>
      </c>
      <c r="N1917" s="539"/>
      <c r="O1917" s="539"/>
      <c r="P1917" s="508"/>
    </row>
    <row r="1918" spans="1:16" s="389" customFormat="1" ht="11.25" x14ac:dyDescent="0.2">
      <c r="A1918" s="554" t="s">
        <v>521</v>
      </c>
      <c r="B1918" s="505" t="s">
        <v>4698</v>
      </c>
      <c r="C1918" s="505" t="s">
        <v>4699</v>
      </c>
      <c r="D1918" s="418" t="s">
        <v>3692</v>
      </c>
      <c r="E1918" s="508">
        <v>546.29999999999995</v>
      </c>
      <c r="F1918" s="540" t="s">
        <v>5677</v>
      </c>
      <c r="G1918" s="418" t="s">
        <v>5678</v>
      </c>
      <c r="H1918" s="418" t="s">
        <v>3692</v>
      </c>
      <c r="I1918" s="418" t="s">
        <v>5650</v>
      </c>
      <c r="J1918" s="418" t="s">
        <v>5651</v>
      </c>
      <c r="K1918" s="529">
        <v>5</v>
      </c>
      <c r="L1918" s="419">
        <v>12</v>
      </c>
      <c r="M1918" s="508">
        <v>13755.599999999999</v>
      </c>
      <c r="N1918" s="539"/>
      <c r="O1918" s="539"/>
      <c r="P1918" s="508"/>
    </row>
    <row r="1919" spans="1:16" s="389" customFormat="1" ht="11.25" x14ac:dyDescent="0.2">
      <c r="A1919" s="554" t="s">
        <v>521</v>
      </c>
      <c r="B1919" s="505" t="s">
        <v>4698</v>
      </c>
      <c r="C1919" s="505" t="s">
        <v>4699</v>
      </c>
      <c r="D1919" s="418" t="s">
        <v>3692</v>
      </c>
      <c r="E1919" s="508">
        <v>1094.45</v>
      </c>
      <c r="F1919" s="540" t="s">
        <v>5679</v>
      </c>
      <c r="G1919" s="418" t="s">
        <v>5680</v>
      </c>
      <c r="H1919" s="418" t="s">
        <v>3692</v>
      </c>
      <c r="I1919" s="418" t="s">
        <v>5650</v>
      </c>
      <c r="J1919" s="418" t="s">
        <v>5651</v>
      </c>
      <c r="K1919" s="529">
        <v>5</v>
      </c>
      <c r="L1919" s="419">
        <v>12</v>
      </c>
      <c r="M1919" s="508">
        <v>20333.400000000001</v>
      </c>
      <c r="N1919" s="539"/>
      <c r="O1919" s="539"/>
      <c r="P1919" s="508"/>
    </row>
    <row r="1920" spans="1:16" s="389" customFormat="1" ht="11.25" x14ac:dyDescent="0.2">
      <c r="A1920" s="554" t="s">
        <v>521</v>
      </c>
      <c r="B1920" s="505" t="s">
        <v>4698</v>
      </c>
      <c r="C1920" s="505" t="s">
        <v>4699</v>
      </c>
      <c r="D1920" s="418" t="s">
        <v>3692</v>
      </c>
      <c r="E1920" s="508">
        <v>765.56000000000017</v>
      </c>
      <c r="F1920" s="540" t="s">
        <v>5681</v>
      </c>
      <c r="G1920" s="418" t="s">
        <v>5682</v>
      </c>
      <c r="H1920" s="418" t="s">
        <v>3692</v>
      </c>
      <c r="I1920" s="418" t="s">
        <v>5650</v>
      </c>
      <c r="J1920" s="418" t="s">
        <v>5651</v>
      </c>
      <c r="K1920" s="529">
        <v>5</v>
      </c>
      <c r="L1920" s="419">
        <v>12</v>
      </c>
      <c r="M1920" s="508">
        <v>16386.72</v>
      </c>
      <c r="N1920" s="539"/>
      <c r="O1920" s="539"/>
      <c r="P1920" s="508"/>
    </row>
    <row r="1921" spans="1:16" s="389" customFormat="1" ht="11.25" x14ac:dyDescent="0.2">
      <c r="A1921" s="554" t="s">
        <v>521</v>
      </c>
      <c r="B1921" s="505" t="s">
        <v>4698</v>
      </c>
      <c r="C1921" s="505" t="s">
        <v>4699</v>
      </c>
      <c r="D1921" s="418" t="s">
        <v>3692</v>
      </c>
      <c r="E1921" s="508">
        <v>1094.45</v>
      </c>
      <c r="F1921" s="540" t="s">
        <v>5683</v>
      </c>
      <c r="G1921" s="418" t="s">
        <v>5684</v>
      </c>
      <c r="H1921" s="418" t="s">
        <v>3692</v>
      </c>
      <c r="I1921" s="418" t="s">
        <v>5650</v>
      </c>
      <c r="J1921" s="418" t="s">
        <v>5651</v>
      </c>
      <c r="K1921" s="529">
        <v>5</v>
      </c>
      <c r="L1921" s="419">
        <v>12</v>
      </c>
      <c r="M1921" s="508">
        <v>20333.400000000001</v>
      </c>
      <c r="N1921" s="539"/>
      <c r="O1921" s="539"/>
      <c r="P1921" s="508"/>
    </row>
    <row r="1922" spans="1:16" s="389" customFormat="1" ht="11.25" x14ac:dyDescent="0.2">
      <c r="A1922" s="554" t="s">
        <v>521</v>
      </c>
      <c r="B1922" s="505" t="s">
        <v>4698</v>
      </c>
      <c r="C1922" s="505" t="s">
        <v>4699</v>
      </c>
      <c r="D1922" s="418" t="s">
        <v>3692</v>
      </c>
      <c r="E1922" s="508">
        <v>1094.45</v>
      </c>
      <c r="F1922" s="540" t="s">
        <v>5685</v>
      </c>
      <c r="G1922" s="418" t="s">
        <v>5686</v>
      </c>
      <c r="H1922" s="418" t="s">
        <v>3692</v>
      </c>
      <c r="I1922" s="418" t="s">
        <v>5650</v>
      </c>
      <c r="J1922" s="418" t="s">
        <v>5651</v>
      </c>
      <c r="K1922" s="529">
        <v>5</v>
      </c>
      <c r="L1922" s="419">
        <v>12</v>
      </c>
      <c r="M1922" s="508">
        <v>20333.400000000001</v>
      </c>
      <c r="N1922" s="539"/>
      <c r="O1922" s="539"/>
      <c r="P1922" s="508"/>
    </row>
    <row r="1923" spans="1:16" s="389" customFormat="1" ht="11.25" x14ac:dyDescent="0.2">
      <c r="A1923" s="554" t="s">
        <v>521</v>
      </c>
      <c r="B1923" s="505" t="s">
        <v>4698</v>
      </c>
      <c r="C1923" s="505" t="s">
        <v>4699</v>
      </c>
      <c r="D1923" s="418" t="s">
        <v>3692</v>
      </c>
      <c r="E1923" s="508">
        <v>1094.45</v>
      </c>
      <c r="F1923" s="540" t="s">
        <v>5687</v>
      </c>
      <c r="G1923" s="418" t="s">
        <v>5688</v>
      </c>
      <c r="H1923" s="418" t="s">
        <v>3692</v>
      </c>
      <c r="I1923" s="418" t="s">
        <v>5650</v>
      </c>
      <c r="J1923" s="418" t="s">
        <v>5651</v>
      </c>
      <c r="K1923" s="529">
        <v>5</v>
      </c>
      <c r="L1923" s="419">
        <v>12</v>
      </c>
      <c r="M1923" s="508">
        <v>20333.400000000001</v>
      </c>
      <c r="N1923" s="539"/>
      <c r="O1923" s="539"/>
      <c r="P1923" s="508"/>
    </row>
    <row r="1924" spans="1:16" s="389" customFormat="1" ht="11.25" x14ac:dyDescent="0.2">
      <c r="A1924" s="554" t="s">
        <v>521</v>
      </c>
      <c r="B1924" s="505" t="s">
        <v>4698</v>
      </c>
      <c r="C1924" s="505" t="s">
        <v>4699</v>
      </c>
      <c r="D1924" s="418" t="s">
        <v>3692</v>
      </c>
      <c r="E1924" s="508">
        <v>1094.45</v>
      </c>
      <c r="F1924" s="540" t="s">
        <v>5689</v>
      </c>
      <c r="G1924" s="418" t="s">
        <v>5690</v>
      </c>
      <c r="H1924" s="418" t="s">
        <v>3692</v>
      </c>
      <c r="I1924" s="418" t="s">
        <v>5650</v>
      </c>
      <c r="J1924" s="418" t="s">
        <v>5651</v>
      </c>
      <c r="K1924" s="529">
        <v>5</v>
      </c>
      <c r="L1924" s="419">
        <v>12</v>
      </c>
      <c r="M1924" s="508">
        <v>20333.400000000001</v>
      </c>
      <c r="N1924" s="539"/>
      <c r="O1924" s="539"/>
      <c r="P1924" s="508"/>
    </row>
    <row r="1925" spans="1:16" s="389" customFormat="1" ht="11.25" x14ac:dyDescent="0.2">
      <c r="A1925" s="554" t="s">
        <v>521</v>
      </c>
      <c r="B1925" s="505" t="s">
        <v>4698</v>
      </c>
      <c r="C1925" s="505" t="s">
        <v>4699</v>
      </c>
      <c r="D1925" s="418" t="s">
        <v>3692</v>
      </c>
      <c r="E1925" s="508">
        <v>765.56000000000017</v>
      </c>
      <c r="F1925" s="540" t="s">
        <v>5691</v>
      </c>
      <c r="G1925" s="418" t="s">
        <v>5692</v>
      </c>
      <c r="H1925" s="418" t="s">
        <v>3692</v>
      </c>
      <c r="I1925" s="418" t="s">
        <v>5650</v>
      </c>
      <c r="J1925" s="418" t="s">
        <v>5651</v>
      </c>
      <c r="K1925" s="529">
        <v>5</v>
      </c>
      <c r="L1925" s="419">
        <v>12</v>
      </c>
      <c r="M1925" s="508">
        <v>16386.72</v>
      </c>
      <c r="N1925" s="539"/>
      <c r="O1925" s="539"/>
      <c r="P1925" s="508"/>
    </row>
    <row r="1926" spans="1:16" s="389" customFormat="1" ht="11.25" x14ac:dyDescent="0.2">
      <c r="A1926" s="554" t="s">
        <v>521</v>
      </c>
      <c r="B1926" s="505" t="s">
        <v>4698</v>
      </c>
      <c r="C1926" s="505" t="s">
        <v>4699</v>
      </c>
      <c r="D1926" s="418" t="s">
        <v>3692</v>
      </c>
      <c r="E1926" s="508">
        <v>984.81999999999994</v>
      </c>
      <c r="F1926" s="540" t="s">
        <v>5693</v>
      </c>
      <c r="G1926" s="418" t="s">
        <v>5694</v>
      </c>
      <c r="H1926" s="418" t="s">
        <v>3692</v>
      </c>
      <c r="I1926" s="418" t="s">
        <v>5650</v>
      </c>
      <c r="J1926" s="418" t="s">
        <v>5651</v>
      </c>
      <c r="K1926" s="529">
        <v>5</v>
      </c>
      <c r="L1926" s="419">
        <v>12</v>
      </c>
      <c r="M1926" s="508">
        <v>19017.84</v>
      </c>
      <c r="N1926" s="539"/>
      <c r="O1926" s="539"/>
      <c r="P1926" s="508"/>
    </row>
    <row r="1927" spans="1:16" s="389" customFormat="1" ht="11.25" x14ac:dyDescent="0.2">
      <c r="A1927" s="554" t="s">
        <v>521</v>
      </c>
      <c r="B1927" s="505" t="s">
        <v>4698</v>
      </c>
      <c r="C1927" s="505" t="s">
        <v>4699</v>
      </c>
      <c r="D1927" s="418" t="s">
        <v>3692</v>
      </c>
      <c r="E1927" s="508">
        <v>984.81999999999994</v>
      </c>
      <c r="F1927" s="540" t="s">
        <v>5695</v>
      </c>
      <c r="G1927" s="418" t="s">
        <v>5696</v>
      </c>
      <c r="H1927" s="418" t="s">
        <v>3692</v>
      </c>
      <c r="I1927" s="418" t="s">
        <v>5650</v>
      </c>
      <c r="J1927" s="418" t="s">
        <v>5651</v>
      </c>
      <c r="K1927" s="529">
        <v>5</v>
      </c>
      <c r="L1927" s="419">
        <v>12</v>
      </c>
      <c r="M1927" s="508">
        <v>19017.84</v>
      </c>
      <c r="N1927" s="539"/>
      <c r="O1927" s="539"/>
      <c r="P1927" s="508"/>
    </row>
    <row r="1928" spans="1:16" s="389" customFormat="1" ht="11.25" x14ac:dyDescent="0.2">
      <c r="A1928" s="554" t="s">
        <v>521</v>
      </c>
      <c r="B1928" s="505" t="s">
        <v>4698</v>
      </c>
      <c r="C1928" s="505" t="s">
        <v>4699</v>
      </c>
      <c r="D1928" s="418" t="s">
        <v>3692</v>
      </c>
      <c r="E1928" s="508">
        <v>1094.45</v>
      </c>
      <c r="F1928" s="540" t="s">
        <v>5697</v>
      </c>
      <c r="G1928" s="418" t="s">
        <v>5698</v>
      </c>
      <c r="H1928" s="418" t="s">
        <v>3692</v>
      </c>
      <c r="I1928" s="418" t="s">
        <v>5650</v>
      </c>
      <c r="J1928" s="418" t="s">
        <v>5651</v>
      </c>
      <c r="K1928" s="529">
        <v>5</v>
      </c>
      <c r="L1928" s="419">
        <v>12</v>
      </c>
      <c r="M1928" s="508">
        <v>20333.400000000001</v>
      </c>
      <c r="N1928" s="539"/>
      <c r="O1928" s="539"/>
      <c r="P1928" s="508"/>
    </row>
    <row r="1929" spans="1:16" s="389" customFormat="1" ht="11.25" x14ac:dyDescent="0.2">
      <c r="A1929" s="554" t="s">
        <v>521</v>
      </c>
      <c r="B1929" s="505" t="s">
        <v>4698</v>
      </c>
      <c r="C1929" s="505" t="s">
        <v>4699</v>
      </c>
      <c r="D1929" s="418" t="s">
        <v>3692</v>
      </c>
      <c r="E1929" s="508">
        <v>1094.45</v>
      </c>
      <c r="F1929" s="540" t="s">
        <v>5699</v>
      </c>
      <c r="G1929" s="418" t="s">
        <v>5700</v>
      </c>
      <c r="H1929" s="418" t="s">
        <v>3692</v>
      </c>
      <c r="I1929" s="418" t="s">
        <v>5650</v>
      </c>
      <c r="J1929" s="418" t="s">
        <v>5651</v>
      </c>
      <c r="K1929" s="529">
        <v>5</v>
      </c>
      <c r="L1929" s="419">
        <v>12</v>
      </c>
      <c r="M1929" s="508">
        <v>20333.400000000001</v>
      </c>
      <c r="N1929" s="539"/>
      <c r="O1929" s="539"/>
      <c r="P1929" s="508"/>
    </row>
    <row r="1930" spans="1:16" s="389" customFormat="1" ht="11.25" x14ac:dyDescent="0.2">
      <c r="A1930" s="554" t="s">
        <v>521</v>
      </c>
      <c r="B1930" s="505" t="s">
        <v>4698</v>
      </c>
      <c r="C1930" s="505" t="s">
        <v>4699</v>
      </c>
      <c r="D1930" s="418" t="s">
        <v>3692</v>
      </c>
      <c r="E1930" s="508">
        <v>1094.45</v>
      </c>
      <c r="F1930" s="540" t="s">
        <v>5701</v>
      </c>
      <c r="G1930" s="418" t="s">
        <v>5702</v>
      </c>
      <c r="H1930" s="418" t="s">
        <v>3692</v>
      </c>
      <c r="I1930" s="418" t="s">
        <v>5650</v>
      </c>
      <c r="J1930" s="418" t="s">
        <v>5651</v>
      </c>
      <c r="K1930" s="529">
        <v>5</v>
      </c>
      <c r="L1930" s="419">
        <v>12</v>
      </c>
      <c r="M1930" s="508">
        <v>20333.400000000001</v>
      </c>
      <c r="N1930" s="539"/>
      <c r="O1930" s="539"/>
      <c r="P1930" s="508"/>
    </row>
    <row r="1931" spans="1:16" s="389" customFormat="1" ht="11.25" x14ac:dyDescent="0.2">
      <c r="A1931" s="554" t="s">
        <v>521</v>
      </c>
      <c r="B1931" s="505" t="s">
        <v>4698</v>
      </c>
      <c r="C1931" s="505" t="s">
        <v>4699</v>
      </c>
      <c r="D1931" s="418" t="s">
        <v>3692</v>
      </c>
      <c r="E1931" s="508">
        <v>1094.45</v>
      </c>
      <c r="F1931" s="540" t="s">
        <v>5703</v>
      </c>
      <c r="G1931" s="418" t="s">
        <v>5704</v>
      </c>
      <c r="H1931" s="418" t="s">
        <v>3692</v>
      </c>
      <c r="I1931" s="418" t="s">
        <v>5650</v>
      </c>
      <c r="J1931" s="418" t="s">
        <v>5651</v>
      </c>
      <c r="K1931" s="529">
        <v>5</v>
      </c>
      <c r="L1931" s="419">
        <v>12</v>
      </c>
      <c r="M1931" s="508">
        <v>20333.400000000001</v>
      </c>
      <c r="N1931" s="539"/>
      <c r="O1931" s="539"/>
      <c r="P1931" s="508"/>
    </row>
    <row r="1932" spans="1:16" s="389" customFormat="1" ht="11.25" x14ac:dyDescent="0.2">
      <c r="A1932" s="554" t="s">
        <v>521</v>
      </c>
      <c r="B1932" s="505" t="s">
        <v>4698</v>
      </c>
      <c r="C1932" s="505" t="s">
        <v>4699</v>
      </c>
      <c r="D1932" s="418" t="s">
        <v>3692</v>
      </c>
      <c r="E1932" s="508">
        <v>1094.45</v>
      </c>
      <c r="F1932" s="540" t="s">
        <v>5705</v>
      </c>
      <c r="G1932" s="418" t="s">
        <v>5706</v>
      </c>
      <c r="H1932" s="418" t="s">
        <v>3692</v>
      </c>
      <c r="I1932" s="418" t="s">
        <v>5650</v>
      </c>
      <c r="J1932" s="418" t="s">
        <v>5651</v>
      </c>
      <c r="K1932" s="529">
        <v>5</v>
      </c>
      <c r="L1932" s="419">
        <v>12</v>
      </c>
      <c r="M1932" s="508">
        <v>20333.400000000001</v>
      </c>
      <c r="N1932" s="539"/>
      <c r="O1932" s="539"/>
      <c r="P1932" s="508"/>
    </row>
    <row r="1933" spans="1:16" s="389" customFormat="1" ht="11.25" x14ac:dyDescent="0.2">
      <c r="A1933" s="554" t="s">
        <v>521</v>
      </c>
      <c r="B1933" s="505" t="s">
        <v>4698</v>
      </c>
      <c r="C1933" s="505" t="s">
        <v>4699</v>
      </c>
      <c r="D1933" s="418" t="s">
        <v>3692</v>
      </c>
      <c r="E1933" s="508">
        <v>765.56000000000017</v>
      </c>
      <c r="F1933" s="540" t="s">
        <v>5707</v>
      </c>
      <c r="G1933" s="418" t="s">
        <v>5708</v>
      </c>
      <c r="H1933" s="418" t="s">
        <v>3692</v>
      </c>
      <c r="I1933" s="418" t="s">
        <v>5650</v>
      </c>
      <c r="J1933" s="418" t="s">
        <v>5651</v>
      </c>
      <c r="K1933" s="529">
        <v>5</v>
      </c>
      <c r="L1933" s="419">
        <v>12</v>
      </c>
      <c r="M1933" s="508">
        <v>16386.72</v>
      </c>
      <c r="N1933" s="539"/>
      <c r="O1933" s="539"/>
      <c r="P1933" s="508"/>
    </row>
    <row r="1934" spans="1:16" s="389" customFormat="1" ht="11.25" x14ac:dyDescent="0.2">
      <c r="A1934" s="554" t="s">
        <v>521</v>
      </c>
      <c r="B1934" s="505" t="s">
        <v>4698</v>
      </c>
      <c r="C1934" s="505" t="s">
        <v>4699</v>
      </c>
      <c r="D1934" s="418" t="s">
        <v>3692</v>
      </c>
      <c r="E1934" s="508">
        <v>984.81999999999994</v>
      </c>
      <c r="F1934" s="540" t="s">
        <v>5709</v>
      </c>
      <c r="G1934" s="418" t="s">
        <v>5710</v>
      </c>
      <c r="H1934" s="418" t="s">
        <v>3692</v>
      </c>
      <c r="I1934" s="418" t="s">
        <v>5650</v>
      </c>
      <c r="J1934" s="418" t="s">
        <v>5651</v>
      </c>
      <c r="K1934" s="529">
        <v>5</v>
      </c>
      <c r="L1934" s="419">
        <v>12</v>
      </c>
      <c r="M1934" s="508">
        <v>19017.84</v>
      </c>
      <c r="N1934" s="529"/>
      <c r="O1934" s="539"/>
      <c r="P1934" s="508"/>
    </row>
    <row r="1935" spans="1:16" s="389" customFormat="1" ht="11.25" x14ac:dyDescent="0.2">
      <c r="A1935" s="554" t="s">
        <v>521</v>
      </c>
      <c r="B1935" s="505" t="s">
        <v>4698</v>
      </c>
      <c r="C1935" s="505" t="s">
        <v>4699</v>
      </c>
      <c r="D1935" s="418" t="s">
        <v>4700</v>
      </c>
      <c r="E1935" s="508">
        <f t="shared" ref="E1935:E1998" si="58">P1935/6</f>
        <v>2192.6</v>
      </c>
      <c r="F1935" s="540" t="s">
        <v>4701</v>
      </c>
      <c r="G1935" s="418" t="s">
        <v>4702</v>
      </c>
      <c r="H1935" s="418" t="s">
        <v>4700</v>
      </c>
      <c r="I1935" s="418" t="s">
        <v>4703</v>
      </c>
      <c r="J1935" s="418" t="s">
        <v>5711</v>
      </c>
      <c r="K1935" s="539"/>
      <c r="L1935" s="532"/>
      <c r="M1935" s="508"/>
      <c r="N1935" s="529">
        <v>3</v>
      </c>
      <c r="O1935" s="529">
        <v>6</v>
      </c>
      <c r="P1935" s="508">
        <v>13155.599999999999</v>
      </c>
    </row>
    <row r="1936" spans="1:16" s="389" customFormat="1" ht="11.25" x14ac:dyDescent="0.2">
      <c r="A1936" s="554" t="s">
        <v>521</v>
      </c>
      <c r="B1936" s="505" t="s">
        <v>4698</v>
      </c>
      <c r="C1936" s="505" t="s">
        <v>4699</v>
      </c>
      <c r="D1936" s="418" t="s">
        <v>5328</v>
      </c>
      <c r="E1936" s="508">
        <f t="shared" si="58"/>
        <v>2192.6</v>
      </c>
      <c r="F1936" s="540" t="s">
        <v>5329</v>
      </c>
      <c r="G1936" s="418" t="s">
        <v>5330</v>
      </c>
      <c r="H1936" s="418" t="s">
        <v>5328</v>
      </c>
      <c r="I1936" s="418" t="s">
        <v>4703</v>
      </c>
      <c r="J1936" s="418" t="s">
        <v>5711</v>
      </c>
      <c r="K1936" s="539"/>
      <c r="L1936" s="532"/>
      <c r="M1936" s="508"/>
      <c r="N1936" s="529">
        <v>3</v>
      </c>
      <c r="O1936" s="529">
        <v>6</v>
      </c>
      <c r="P1936" s="508">
        <v>13155.599999999999</v>
      </c>
    </row>
    <row r="1937" spans="1:16" s="389" customFormat="1" ht="11.25" x14ac:dyDescent="0.2">
      <c r="A1937" s="554" t="s">
        <v>521</v>
      </c>
      <c r="B1937" s="505" t="s">
        <v>4698</v>
      </c>
      <c r="C1937" s="505" t="s">
        <v>4699</v>
      </c>
      <c r="D1937" s="418" t="s">
        <v>5328</v>
      </c>
      <c r="E1937" s="508">
        <f t="shared" si="58"/>
        <v>2192.6</v>
      </c>
      <c r="F1937" s="540" t="s">
        <v>5331</v>
      </c>
      <c r="G1937" s="418" t="s">
        <v>5332</v>
      </c>
      <c r="H1937" s="418" t="s">
        <v>5328</v>
      </c>
      <c r="I1937" s="418" t="s">
        <v>4703</v>
      </c>
      <c r="J1937" s="418" t="s">
        <v>5711</v>
      </c>
      <c r="K1937" s="539"/>
      <c r="L1937" s="532"/>
      <c r="M1937" s="508"/>
      <c r="N1937" s="529">
        <v>3</v>
      </c>
      <c r="O1937" s="529">
        <v>6</v>
      </c>
      <c r="P1937" s="508">
        <v>13155.599999999999</v>
      </c>
    </row>
    <row r="1938" spans="1:16" s="389" customFormat="1" ht="11.25" x14ac:dyDescent="0.2">
      <c r="A1938" s="554" t="s">
        <v>521</v>
      </c>
      <c r="B1938" s="505" t="s">
        <v>4698</v>
      </c>
      <c r="C1938" s="505" t="s">
        <v>4699</v>
      </c>
      <c r="D1938" s="418" t="s">
        <v>3997</v>
      </c>
      <c r="E1938" s="508">
        <f t="shared" si="58"/>
        <v>2192.6</v>
      </c>
      <c r="F1938" s="540" t="s">
        <v>4707</v>
      </c>
      <c r="G1938" s="418" t="s">
        <v>4708</v>
      </c>
      <c r="H1938" s="418" t="s">
        <v>3997</v>
      </c>
      <c r="I1938" s="418" t="s">
        <v>4703</v>
      </c>
      <c r="J1938" s="418" t="s">
        <v>5711</v>
      </c>
      <c r="K1938" s="539"/>
      <c r="L1938" s="532"/>
      <c r="M1938" s="508"/>
      <c r="N1938" s="529">
        <v>3</v>
      </c>
      <c r="O1938" s="529">
        <v>6</v>
      </c>
      <c r="P1938" s="508">
        <v>13155.599999999999</v>
      </c>
    </row>
    <row r="1939" spans="1:16" s="389" customFormat="1" ht="11.25" x14ac:dyDescent="0.2">
      <c r="A1939" s="554" t="s">
        <v>521</v>
      </c>
      <c r="B1939" s="505" t="s">
        <v>4698</v>
      </c>
      <c r="C1939" s="505" t="s">
        <v>4699</v>
      </c>
      <c r="D1939" s="418" t="s">
        <v>3997</v>
      </c>
      <c r="E1939" s="508">
        <f t="shared" si="58"/>
        <v>2192.6</v>
      </c>
      <c r="F1939" s="540" t="s">
        <v>4709</v>
      </c>
      <c r="G1939" s="418" t="s">
        <v>4710</v>
      </c>
      <c r="H1939" s="418" t="s">
        <v>3997</v>
      </c>
      <c r="I1939" s="418" t="s">
        <v>4703</v>
      </c>
      <c r="J1939" s="418" t="s">
        <v>5711</v>
      </c>
      <c r="K1939" s="539"/>
      <c r="L1939" s="532"/>
      <c r="M1939" s="508"/>
      <c r="N1939" s="529">
        <v>3</v>
      </c>
      <c r="O1939" s="529">
        <v>6</v>
      </c>
      <c r="P1939" s="508">
        <v>13155.599999999999</v>
      </c>
    </row>
    <row r="1940" spans="1:16" s="389" customFormat="1" ht="11.25" x14ac:dyDescent="0.2">
      <c r="A1940" s="554" t="s">
        <v>521</v>
      </c>
      <c r="B1940" s="505" t="s">
        <v>4698</v>
      </c>
      <c r="C1940" s="505" t="s">
        <v>4699</v>
      </c>
      <c r="D1940" s="418" t="s">
        <v>3997</v>
      </c>
      <c r="E1940" s="508">
        <f t="shared" si="58"/>
        <v>2192.6</v>
      </c>
      <c r="F1940" s="540" t="s">
        <v>4711</v>
      </c>
      <c r="G1940" s="418" t="s">
        <v>4712</v>
      </c>
      <c r="H1940" s="418" t="s">
        <v>3997</v>
      </c>
      <c r="I1940" s="418" t="s">
        <v>4703</v>
      </c>
      <c r="J1940" s="418" t="s">
        <v>5711</v>
      </c>
      <c r="K1940" s="539"/>
      <c r="L1940" s="532"/>
      <c r="M1940" s="508"/>
      <c r="N1940" s="529">
        <v>3</v>
      </c>
      <c r="O1940" s="529">
        <v>6</v>
      </c>
      <c r="P1940" s="508">
        <v>13155.599999999999</v>
      </c>
    </row>
    <row r="1941" spans="1:16" s="389" customFormat="1" ht="11.25" x14ac:dyDescent="0.2">
      <c r="A1941" s="554" t="s">
        <v>521</v>
      </c>
      <c r="B1941" s="505" t="s">
        <v>4698</v>
      </c>
      <c r="C1941" s="505" t="s">
        <v>4699</v>
      </c>
      <c r="D1941" s="418" t="s">
        <v>4713</v>
      </c>
      <c r="E1941" s="508">
        <f t="shared" si="58"/>
        <v>8268.1999999999989</v>
      </c>
      <c r="F1941" s="540" t="s">
        <v>4714</v>
      </c>
      <c r="G1941" s="418" t="s">
        <v>4715</v>
      </c>
      <c r="H1941" s="418" t="s">
        <v>3324</v>
      </c>
      <c r="I1941" s="418" t="s">
        <v>4703</v>
      </c>
      <c r="J1941" s="418" t="s">
        <v>5711</v>
      </c>
      <c r="K1941" s="539"/>
      <c r="L1941" s="532"/>
      <c r="M1941" s="508"/>
      <c r="N1941" s="529">
        <v>3</v>
      </c>
      <c r="O1941" s="529">
        <v>6</v>
      </c>
      <c r="P1941" s="508">
        <v>49609.2</v>
      </c>
    </row>
    <row r="1942" spans="1:16" s="389" customFormat="1" ht="11.25" x14ac:dyDescent="0.2">
      <c r="A1942" s="554" t="s">
        <v>521</v>
      </c>
      <c r="B1942" s="505" t="s">
        <v>4698</v>
      </c>
      <c r="C1942" s="505" t="s">
        <v>4699</v>
      </c>
      <c r="D1942" s="418" t="s">
        <v>4716</v>
      </c>
      <c r="E1942" s="508">
        <f t="shared" si="58"/>
        <v>2192.6</v>
      </c>
      <c r="F1942" s="540" t="s">
        <v>4717</v>
      </c>
      <c r="G1942" s="418" t="s">
        <v>4718</v>
      </c>
      <c r="H1942" s="418" t="s">
        <v>4716</v>
      </c>
      <c r="I1942" s="418" t="s">
        <v>4703</v>
      </c>
      <c r="J1942" s="418" t="s">
        <v>5711</v>
      </c>
      <c r="K1942" s="539"/>
      <c r="L1942" s="532"/>
      <c r="M1942" s="508"/>
      <c r="N1942" s="529">
        <v>3</v>
      </c>
      <c r="O1942" s="529">
        <v>6</v>
      </c>
      <c r="P1942" s="508">
        <v>13155.599999999999</v>
      </c>
    </row>
    <row r="1943" spans="1:16" s="389" customFormat="1" ht="11.25" x14ac:dyDescent="0.2">
      <c r="A1943" s="554" t="s">
        <v>521</v>
      </c>
      <c r="B1943" s="505" t="s">
        <v>4698</v>
      </c>
      <c r="C1943" s="505" t="s">
        <v>4699</v>
      </c>
      <c r="D1943" s="418" t="s">
        <v>4716</v>
      </c>
      <c r="E1943" s="508">
        <f t="shared" si="58"/>
        <v>2192.6</v>
      </c>
      <c r="F1943" s="540" t="s">
        <v>4719</v>
      </c>
      <c r="G1943" s="418" t="s">
        <v>4720</v>
      </c>
      <c r="H1943" s="418" t="s">
        <v>4716</v>
      </c>
      <c r="I1943" s="418" t="s">
        <v>4703</v>
      </c>
      <c r="J1943" s="418" t="s">
        <v>5711</v>
      </c>
      <c r="K1943" s="539"/>
      <c r="L1943" s="532"/>
      <c r="M1943" s="508"/>
      <c r="N1943" s="529">
        <v>3</v>
      </c>
      <c r="O1943" s="529">
        <v>6</v>
      </c>
      <c r="P1943" s="508">
        <v>13155.599999999999</v>
      </c>
    </row>
    <row r="1944" spans="1:16" s="389" customFormat="1" ht="11.25" x14ac:dyDescent="0.2">
      <c r="A1944" s="554" t="s">
        <v>521</v>
      </c>
      <c r="B1944" s="505" t="s">
        <v>4698</v>
      </c>
      <c r="C1944" s="505" t="s">
        <v>4699</v>
      </c>
      <c r="D1944" s="418" t="s">
        <v>4716</v>
      </c>
      <c r="E1944" s="508">
        <f t="shared" si="58"/>
        <v>2192.6</v>
      </c>
      <c r="F1944" s="540" t="s">
        <v>4721</v>
      </c>
      <c r="G1944" s="418" t="s">
        <v>4722</v>
      </c>
      <c r="H1944" s="418" t="s">
        <v>4716</v>
      </c>
      <c r="I1944" s="418" t="s">
        <v>4703</v>
      </c>
      <c r="J1944" s="418" t="s">
        <v>5711</v>
      </c>
      <c r="K1944" s="539"/>
      <c r="L1944" s="532"/>
      <c r="M1944" s="508"/>
      <c r="N1944" s="529">
        <v>3</v>
      </c>
      <c r="O1944" s="529">
        <v>6</v>
      </c>
      <c r="P1944" s="508">
        <v>13155.599999999999</v>
      </c>
    </row>
    <row r="1945" spans="1:16" s="389" customFormat="1" ht="11.25" x14ac:dyDescent="0.2">
      <c r="A1945" s="554" t="s">
        <v>521</v>
      </c>
      <c r="B1945" s="505" t="s">
        <v>4698</v>
      </c>
      <c r="C1945" s="505" t="s">
        <v>4699</v>
      </c>
      <c r="D1945" s="418" t="s">
        <v>4716</v>
      </c>
      <c r="E1945" s="508">
        <f t="shared" si="58"/>
        <v>2192.6</v>
      </c>
      <c r="F1945" s="540" t="s">
        <v>4723</v>
      </c>
      <c r="G1945" s="418" t="s">
        <v>4724</v>
      </c>
      <c r="H1945" s="418" t="s">
        <v>4716</v>
      </c>
      <c r="I1945" s="418" t="s">
        <v>4703</v>
      </c>
      <c r="J1945" s="418" t="s">
        <v>5711</v>
      </c>
      <c r="K1945" s="539"/>
      <c r="L1945" s="532"/>
      <c r="M1945" s="508"/>
      <c r="N1945" s="529">
        <v>3</v>
      </c>
      <c r="O1945" s="529">
        <v>6</v>
      </c>
      <c r="P1945" s="508">
        <v>13155.599999999999</v>
      </c>
    </row>
    <row r="1946" spans="1:16" s="389" customFormat="1" ht="11.25" x14ac:dyDescent="0.2">
      <c r="A1946" s="554" t="s">
        <v>521</v>
      </c>
      <c r="B1946" s="505" t="s">
        <v>4698</v>
      </c>
      <c r="C1946" s="505" t="s">
        <v>4699</v>
      </c>
      <c r="D1946" s="418" t="s">
        <v>4716</v>
      </c>
      <c r="E1946" s="508">
        <f t="shared" si="58"/>
        <v>2192.6</v>
      </c>
      <c r="F1946" s="540" t="s">
        <v>4725</v>
      </c>
      <c r="G1946" s="418" t="s">
        <v>4726</v>
      </c>
      <c r="H1946" s="418" t="s">
        <v>4716</v>
      </c>
      <c r="I1946" s="418" t="s">
        <v>4703</v>
      </c>
      <c r="J1946" s="418" t="s">
        <v>5711</v>
      </c>
      <c r="K1946" s="539"/>
      <c r="L1946" s="532"/>
      <c r="M1946" s="508"/>
      <c r="N1946" s="529">
        <v>3</v>
      </c>
      <c r="O1946" s="529">
        <v>6</v>
      </c>
      <c r="P1946" s="508">
        <v>13155.599999999999</v>
      </c>
    </row>
    <row r="1947" spans="1:16" s="389" customFormat="1" ht="11.25" x14ac:dyDescent="0.2">
      <c r="A1947" s="554" t="s">
        <v>521</v>
      </c>
      <c r="B1947" s="505" t="s">
        <v>4698</v>
      </c>
      <c r="C1947" s="505" t="s">
        <v>4699</v>
      </c>
      <c r="D1947" s="418" t="s">
        <v>4716</v>
      </c>
      <c r="E1947" s="508">
        <f t="shared" si="58"/>
        <v>2192.6</v>
      </c>
      <c r="F1947" s="540" t="s">
        <v>4727</v>
      </c>
      <c r="G1947" s="418" t="s">
        <v>4728</v>
      </c>
      <c r="H1947" s="418" t="s">
        <v>4716</v>
      </c>
      <c r="I1947" s="418" t="s">
        <v>4703</v>
      </c>
      <c r="J1947" s="418" t="s">
        <v>5711</v>
      </c>
      <c r="K1947" s="539"/>
      <c r="L1947" s="532"/>
      <c r="M1947" s="508"/>
      <c r="N1947" s="529">
        <v>3</v>
      </c>
      <c r="O1947" s="529">
        <v>6</v>
      </c>
      <c r="P1947" s="508">
        <v>13155.599999999999</v>
      </c>
    </row>
    <row r="1948" spans="1:16" s="389" customFormat="1" ht="11.25" x14ac:dyDescent="0.2">
      <c r="A1948" s="554" t="s">
        <v>521</v>
      </c>
      <c r="B1948" s="505" t="s">
        <v>4698</v>
      </c>
      <c r="C1948" s="505" t="s">
        <v>4699</v>
      </c>
      <c r="D1948" s="418" t="s">
        <v>4716</v>
      </c>
      <c r="E1948" s="508">
        <f t="shared" si="58"/>
        <v>2192.6</v>
      </c>
      <c r="F1948" s="540" t="s">
        <v>4729</v>
      </c>
      <c r="G1948" s="418" t="s">
        <v>4730</v>
      </c>
      <c r="H1948" s="418" t="s">
        <v>4716</v>
      </c>
      <c r="I1948" s="418" t="s">
        <v>4703</v>
      </c>
      <c r="J1948" s="418" t="s">
        <v>5711</v>
      </c>
      <c r="K1948" s="539"/>
      <c r="L1948" s="532"/>
      <c r="M1948" s="508"/>
      <c r="N1948" s="529">
        <v>3</v>
      </c>
      <c r="O1948" s="529">
        <v>6</v>
      </c>
      <c r="P1948" s="508">
        <v>13155.599999999999</v>
      </c>
    </row>
    <row r="1949" spans="1:16" s="389" customFormat="1" ht="11.25" x14ac:dyDescent="0.2">
      <c r="A1949" s="554" t="s">
        <v>521</v>
      </c>
      <c r="B1949" s="505" t="s">
        <v>4698</v>
      </c>
      <c r="C1949" s="505" t="s">
        <v>4699</v>
      </c>
      <c r="D1949" s="418" t="s">
        <v>4716</v>
      </c>
      <c r="E1949" s="508">
        <f t="shared" si="58"/>
        <v>3538.59</v>
      </c>
      <c r="F1949" s="540" t="s">
        <v>4731</v>
      </c>
      <c r="G1949" s="418" t="s">
        <v>4732</v>
      </c>
      <c r="H1949" s="418" t="s">
        <v>4716</v>
      </c>
      <c r="I1949" s="418" t="s">
        <v>4703</v>
      </c>
      <c r="J1949" s="418" t="s">
        <v>5711</v>
      </c>
      <c r="K1949" s="539"/>
      <c r="L1949" s="532"/>
      <c r="M1949" s="508"/>
      <c r="N1949" s="529">
        <v>3</v>
      </c>
      <c r="O1949" s="529">
        <v>6</v>
      </c>
      <c r="P1949" s="508">
        <v>21231.54</v>
      </c>
    </row>
    <row r="1950" spans="1:16" s="389" customFormat="1" ht="11.25" x14ac:dyDescent="0.2">
      <c r="A1950" s="554" t="s">
        <v>521</v>
      </c>
      <c r="B1950" s="505" t="s">
        <v>4698</v>
      </c>
      <c r="C1950" s="505" t="s">
        <v>4699</v>
      </c>
      <c r="D1950" s="418" t="s">
        <v>4716</v>
      </c>
      <c r="E1950" s="508">
        <f t="shared" si="58"/>
        <v>3739.8500000000004</v>
      </c>
      <c r="F1950" s="540" t="s">
        <v>4733</v>
      </c>
      <c r="G1950" s="418" t="s">
        <v>4734</v>
      </c>
      <c r="H1950" s="418" t="s">
        <v>4716</v>
      </c>
      <c r="I1950" s="418" t="s">
        <v>4703</v>
      </c>
      <c r="J1950" s="418" t="s">
        <v>5711</v>
      </c>
      <c r="K1950" s="539"/>
      <c r="L1950" s="532"/>
      <c r="M1950" s="508"/>
      <c r="N1950" s="529">
        <v>3</v>
      </c>
      <c r="O1950" s="529">
        <v>6</v>
      </c>
      <c r="P1950" s="508">
        <v>22439.100000000002</v>
      </c>
    </row>
    <row r="1951" spans="1:16" s="389" customFormat="1" ht="11.25" x14ac:dyDescent="0.2">
      <c r="A1951" s="554" t="s">
        <v>521</v>
      </c>
      <c r="B1951" s="505" t="s">
        <v>4698</v>
      </c>
      <c r="C1951" s="505" t="s">
        <v>4699</v>
      </c>
      <c r="D1951" s="418" t="s">
        <v>4716</v>
      </c>
      <c r="E1951" s="508">
        <f t="shared" si="58"/>
        <v>3538.59</v>
      </c>
      <c r="F1951" s="540" t="s">
        <v>4735</v>
      </c>
      <c r="G1951" s="418" t="s">
        <v>4736</v>
      </c>
      <c r="H1951" s="418" t="s">
        <v>4716</v>
      </c>
      <c r="I1951" s="418" t="s">
        <v>4703</v>
      </c>
      <c r="J1951" s="418" t="s">
        <v>5711</v>
      </c>
      <c r="K1951" s="539"/>
      <c r="L1951" s="532"/>
      <c r="M1951" s="508"/>
      <c r="N1951" s="529">
        <v>3</v>
      </c>
      <c r="O1951" s="529">
        <v>6</v>
      </c>
      <c r="P1951" s="508">
        <v>21231.54</v>
      </c>
    </row>
    <row r="1952" spans="1:16" s="389" customFormat="1" ht="11.25" x14ac:dyDescent="0.2">
      <c r="A1952" s="554" t="s">
        <v>521</v>
      </c>
      <c r="B1952" s="505" t="s">
        <v>4698</v>
      </c>
      <c r="C1952" s="505" t="s">
        <v>4699</v>
      </c>
      <c r="D1952" s="418" t="s">
        <v>4716</v>
      </c>
      <c r="E1952" s="508">
        <f t="shared" si="58"/>
        <v>3538.59</v>
      </c>
      <c r="F1952" s="540" t="s">
        <v>4737</v>
      </c>
      <c r="G1952" s="418" t="s">
        <v>4738</v>
      </c>
      <c r="H1952" s="418" t="s">
        <v>4716</v>
      </c>
      <c r="I1952" s="418" t="s">
        <v>4703</v>
      </c>
      <c r="J1952" s="418" t="s">
        <v>5711</v>
      </c>
      <c r="K1952" s="539"/>
      <c r="L1952" s="532"/>
      <c r="M1952" s="508"/>
      <c r="N1952" s="529">
        <v>3</v>
      </c>
      <c r="O1952" s="529">
        <v>6</v>
      </c>
      <c r="P1952" s="508">
        <v>21231.54</v>
      </c>
    </row>
    <row r="1953" spans="1:16" s="389" customFormat="1" ht="11.25" x14ac:dyDescent="0.2">
      <c r="A1953" s="554" t="s">
        <v>521</v>
      </c>
      <c r="B1953" s="505" t="s">
        <v>4698</v>
      </c>
      <c r="C1953" s="505" t="s">
        <v>4699</v>
      </c>
      <c r="D1953" s="418" t="s">
        <v>4716</v>
      </c>
      <c r="E1953" s="508">
        <f t="shared" si="58"/>
        <v>2192.6</v>
      </c>
      <c r="F1953" s="540" t="s">
        <v>4739</v>
      </c>
      <c r="G1953" s="418" t="s">
        <v>4740</v>
      </c>
      <c r="H1953" s="418" t="s">
        <v>4716</v>
      </c>
      <c r="I1953" s="418" t="s">
        <v>4703</v>
      </c>
      <c r="J1953" s="418" t="s">
        <v>5711</v>
      </c>
      <c r="K1953" s="539"/>
      <c r="L1953" s="532"/>
      <c r="M1953" s="508"/>
      <c r="N1953" s="529">
        <v>3</v>
      </c>
      <c r="O1953" s="529">
        <v>6</v>
      </c>
      <c r="P1953" s="508">
        <v>13155.599999999999</v>
      </c>
    </row>
    <row r="1954" spans="1:16" s="389" customFormat="1" ht="11.25" x14ac:dyDescent="0.2">
      <c r="A1954" s="554" t="s">
        <v>521</v>
      </c>
      <c r="B1954" s="505" t="s">
        <v>4698</v>
      </c>
      <c r="C1954" s="505" t="s">
        <v>4699</v>
      </c>
      <c r="D1954" s="418" t="s">
        <v>4716</v>
      </c>
      <c r="E1954" s="508">
        <f t="shared" si="58"/>
        <v>3739.8500000000004</v>
      </c>
      <c r="F1954" s="540" t="s">
        <v>4741</v>
      </c>
      <c r="G1954" s="418" t="s">
        <v>4742</v>
      </c>
      <c r="H1954" s="418" t="s">
        <v>4716</v>
      </c>
      <c r="I1954" s="418" t="s">
        <v>4703</v>
      </c>
      <c r="J1954" s="418" t="s">
        <v>5711</v>
      </c>
      <c r="K1954" s="539"/>
      <c r="L1954" s="532"/>
      <c r="M1954" s="508"/>
      <c r="N1954" s="529">
        <v>3</v>
      </c>
      <c r="O1954" s="529">
        <v>6</v>
      </c>
      <c r="P1954" s="508">
        <v>22439.100000000002</v>
      </c>
    </row>
    <row r="1955" spans="1:16" s="389" customFormat="1" ht="11.25" x14ac:dyDescent="0.2">
      <c r="A1955" s="554" t="s">
        <v>521</v>
      </c>
      <c r="B1955" s="505" t="s">
        <v>4698</v>
      </c>
      <c r="C1955" s="505" t="s">
        <v>4699</v>
      </c>
      <c r="D1955" s="418" t="s">
        <v>4716</v>
      </c>
      <c r="E1955" s="508">
        <f t="shared" si="58"/>
        <v>2192.6</v>
      </c>
      <c r="F1955" s="540" t="s">
        <v>4743</v>
      </c>
      <c r="G1955" s="418" t="s">
        <v>4744</v>
      </c>
      <c r="H1955" s="418" t="s">
        <v>4716</v>
      </c>
      <c r="I1955" s="418" t="s">
        <v>4703</v>
      </c>
      <c r="J1955" s="418" t="s">
        <v>5711</v>
      </c>
      <c r="K1955" s="539"/>
      <c r="L1955" s="532"/>
      <c r="M1955" s="508"/>
      <c r="N1955" s="529">
        <v>3</v>
      </c>
      <c r="O1955" s="529">
        <v>6</v>
      </c>
      <c r="P1955" s="508">
        <v>13155.599999999999</v>
      </c>
    </row>
    <row r="1956" spans="1:16" s="389" customFormat="1" ht="11.25" x14ac:dyDescent="0.2">
      <c r="A1956" s="554" t="s">
        <v>521</v>
      </c>
      <c r="B1956" s="505" t="s">
        <v>4698</v>
      </c>
      <c r="C1956" s="505" t="s">
        <v>4699</v>
      </c>
      <c r="D1956" s="418" t="s">
        <v>4716</v>
      </c>
      <c r="E1956" s="508">
        <f t="shared" si="58"/>
        <v>2411.86</v>
      </c>
      <c r="F1956" s="540" t="s">
        <v>4745</v>
      </c>
      <c r="G1956" s="418" t="s">
        <v>4746</v>
      </c>
      <c r="H1956" s="418" t="s">
        <v>4716</v>
      </c>
      <c r="I1956" s="418" t="s">
        <v>4703</v>
      </c>
      <c r="J1956" s="418" t="s">
        <v>5711</v>
      </c>
      <c r="K1956" s="539"/>
      <c r="L1956" s="532"/>
      <c r="M1956" s="508"/>
      <c r="N1956" s="529">
        <v>3</v>
      </c>
      <c r="O1956" s="529">
        <v>6</v>
      </c>
      <c r="P1956" s="508">
        <v>14471.16</v>
      </c>
    </row>
    <row r="1957" spans="1:16" s="389" customFormat="1" ht="11.25" x14ac:dyDescent="0.2">
      <c r="A1957" s="554" t="s">
        <v>521</v>
      </c>
      <c r="B1957" s="505" t="s">
        <v>4698</v>
      </c>
      <c r="C1957" s="505" t="s">
        <v>4699</v>
      </c>
      <c r="D1957" s="418" t="s">
        <v>4716</v>
      </c>
      <c r="E1957" s="508">
        <f t="shared" si="58"/>
        <v>2192.6</v>
      </c>
      <c r="F1957" s="540" t="s">
        <v>4747</v>
      </c>
      <c r="G1957" s="418" t="s">
        <v>4748</v>
      </c>
      <c r="H1957" s="418" t="s">
        <v>4716</v>
      </c>
      <c r="I1957" s="418" t="s">
        <v>4703</v>
      </c>
      <c r="J1957" s="418" t="s">
        <v>5711</v>
      </c>
      <c r="K1957" s="539"/>
      <c r="L1957" s="532"/>
      <c r="M1957" s="508"/>
      <c r="N1957" s="529">
        <v>3</v>
      </c>
      <c r="O1957" s="529">
        <v>6</v>
      </c>
      <c r="P1957" s="508">
        <v>13155.599999999999</v>
      </c>
    </row>
    <row r="1958" spans="1:16" s="389" customFormat="1" ht="11.25" x14ac:dyDescent="0.2">
      <c r="A1958" s="554" t="s">
        <v>521</v>
      </c>
      <c r="B1958" s="505" t="s">
        <v>4698</v>
      </c>
      <c r="C1958" s="505" t="s">
        <v>4699</v>
      </c>
      <c r="D1958" s="418" t="s">
        <v>4716</v>
      </c>
      <c r="E1958" s="508">
        <f t="shared" si="58"/>
        <v>3739.8500000000004</v>
      </c>
      <c r="F1958" s="540" t="s">
        <v>4749</v>
      </c>
      <c r="G1958" s="418" t="s">
        <v>4750</v>
      </c>
      <c r="H1958" s="418" t="s">
        <v>4716</v>
      </c>
      <c r="I1958" s="418" t="s">
        <v>4703</v>
      </c>
      <c r="J1958" s="418" t="s">
        <v>5711</v>
      </c>
      <c r="K1958" s="539"/>
      <c r="L1958" s="532"/>
      <c r="M1958" s="508"/>
      <c r="N1958" s="529">
        <v>3</v>
      </c>
      <c r="O1958" s="529">
        <v>6</v>
      </c>
      <c r="P1958" s="508">
        <v>22439.100000000002</v>
      </c>
    </row>
    <row r="1959" spans="1:16" s="389" customFormat="1" ht="11.25" x14ac:dyDescent="0.2">
      <c r="A1959" s="554" t="s">
        <v>521</v>
      </c>
      <c r="B1959" s="505" t="s">
        <v>4698</v>
      </c>
      <c r="C1959" s="505" t="s">
        <v>4699</v>
      </c>
      <c r="D1959" s="418" t="s">
        <v>4716</v>
      </c>
      <c r="E1959" s="508">
        <f t="shared" si="58"/>
        <v>2192.6</v>
      </c>
      <c r="F1959" s="540" t="s">
        <v>4751</v>
      </c>
      <c r="G1959" s="418" t="s">
        <v>4752</v>
      </c>
      <c r="H1959" s="418" t="s">
        <v>4716</v>
      </c>
      <c r="I1959" s="418" t="s">
        <v>4703</v>
      </c>
      <c r="J1959" s="418" t="s">
        <v>5711</v>
      </c>
      <c r="K1959" s="539"/>
      <c r="L1959" s="532"/>
      <c r="M1959" s="508"/>
      <c r="N1959" s="529">
        <v>3</v>
      </c>
      <c r="O1959" s="529">
        <v>6</v>
      </c>
      <c r="P1959" s="508">
        <v>13155.599999999999</v>
      </c>
    </row>
    <row r="1960" spans="1:16" s="389" customFormat="1" ht="11.25" x14ac:dyDescent="0.2">
      <c r="A1960" s="554" t="s">
        <v>521</v>
      </c>
      <c r="B1960" s="505" t="s">
        <v>4698</v>
      </c>
      <c r="C1960" s="505" t="s">
        <v>4699</v>
      </c>
      <c r="D1960" s="418" t="s">
        <v>4716</v>
      </c>
      <c r="E1960" s="508">
        <f t="shared" si="58"/>
        <v>2733.5500000000006</v>
      </c>
      <c r="F1960" s="540" t="s">
        <v>4753</v>
      </c>
      <c r="G1960" s="418" t="s">
        <v>4754</v>
      </c>
      <c r="H1960" s="418" t="s">
        <v>4716</v>
      </c>
      <c r="I1960" s="418" t="s">
        <v>4703</v>
      </c>
      <c r="J1960" s="418" t="s">
        <v>5711</v>
      </c>
      <c r="K1960" s="539"/>
      <c r="L1960" s="532"/>
      <c r="M1960" s="508"/>
      <c r="N1960" s="529">
        <v>3</v>
      </c>
      <c r="O1960" s="529">
        <v>6</v>
      </c>
      <c r="P1960" s="508">
        <v>16401.300000000003</v>
      </c>
    </row>
    <row r="1961" spans="1:16" s="389" customFormat="1" ht="11.25" x14ac:dyDescent="0.2">
      <c r="A1961" s="554" t="s">
        <v>521</v>
      </c>
      <c r="B1961" s="505" t="s">
        <v>4698</v>
      </c>
      <c r="C1961" s="505" t="s">
        <v>4699</v>
      </c>
      <c r="D1961" s="418" t="s">
        <v>4716</v>
      </c>
      <c r="E1961" s="508">
        <f t="shared" si="58"/>
        <v>2192.6</v>
      </c>
      <c r="F1961" s="540" t="s">
        <v>4755</v>
      </c>
      <c r="G1961" s="418" t="s">
        <v>4756</v>
      </c>
      <c r="H1961" s="418" t="s">
        <v>4716</v>
      </c>
      <c r="I1961" s="418" t="s">
        <v>4703</v>
      </c>
      <c r="J1961" s="418" t="s">
        <v>5711</v>
      </c>
      <c r="K1961" s="539"/>
      <c r="L1961" s="532"/>
      <c r="M1961" s="508"/>
      <c r="N1961" s="529">
        <v>3</v>
      </c>
      <c r="O1961" s="529">
        <v>6</v>
      </c>
      <c r="P1961" s="508">
        <v>13155.599999999999</v>
      </c>
    </row>
    <row r="1962" spans="1:16" s="389" customFormat="1" ht="11.25" x14ac:dyDescent="0.2">
      <c r="A1962" s="554" t="s">
        <v>521</v>
      </c>
      <c r="B1962" s="505" t="s">
        <v>4698</v>
      </c>
      <c r="C1962" s="505" t="s">
        <v>4699</v>
      </c>
      <c r="D1962" s="418" t="s">
        <v>4716</v>
      </c>
      <c r="E1962" s="508">
        <f t="shared" si="58"/>
        <v>2192.6</v>
      </c>
      <c r="F1962" s="540" t="s">
        <v>4757</v>
      </c>
      <c r="G1962" s="418" t="s">
        <v>4758</v>
      </c>
      <c r="H1962" s="418" t="s">
        <v>4716</v>
      </c>
      <c r="I1962" s="418" t="s">
        <v>4703</v>
      </c>
      <c r="J1962" s="418" t="s">
        <v>5711</v>
      </c>
      <c r="K1962" s="539"/>
      <c r="L1962" s="532"/>
      <c r="M1962" s="508"/>
      <c r="N1962" s="529">
        <v>3</v>
      </c>
      <c r="O1962" s="529">
        <v>6</v>
      </c>
      <c r="P1962" s="508">
        <v>13155.599999999999</v>
      </c>
    </row>
    <row r="1963" spans="1:16" s="389" customFormat="1" ht="11.25" x14ac:dyDescent="0.2">
      <c r="A1963" s="554" t="s">
        <v>521</v>
      </c>
      <c r="B1963" s="505" t="s">
        <v>4698</v>
      </c>
      <c r="C1963" s="505" t="s">
        <v>4699</v>
      </c>
      <c r="D1963" s="418" t="s">
        <v>4716</v>
      </c>
      <c r="E1963" s="508">
        <f t="shared" si="58"/>
        <v>3739.8500000000004</v>
      </c>
      <c r="F1963" s="540" t="s">
        <v>4759</v>
      </c>
      <c r="G1963" s="418" t="s">
        <v>4760</v>
      </c>
      <c r="H1963" s="418" t="s">
        <v>4716</v>
      </c>
      <c r="I1963" s="418" t="s">
        <v>4703</v>
      </c>
      <c r="J1963" s="418" t="s">
        <v>5711</v>
      </c>
      <c r="K1963" s="539"/>
      <c r="L1963" s="532"/>
      <c r="M1963" s="508"/>
      <c r="N1963" s="529">
        <v>3</v>
      </c>
      <c r="O1963" s="529">
        <v>6</v>
      </c>
      <c r="P1963" s="508">
        <v>22439.100000000002</v>
      </c>
    </row>
    <row r="1964" spans="1:16" s="389" customFormat="1" ht="11.25" x14ac:dyDescent="0.2">
      <c r="A1964" s="554" t="s">
        <v>521</v>
      </c>
      <c r="B1964" s="505" t="s">
        <v>4698</v>
      </c>
      <c r="C1964" s="505" t="s">
        <v>4699</v>
      </c>
      <c r="D1964" s="418" t="s">
        <v>4716</v>
      </c>
      <c r="E1964" s="508">
        <f t="shared" si="58"/>
        <v>3739.8500000000004</v>
      </c>
      <c r="F1964" s="540" t="s">
        <v>4761</v>
      </c>
      <c r="G1964" s="418" t="s">
        <v>4762</v>
      </c>
      <c r="H1964" s="418" t="s">
        <v>4716</v>
      </c>
      <c r="I1964" s="418" t="s">
        <v>4703</v>
      </c>
      <c r="J1964" s="418" t="s">
        <v>5711</v>
      </c>
      <c r="K1964" s="539"/>
      <c r="L1964" s="532"/>
      <c r="M1964" s="508"/>
      <c r="N1964" s="529">
        <v>3</v>
      </c>
      <c r="O1964" s="529">
        <v>6</v>
      </c>
      <c r="P1964" s="508">
        <v>22439.100000000002</v>
      </c>
    </row>
    <row r="1965" spans="1:16" s="389" customFormat="1" ht="11.25" x14ac:dyDescent="0.2">
      <c r="A1965" s="554" t="s">
        <v>521</v>
      </c>
      <c r="B1965" s="505" t="s">
        <v>4698</v>
      </c>
      <c r="C1965" s="505" t="s">
        <v>4699</v>
      </c>
      <c r="D1965" s="418" t="s">
        <v>4716</v>
      </c>
      <c r="E1965" s="508">
        <f t="shared" si="58"/>
        <v>2192.6</v>
      </c>
      <c r="F1965" s="540" t="s">
        <v>4763</v>
      </c>
      <c r="G1965" s="418" t="s">
        <v>4764</v>
      </c>
      <c r="H1965" s="418" t="s">
        <v>4716</v>
      </c>
      <c r="I1965" s="418" t="s">
        <v>4703</v>
      </c>
      <c r="J1965" s="418" t="s">
        <v>5711</v>
      </c>
      <c r="K1965" s="539"/>
      <c r="L1965" s="532"/>
      <c r="M1965" s="508"/>
      <c r="N1965" s="529">
        <v>3</v>
      </c>
      <c r="O1965" s="529">
        <v>6</v>
      </c>
      <c r="P1965" s="508">
        <v>13155.599999999999</v>
      </c>
    </row>
    <row r="1966" spans="1:16" s="389" customFormat="1" ht="11.25" x14ac:dyDescent="0.2">
      <c r="A1966" s="554" t="s">
        <v>521</v>
      </c>
      <c r="B1966" s="505" t="s">
        <v>4698</v>
      </c>
      <c r="C1966" s="505" t="s">
        <v>4699</v>
      </c>
      <c r="D1966" s="418" t="s">
        <v>4716</v>
      </c>
      <c r="E1966" s="508">
        <f t="shared" si="58"/>
        <v>2733.5500000000006</v>
      </c>
      <c r="F1966" s="540" t="s">
        <v>4765</v>
      </c>
      <c r="G1966" s="418" t="s">
        <v>4766</v>
      </c>
      <c r="H1966" s="418" t="s">
        <v>4716</v>
      </c>
      <c r="I1966" s="418" t="s">
        <v>4703</v>
      </c>
      <c r="J1966" s="418" t="s">
        <v>5711</v>
      </c>
      <c r="K1966" s="539"/>
      <c r="L1966" s="532"/>
      <c r="M1966" s="508"/>
      <c r="N1966" s="529">
        <v>3</v>
      </c>
      <c r="O1966" s="529">
        <v>6</v>
      </c>
      <c r="P1966" s="508">
        <v>16401.300000000003</v>
      </c>
    </row>
    <row r="1967" spans="1:16" s="389" customFormat="1" ht="11.25" x14ac:dyDescent="0.2">
      <c r="A1967" s="554" t="s">
        <v>521</v>
      </c>
      <c r="B1967" s="505" t="s">
        <v>4698</v>
      </c>
      <c r="C1967" s="505" t="s">
        <v>4699</v>
      </c>
      <c r="D1967" s="418" t="s">
        <v>4716</v>
      </c>
      <c r="E1967" s="508">
        <f t="shared" si="58"/>
        <v>2733.5500000000006</v>
      </c>
      <c r="F1967" s="540" t="s">
        <v>4767</v>
      </c>
      <c r="G1967" s="418" t="s">
        <v>4768</v>
      </c>
      <c r="H1967" s="418" t="s">
        <v>4716</v>
      </c>
      <c r="I1967" s="418" t="s">
        <v>4703</v>
      </c>
      <c r="J1967" s="418" t="s">
        <v>5711</v>
      </c>
      <c r="K1967" s="539"/>
      <c r="L1967" s="532"/>
      <c r="M1967" s="508"/>
      <c r="N1967" s="529">
        <v>3</v>
      </c>
      <c r="O1967" s="529">
        <v>6</v>
      </c>
      <c r="P1967" s="508">
        <v>16401.300000000003</v>
      </c>
    </row>
    <row r="1968" spans="1:16" s="389" customFormat="1" ht="11.25" x14ac:dyDescent="0.2">
      <c r="A1968" s="554" t="s">
        <v>521</v>
      </c>
      <c r="B1968" s="505" t="s">
        <v>4698</v>
      </c>
      <c r="C1968" s="505" t="s">
        <v>4699</v>
      </c>
      <c r="D1968" s="418" t="s">
        <v>4716</v>
      </c>
      <c r="E1968" s="508">
        <f t="shared" si="58"/>
        <v>2733.5500000000006</v>
      </c>
      <c r="F1968" s="540" t="s">
        <v>4769</v>
      </c>
      <c r="G1968" s="418" t="s">
        <v>4770</v>
      </c>
      <c r="H1968" s="418" t="s">
        <v>4716</v>
      </c>
      <c r="I1968" s="418" t="s">
        <v>4703</v>
      </c>
      <c r="J1968" s="418" t="s">
        <v>5711</v>
      </c>
      <c r="K1968" s="539"/>
      <c r="L1968" s="532"/>
      <c r="M1968" s="508"/>
      <c r="N1968" s="529">
        <v>3</v>
      </c>
      <c r="O1968" s="529">
        <v>6</v>
      </c>
      <c r="P1968" s="508">
        <v>16401.300000000003</v>
      </c>
    </row>
    <row r="1969" spans="1:16" s="389" customFormat="1" ht="11.25" x14ac:dyDescent="0.2">
      <c r="A1969" s="554" t="s">
        <v>521</v>
      </c>
      <c r="B1969" s="505" t="s">
        <v>4698</v>
      </c>
      <c r="C1969" s="505" t="s">
        <v>4699</v>
      </c>
      <c r="D1969" s="418" t="s">
        <v>4716</v>
      </c>
      <c r="E1969" s="508">
        <f t="shared" si="58"/>
        <v>2192.6</v>
      </c>
      <c r="F1969" s="540" t="s">
        <v>4771</v>
      </c>
      <c r="G1969" s="418" t="s">
        <v>4772</v>
      </c>
      <c r="H1969" s="418" t="s">
        <v>4716</v>
      </c>
      <c r="I1969" s="418" t="s">
        <v>4703</v>
      </c>
      <c r="J1969" s="418" t="s">
        <v>5711</v>
      </c>
      <c r="K1969" s="539"/>
      <c r="L1969" s="532"/>
      <c r="M1969" s="508"/>
      <c r="N1969" s="529">
        <v>3</v>
      </c>
      <c r="O1969" s="529">
        <v>6</v>
      </c>
      <c r="P1969" s="508">
        <v>13155.599999999999</v>
      </c>
    </row>
    <row r="1970" spans="1:16" s="389" customFormat="1" ht="11.25" x14ac:dyDescent="0.2">
      <c r="A1970" s="554" t="s">
        <v>521</v>
      </c>
      <c r="B1970" s="505" t="s">
        <v>4698</v>
      </c>
      <c r="C1970" s="505" t="s">
        <v>4699</v>
      </c>
      <c r="D1970" s="418" t="s">
        <v>4716</v>
      </c>
      <c r="E1970" s="508">
        <f t="shared" si="58"/>
        <v>2192.6</v>
      </c>
      <c r="F1970" s="540" t="s">
        <v>4773</v>
      </c>
      <c r="G1970" s="418" t="s">
        <v>4774</v>
      </c>
      <c r="H1970" s="418" t="s">
        <v>4716</v>
      </c>
      <c r="I1970" s="418" t="s">
        <v>4703</v>
      </c>
      <c r="J1970" s="418" t="s">
        <v>5711</v>
      </c>
      <c r="K1970" s="539"/>
      <c r="L1970" s="532"/>
      <c r="M1970" s="508"/>
      <c r="N1970" s="529">
        <v>3</v>
      </c>
      <c r="O1970" s="529">
        <v>6</v>
      </c>
      <c r="P1970" s="508">
        <v>13155.599999999999</v>
      </c>
    </row>
    <row r="1971" spans="1:16" s="389" customFormat="1" ht="11.25" x14ac:dyDescent="0.2">
      <c r="A1971" s="554" t="s">
        <v>521</v>
      </c>
      <c r="B1971" s="505" t="s">
        <v>4698</v>
      </c>
      <c r="C1971" s="505" t="s">
        <v>4699</v>
      </c>
      <c r="D1971" s="418" t="s">
        <v>4716</v>
      </c>
      <c r="E1971" s="508">
        <f t="shared" si="58"/>
        <v>2192.6</v>
      </c>
      <c r="F1971" s="540" t="s">
        <v>4775</v>
      </c>
      <c r="G1971" s="418" t="s">
        <v>4776</v>
      </c>
      <c r="H1971" s="418" t="s">
        <v>4716</v>
      </c>
      <c r="I1971" s="418" t="s">
        <v>4703</v>
      </c>
      <c r="J1971" s="418" t="s">
        <v>5711</v>
      </c>
      <c r="K1971" s="539"/>
      <c r="L1971" s="532"/>
      <c r="M1971" s="508"/>
      <c r="N1971" s="529">
        <v>3</v>
      </c>
      <c r="O1971" s="529">
        <v>6</v>
      </c>
      <c r="P1971" s="508">
        <v>13155.599999999999</v>
      </c>
    </row>
    <row r="1972" spans="1:16" s="389" customFormat="1" ht="11.25" x14ac:dyDescent="0.2">
      <c r="A1972" s="554" t="s">
        <v>521</v>
      </c>
      <c r="B1972" s="505" t="s">
        <v>4698</v>
      </c>
      <c r="C1972" s="505" t="s">
        <v>4699</v>
      </c>
      <c r="D1972" s="418" t="s">
        <v>4716</v>
      </c>
      <c r="E1972" s="508">
        <f t="shared" si="58"/>
        <v>2192.6</v>
      </c>
      <c r="F1972" s="540" t="s">
        <v>4777</v>
      </c>
      <c r="G1972" s="418" t="s">
        <v>4778</v>
      </c>
      <c r="H1972" s="418" t="s">
        <v>4716</v>
      </c>
      <c r="I1972" s="418" t="s">
        <v>4703</v>
      </c>
      <c r="J1972" s="418" t="s">
        <v>5711</v>
      </c>
      <c r="K1972" s="539"/>
      <c r="L1972" s="532"/>
      <c r="M1972" s="508"/>
      <c r="N1972" s="529">
        <v>3</v>
      </c>
      <c r="O1972" s="529">
        <v>6</v>
      </c>
      <c r="P1972" s="508">
        <v>13155.599999999999</v>
      </c>
    </row>
    <row r="1973" spans="1:16" s="389" customFormat="1" ht="11.25" x14ac:dyDescent="0.2">
      <c r="A1973" s="554" t="s">
        <v>521</v>
      </c>
      <c r="B1973" s="505" t="s">
        <v>4698</v>
      </c>
      <c r="C1973" s="505" t="s">
        <v>4699</v>
      </c>
      <c r="D1973" s="418" t="s">
        <v>4716</v>
      </c>
      <c r="E1973" s="508">
        <f t="shared" si="58"/>
        <v>2192.6</v>
      </c>
      <c r="F1973" s="540" t="s">
        <v>4779</v>
      </c>
      <c r="G1973" s="418" t="s">
        <v>4780</v>
      </c>
      <c r="H1973" s="418" t="s">
        <v>4716</v>
      </c>
      <c r="I1973" s="418" t="s">
        <v>4703</v>
      </c>
      <c r="J1973" s="418" t="s">
        <v>5711</v>
      </c>
      <c r="K1973" s="539"/>
      <c r="L1973" s="532"/>
      <c r="M1973" s="508"/>
      <c r="N1973" s="529">
        <v>3</v>
      </c>
      <c r="O1973" s="529">
        <v>6</v>
      </c>
      <c r="P1973" s="508">
        <v>13155.599999999999</v>
      </c>
    </row>
    <row r="1974" spans="1:16" s="389" customFormat="1" ht="11.25" x14ac:dyDescent="0.2">
      <c r="A1974" s="554" t="s">
        <v>521</v>
      </c>
      <c r="B1974" s="505" t="s">
        <v>4698</v>
      </c>
      <c r="C1974" s="505" t="s">
        <v>4699</v>
      </c>
      <c r="D1974" s="418" t="s">
        <v>4716</v>
      </c>
      <c r="E1974" s="508">
        <f t="shared" si="58"/>
        <v>3739.8500000000004</v>
      </c>
      <c r="F1974" s="540" t="s">
        <v>4781</v>
      </c>
      <c r="G1974" s="418" t="s">
        <v>4782</v>
      </c>
      <c r="H1974" s="418" t="s">
        <v>4716</v>
      </c>
      <c r="I1974" s="418" t="s">
        <v>4703</v>
      </c>
      <c r="J1974" s="418" t="s">
        <v>5711</v>
      </c>
      <c r="K1974" s="539"/>
      <c r="L1974" s="532"/>
      <c r="M1974" s="508"/>
      <c r="N1974" s="529">
        <v>3</v>
      </c>
      <c r="O1974" s="529">
        <v>6</v>
      </c>
      <c r="P1974" s="508">
        <v>22439.100000000002</v>
      </c>
    </row>
    <row r="1975" spans="1:16" s="389" customFormat="1" ht="11.25" x14ac:dyDescent="0.2">
      <c r="A1975" s="554" t="s">
        <v>521</v>
      </c>
      <c r="B1975" s="505" t="s">
        <v>4698</v>
      </c>
      <c r="C1975" s="505" t="s">
        <v>4699</v>
      </c>
      <c r="D1975" s="418" t="s">
        <v>4716</v>
      </c>
      <c r="E1975" s="508">
        <f t="shared" si="58"/>
        <v>3739.8500000000004</v>
      </c>
      <c r="F1975" s="540" t="s">
        <v>4783</v>
      </c>
      <c r="G1975" s="418" t="s">
        <v>4784</v>
      </c>
      <c r="H1975" s="418" t="s">
        <v>4716</v>
      </c>
      <c r="I1975" s="418" t="s">
        <v>4703</v>
      </c>
      <c r="J1975" s="418" t="s">
        <v>5711</v>
      </c>
      <c r="K1975" s="539"/>
      <c r="L1975" s="532"/>
      <c r="M1975" s="508"/>
      <c r="N1975" s="529">
        <v>3</v>
      </c>
      <c r="O1975" s="529">
        <v>6</v>
      </c>
      <c r="P1975" s="508">
        <v>22439.100000000002</v>
      </c>
    </row>
    <row r="1976" spans="1:16" s="389" customFormat="1" ht="11.25" x14ac:dyDescent="0.2">
      <c r="A1976" s="554" t="s">
        <v>521</v>
      </c>
      <c r="B1976" s="505" t="s">
        <v>4698</v>
      </c>
      <c r="C1976" s="505" t="s">
        <v>4699</v>
      </c>
      <c r="D1976" s="418" t="s">
        <v>4716</v>
      </c>
      <c r="E1976" s="508">
        <f t="shared" si="58"/>
        <v>2192.6</v>
      </c>
      <c r="F1976" s="540" t="s">
        <v>4785</v>
      </c>
      <c r="G1976" s="418" t="s">
        <v>4786</v>
      </c>
      <c r="H1976" s="418" t="s">
        <v>4716</v>
      </c>
      <c r="I1976" s="418" t="s">
        <v>4703</v>
      </c>
      <c r="J1976" s="418" t="s">
        <v>5711</v>
      </c>
      <c r="K1976" s="539"/>
      <c r="L1976" s="532"/>
      <c r="M1976" s="508"/>
      <c r="N1976" s="529">
        <v>3</v>
      </c>
      <c r="O1976" s="529">
        <v>6</v>
      </c>
      <c r="P1976" s="508">
        <v>13155.599999999999</v>
      </c>
    </row>
    <row r="1977" spans="1:16" s="389" customFormat="1" ht="11.25" x14ac:dyDescent="0.2">
      <c r="A1977" s="554" t="s">
        <v>521</v>
      </c>
      <c r="B1977" s="505" t="s">
        <v>4698</v>
      </c>
      <c r="C1977" s="505" t="s">
        <v>4699</v>
      </c>
      <c r="D1977" s="418" t="s">
        <v>4716</v>
      </c>
      <c r="E1977" s="508">
        <f t="shared" si="58"/>
        <v>2192.6</v>
      </c>
      <c r="F1977" s="540" t="s">
        <v>4787</v>
      </c>
      <c r="G1977" s="418" t="s">
        <v>4788</v>
      </c>
      <c r="H1977" s="418" t="s">
        <v>4716</v>
      </c>
      <c r="I1977" s="418" t="s">
        <v>4703</v>
      </c>
      <c r="J1977" s="418" t="s">
        <v>5711</v>
      </c>
      <c r="K1977" s="539"/>
      <c r="L1977" s="532"/>
      <c r="M1977" s="508"/>
      <c r="N1977" s="529">
        <v>3</v>
      </c>
      <c r="O1977" s="529">
        <v>6</v>
      </c>
      <c r="P1977" s="508">
        <v>13155.599999999999</v>
      </c>
    </row>
    <row r="1978" spans="1:16" s="389" customFormat="1" ht="11.25" x14ac:dyDescent="0.2">
      <c r="A1978" s="554" t="s">
        <v>521</v>
      </c>
      <c r="B1978" s="505" t="s">
        <v>4698</v>
      </c>
      <c r="C1978" s="505" t="s">
        <v>4699</v>
      </c>
      <c r="D1978" s="418" t="s">
        <v>4716</v>
      </c>
      <c r="E1978" s="508">
        <f t="shared" si="58"/>
        <v>2192.6</v>
      </c>
      <c r="F1978" s="540" t="s">
        <v>4789</v>
      </c>
      <c r="G1978" s="418" t="s">
        <v>4790</v>
      </c>
      <c r="H1978" s="418" t="s">
        <v>4716</v>
      </c>
      <c r="I1978" s="418" t="s">
        <v>4703</v>
      </c>
      <c r="J1978" s="418" t="s">
        <v>5711</v>
      </c>
      <c r="K1978" s="539"/>
      <c r="L1978" s="532"/>
      <c r="M1978" s="508"/>
      <c r="N1978" s="529">
        <v>3</v>
      </c>
      <c r="O1978" s="529">
        <v>6</v>
      </c>
      <c r="P1978" s="508">
        <v>13155.599999999999</v>
      </c>
    </row>
    <row r="1979" spans="1:16" s="389" customFormat="1" ht="11.25" x14ac:dyDescent="0.2">
      <c r="A1979" s="554" t="s">
        <v>521</v>
      </c>
      <c r="B1979" s="505" t="s">
        <v>4698</v>
      </c>
      <c r="C1979" s="505" t="s">
        <v>4699</v>
      </c>
      <c r="D1979" s="418" t="s">
        <v>4716</v>
      </c>
      <c r="E1979" s="508">
        <f t="shared" si="58"/>
        <v>2192.6</v>
      </c>
      <c r="F1979" s="540" t="s">
        <v>4791</v>
      </c>
      <c r="G1979" s="418" t="s">
        <v>4792</v>
      </c>
      <c r="H1979" s="418" t="s">
        <v>4716</v>
      </c>
      <c r="I1979" s="418" t="s">
        <v>4703</v>
      </c>
      <c r="J1979" s="418" t="s">
        <v>5711</v>
      </c>
      <c r="K1979" s="539"/>
      <c r="L1979" s="532"/>
      <c r="M1979" s="508"/>
      <c r="N1979" s="529">
        <v>3</v>
      </c>
      <c r="O1979" s="529">
        <v>6</v>
      </c>
      <c r="P1979" s="508">
        <v>13155.599999999999</v>
      </c>
    </row>
    <row r="1980" spans="1:16" s="389" customFormat="1" ht="11.25" x14ac:dyDescent="0.2">
      <c r="A1980" s="554" t="s">
        <v>521</v>
      </c>
      <c r="B1980" s="505" t="s">
        <v>4698</v>
      </c>
      <c r="C1980" s="505" t="s">
        <v>4699</v>
      </c>
      <c r="D1980" s="418" t="s">
        <v>4716</v>
      </c>
      <c r="E1980" s="508">
        <f t="shared" si="58"/>
        <v>2192.6</v>
      </c>
      <c r="F1980" s="540" t="s">
        <v>4793</v>
      </c>
      <c r="G1980" s="418" t="s">
        <v>4794</v>
      </c>
      <c r="H1980" s="418" t="s">
        <v>4716</v>
      </c>
      <c r="I1980" s="418" t="s">
        <v>4703</v>
      </c>
      <c r="J1980" s="418" t="s">
        <v>5711</v>
      </c>
      <c r="K1980" s="539"/>
      <c r="L1980" s="532"/>
      <c r="M1980" s="508"/>
      <c r="N1980" s="529">
        <v>3</v>
      </c>
      <c r="O1980" s="529">
        <v>6</v>
      </c>
      <c r="P1980" s="508">
        <v>13155.599999999999</v>
      </c>
    </row>
    <row r="1981" spans="1:16" s="389" customFormat="1" ht="11.25" x14ac:dyDescent="0.2">
      <c r="A1981" s="554" t="s">
        <v>521</v>
      </c>
      <c r="B1981" s="505" t="s">
        <v>4698</v>
      </c>
      <c r="C1981" s="505" t="s">
        <v>4699</v>
      </c>
      <c r="D1981" s="418" t="s">
        <v>4716</v>
      </c>
      <c r="E1981" s="508">
        <f t="shared" si="58"/>
        <v>2192.6</v>
      </c>
      <c r="F1981" s="540" t="s">
        <v>4795</v>
      </c>
      <c r="G1981" s="418" t="s">
        <v>4796</v>
      </c>
      <c r="H1981" s="418" t="s">
        <v>4716</v>
      </c>
      <c r="I1981" s="418" t="s">
        <v>4703</v>
      </c>
      <c r="J1981" s="418" t="s">
        <v>5711</v>
      </c>
      <c r="K1981" s="539"/>
      <c r="L1981" s="532"/>
      <c r="M1981" s="508"/>
      <c r="N1981" s="529">
        <v>3</v>
      </c>
      <c r="O1981" s="529">
        <v>6</v>
      </c>
      <c r="P1981" s="508">
        <v>13155.599999999999</v>
      </c>
    </row>
    <row r="1982" spans="1:16" s="389" customFormat="1" ht="11.25" x14ac:dyDescent="0.2">
      <c r="A1982" s="554" t="s">
        <v>521</v>
      </c>
      <c r="B1982" s="505" t="s">
        <v>4698</v>
      </c>
      <c r="C1982" s="505" t="s">
        <v>4699</v>
      </c>
      <c r="D1982" s="418" t="s">
        <v>4716</v>
      </c>
      <c r="E1982" s="508">
        <f t="shared" si="58"/>
        <v>2192.6</v>
      </c>
      <c r="F1982" s="540" t="s">
        <v>4797</v>
      </c>
      <c r="G1982" s="418" t="s">
        <v>4798</v>
      </c>
      <c r="H1982" s="418" t="s">
        <v>4716</v>
      </c>
      <c r="I1982" s="418" t="s">
        <v>4703</v>
      </c>
      <c r="J1982" s="418" t="s">
        <v>5711</v>
      </c>
      <c r="K1982" s="539"/>
      <c r="L1982" s="532"/>
      <c r="M1982" s="508"/>
      <c r="N1982" s="529">
        <v>3</v>
      </c>
      <c r="O1982" s="529">
        <v>6</v>
      </c>
      <c r="P1982" s="508">
        <v>13155.599999999999</v>
      </c>
    </row>
    <row r="1983" spans="1:16" s="389" customFormat="1" ht="11.25" x14ac:dyDescent="0.2">
      <c r="A1983" s="554" t="s">
        <v>521</v>
      </c>
      <c r="B1983" s="505" t="s">
        <v>4698</v>
      </c>
      <c r="C1983" s="505" t="s">
        <v>4699</v>
      </c>
      <c r="D1983" s="418" t="s">
        <v>4716</v>
      </c>
      <c r="E1983" s="508">
        <f t="shared" si="58"/>
        <v>2192.6</v>
      </c>
      <c r="F1983" s="540" t="s">
        <v>4799</v>
      </c>
      <c r="G1983" s="418" t="s">
        <v>4800</v>
      </c>
      <c r="H1983" s="418" t="s">
        <v>4716</v>
      </c>
      <c r="I1983" s="418" t="s">
        <v>4703</v>
      </c>
      <c r="J1983" s="418" t="s">
        <v>5711</v>
      </c>
      <c r="K1983" s="539"/>
      <c r="L1983" s="532"/>
      <c r="M1983" s="508"/>
      <c r="N1983" s="529">
        <v>3</v>
      </c>
      <c r="O1983" s="529">
        <v>6</v>
      </c>
      <c r="P1983" s="508">
        <v>13155.599999999999</v>
      </c>
    </row>
    <row r="1984" spans="1:16" s="389" customFormat="1" ht="11.25" x14ac:dyDescent="0.2">
      <c r="A1984" s="554" t="s">
        <v>521</v>
      </c>
      <c r="B1984" s="505" t="s">
        <v>4698</v>
      </c>
      <c r="C1984" s="505" t="s">
        <v>4699</v>
      </c>
      <c r="D1984" s="418" t="s">
        <v>4716</v>
      </c>
      <c r="E1984" s="508">
        <f t="shared" si="58"/>
        <v>2192.6</v>
      </c>
      <c r="F1984" s="540" t="s">
        <v>4801</v>
      </c>
      <c r="G1984" s="418" t="s">
        <v>4802</v>
      </c>
      <c r="H1984" s="418" t="s">
        <v>4716</v>
      </c>
      <c r="I1984" s="418" t="s">
        <v>4703</v>
      </c>
      <c r="J1984" s="418" t="s">
        <v>5711</v>
      </c>
      <c r="K1984" s="539"/>
      <c r="L1984" s="532"/>
      <c r="M1984" s="508"/>
      <c r="N1984" s="529">
        <v>3</v>
      </c>
      <c r="O1984" s="529">
        <v>6</v>
      </c>
      <c r="P1984" s="508">
        <v>13155.599999999999</v>
      </c>
    </row>
    <row r="1985" spans="1:16" s="389" customFormat="1" ht="11.25" x14ac:dyDescent="0.2">
      <c r="A1985" s="554" t="s">
        <v>521</v>
      </c>
      <c r="B1985" s="505" t="s">
        <v>4698</v>
      </c>
      <c r="C1985" s="505" t="s">
        <v>4699</v>
      </c>
      <c r="D1985" s="418" t="s">
        <v>4716</v>
      </c>
      <c r="E1985" s="508">
        <f t="shared" si="58"/>
        <v>2192.6</v>
      </c>
      <c r="F1985" s="540" t="s">
        <v>4803</v>
      </c>
      <c r="G1985" s="418" t="s">
        <v>4804</v>
      </c>
      <c r="H1985" s="418" t="s">
        <v>4716</v>
      </c>
      <c r="I1985" s="418" t="s">
        <v>4703</v>
      </c>
      <c r="J1985" s="418" t="s">
        <v>5711</v>
      </c>
      <c r="K1985" s="539"/>
      <c r="L1985" s="532"/>
      <c r="M1985" s="508"/>
      <c r="N1985" s="529">
        <v>3</v>
      </c>
      <c r="O1985" s="529">
        <v>6</v>
      </c>
      <c r="P1985" s="508">
        <v>13155.599999999999</v>
      </c>
    </row>
    <row r="1986" spans="1:16" s="389" customFormat="1" ht="11.25" x14ac:dyDescent="0.2">
      <c r="A1986" s="554" t="s">
        <v>521</v>
      </c>
      <c r="B1986" s="505" t="s">
        <v>4698</v>
      </c>
      <c r="C1986" s="505" t="s">
        <v>4699</v>
      </c>
      <c r="D1986" s="418" t="s">
        <v>4716</v>
      </c>
      <c r="E1986" s="508">
        <f t="shared" si="58"/>
        <v>3739.8500000000004</v>
      </c>
      <c r="F1986" s="540" t="s">
        <v>4805</v>
      </c>
      <c r="G1986" s="418" t="s">
        <v>4806</v>
      </c>
      <c r="H1986" s="418" t="s">
        <v>4716</v>
      </c>
      <c r="I1986" s="418" t="s">
        <v>4703</v>
      </c>
      <c r="J1986" s="418" t="s">
        <v>5711</v>
      </c>
      <c r="K1986" s="539"/>
      <c r="L1986" s="532"/>
      <c r="M1986" s="508"/>
      <c r="N1986" s="529">
        <v>3</v>
      </c>
      <c r="O1986" s="529">
        <v>6</v>
      </c>
      <c r="P1986" s="508">
        <v>22439.100000000002</v>
      </c>
    </row>
    <row r="1987" spans="1:16" s="389" customFormat="1" ht="11.25" x14ac:dyDescent="0.2">
      <c r="A1987" s="554" t="s">
        <v>521</v>
      </c>
      <c r="B1987" s="505" t="s">
        <v>4698</v>
      </c>
      <c r="C1987" s="505" t="s">
        <v>4699</v>
      </c>
      <c r="D1987" s="418" t="s">
        <v>4716</v>
      </c>
      <c r="E1987" s="508">
        <f t="shared" si="58"/>
        <v>2192.6</v>
      </c>
      <c r="F1987" s="540" t="s">
        <v>4807</v>
      </c>
      <c r="G1987" s="418" t="s">
        <v>4808</v>
      </c>
      <c r="H1987" s="418" t="s">
        <v>4716</v>
      </c>
      <c r="I1987" s="418" t="s">
        <v>4703</v>
      </c>
      <c r="J1987" s="418" t="s">
        <v>5711</v>
      </c>
      <c r="K1987" s="539"/>
      <c r="L1987" s="532"/>
      <c r="M1987" s="508"/>
      <c r="N1987" s="529">
        <v>3</v>
      </c>
      <c r="O1987" s="529">
        <v>6</v>
      </c>
      <c r="P1987" s="508">
        <v>13155.599999999999</v>
      </c>
    </row>
    <row r="1988" spans="1:16" s="389" customFormat="1" ht="11.25" x14ac:dyDescent="0.2">
      <c r="A1988" s="554" t="s">
        <v>521</v>
      </c>
      <c r="B1988" s="505" t="s">
        <v>4698</v>
      </c>
      <c r="C1988" s="505" t="s">
        <v>4699</v>
      </c>
      <c r="D1988" s="418" t="s">
        <v>4716</v>
      </c>
      <c r="E1988" s="508">
        <f t="shared" si="58"/>
        <v>3236.7000000000003</v>
      </c>
      <c r="F1988" s="540" t="s">
        <v>4809</v>
      </c>
      <c r="G1988" s="418" t="s">
        <v>4810</v>
      </c>
      <c r="H1988" s="418" t="s">
        <v>4716</v>
      </c>
      <c r="I1988" s="418" t="s">
        <v>4703</v>
      </c>
      <c r="J1988" s="418" t="s">
        <v>5711</v>
      </c>
      <c r="K1988" s="539"/>
      <c r="L1988" s="532"/>
      <c r="M1988" s="508"/>
      <c r="N1988" s="529">
        <v>3</v>
      </c>
      <c r="O1988" s="529">
        <v>6</v>
      </c>
      <c r="P1988" s="508">
        <v>19420.2</v>
      </c>
    </row>
    <row r="1989" spans="1:16" s="389" customFormat="1" ht="11.25" x14ac:dyDescent="0.2">
      <c r="A1989" s="554" t="s">
        <v>521</v>
      </c>
      <c r="B1989" s="505" t="s">
        <v>4698</v>
      </c>
      <c r="C1989" s="505" t="s">
        <v>4699</v>
      </c>
      <c r="D1989" s="418" t="s">
        <v>4716</v>
      </c>
      <c r="E1989" s="508">
        <f t="shared" si="58"/>
        <v>2192.6</v>
      </c>
      <c r="F1989" s="540" t="s">
        <v>4811</v>
      </c>
      <c r="G1989" s="418" t="s">
        <v>4812</v>
      </c>
      <c r="H1989" s="418" t="s">
        <v>4716</v>
      </c>
      <c r="I1989" s="418" t="s">
        <v>4703</v>
      </c>
      <c r="J1989" s="418" t="s">
        <v>5711</v>
      </c>
      <c r="K1989" s="539"/>
      <c r="L1989" s="532"/>
      <c r="M1989" s="508"/>
      <c r="N1989" s="529">
        <v>3</v>
      </c>
      <c r="O1989" s="529">
        <v>6</v>
      </c>
      <c r="P1989" s="508">
        <v>13155.599999999999</v>
      </c>
    </row>
    <row r="1990" spans="1:16" s="389" customFormat="1" ht="11.25" x14ac:dyDescent="0.2">
      <c r="A1990" s="554" t="s">
        <v>521</v>
      </c>
      <c r="B1990" s="505" t="s">
        <v>4698</v>
      </c>
      <c r="C1990" s="505" t="s">
        <v>4699</v>
      </c>
      <c r="D1990" s="418" t="s">
        <v>4716</v>
      </c>
      <c r="E1990" s="508">
        <f t="shared" si="58"/>
        <v>2192.6</v>
      </c>
      <c r="F1990" s="540" t="s">
        <v>4813</v>
      </c>
      <c r="G1990" s="418" t="s">
        <v>4814</v>
      </c>
      <c r="H1990" s="418" t="s">
        <v>4716</v>
      </c>
      <c r="I1990" s="418" t="s">
        <v>4703</v>
      </c>
      <c r="J1990" s="418" t="s">
        <v>5711</v>
      </c>
      <c r="K1990" s="539"/>
      <c r="L1990" s="532"/>
      <c r="M1990" s="508"/>
      <c r="N1990" s="529">
        <v>3</v>
      </c>
      <c r="O1990" s="529">
        <v>6</v>
      </c>
      <c r="P1990" s="508">
        <v>13155.599999999999</v>
      </c>
    </row>
    <row r="1991" spans="1:16" s="389" customFormat="1" ht="11.25" x14ac:dyDescent="0.2">
      <c r="A1991" s="554" t="s">
        <v>521</v>
      </c>
      <c r="B1991" s="505" t="s">
        <v>4698</v>
      </c>
      <c r="C1991" s="505" t="s">
        <v>4699</v>
      </c>
      <c r="D1991" s="418" t="s">
        <v>4716</v>
      </c>
      <c r="E1991" s="508">
        <f t="shared" si="58"/>
        <v>2192.6</v>
      </c>
      <c r="F1991" s="540" t="s">
        <v>4815</v>
      </c>
      <c r="G1991" s="418" t="s">
        <v>4816</v>
      </c>
      <c r="H1991" s="418" t="s">
        <v>4716</v>
      </c>
      <c r="I1991" s="418" t="s">
        <v>4703</v>
      </c>
      <c r="J1991" s="418" t="s">
        <v>5711</v>
      </c>
      <c r="K1991" s="539"/>
      <c r="L1991" s="532"/>
      <c r="M1991" s="508"/>
      <c r="N1991" s="529">
        <v>3</v>
      </c>
      <c r="O1991" s="529">
        <v>6</v>
      </c>
      <c r="P1991" s="508">
        <v>13155.599999999999</v>
      </c>
    </row>
    <row r="1992" spans="1:16" s="389" customFormat="1" ht="11.25" x14ac:dyDescent="0.2">
      <c r="A1992" s="554" t="s">
        <v>521</v>
      </c>
      <c r="B1992" s="505" t="s">
        <v>4698</v>
      </c>
      <c r="C1992" s="505" t="s">
        <v>4699</v>
      </c>
      <c r="D1992" s="418" t="s">
        <v>4716</v>
      </c>
      <c r="E1992" s="508">
        <f t="shared" si="58"/>
        <v>2192.6</v>
      </c>
      <c r="F1992" s="540" t="s">
        <v>4817</v>
      </c>
      <c r="G1992" s="418" t="s">
        <v>4818</v>
      </c>
      <c r="H1992" s="418" t="s">
        <v>4716</v>
      </c>
      <c r="I1992" s="418" t="s">
        <v>4703</v>
      </c>
      <c r="J1992" s="418" t="s">
        <v>5711</v>
      </c>
      <c r="K1992" s="539"/>
      <c r="L1992" s="532"/>
      <c r="M1992" s="508"/>
      <c r="N1992" s="529">
        <v>3</v>
      </c>
      <c r="O1992" s="529">
        <v>6</v>
      </c>
      <c r="P1992" s="508">
        <v>13155.599999999999</v>
      </c>
    </row>
    <row r="1993" spans="1:16" s="389" customFormat="1" ht="11.25" x14ac:dyDescent="0.2">
      <c r="A1993" s="554" t="s">
        <v>521</v>
      </c>
      <c r="B1993" s="505" t="s">
        <v>4698</v>
      </c>
      <c r="C1993" s="505" t="s">
        <v>4699</v>
      </c>
      <c r="D1993" s="418" t="s">
        <v>4716</v>
      </c>
      <c r="E1993" s="508">
        <f t="shared" si="58"/>
        <v>3739.8500000000004</v>
      </c>
      <c r="F1993" s="540" t="s">
        <v>4819</v>
      </c>
      <c r="G1993" s="418" t="s">
        <v>4820</v>
      </c>
      <c r="H1993" s="418" t="s">
        <v>4716</v>
      </c>
      <c r="I1993" s="418" t="s">
        <v>4703</v>
      </c>
      <c r="J1993" s="418" t="s">
        <v>5711</v>
      </c>
      <c r="K1993" s="539"/>
      <c r="L1993" s="532"/>
      <c r="M1993" s="508"/>
      <c r="N1993" s="529">
        <v>3</v>
      </c>
      <c r="O1993" s="529">
        <v>6</v>
      </c>
      <c r="P1993" s="508">
        <v>22439.100000000002</v>
      </c>
    </row>
    <row r="1994" spans="1:16" s="389" customFormat="1" ht="11.25" x14ac:dyDescent="0.2">
      <c r="A1994" s="554" t="s">
        <v>521</v>
      </c>
      <c r="B1994" s="505" t="s">
        <v>4698</v>
      </c>
      <c r="C1994" s="505" t="s">
        <v>4699</v>
      </c>
      <c r="D1994" s="418" t="s">
        <v>4716</v>
      </c>
      <c r="E1994" s="508">
        <f t="shared" si="58"/>
        <v>2192.6</v>
      </c>
      <c r="F1994" s="540" t="s">
        <v>4821</v>
      </c>
      <c r="G1994" s="418" t="s">
        <v>4822</v>
      </c>
      <c r="H1994" s="418" t="s">
        <v>4716</v>
      </c>
      <c r="I1994" s="418" t="s">
        <v>4703</v>
      </c>
      <c r="J1994" s="418" t="s">
        <v>5711</v>
      </c>
      <c r="K1994" s="539"/>
      <c r="L1994" s="532"/>
      <c r="M1994" s="508"/>
      <c r="N1994" s="529">
        <v>3</v>
      </c>
      <c r="O1994" s="529">
        <v>6</v>
      </c>
      <c r="P1994" s="508">
        <v>13155.599999999999</v>
      </c>
    </row>
    <row r="1995" spans="1:16" s="389" customFormat="1" ht="11.25" x14ac:dyDescent="0.2">
      <c r="A1995" s="554" t="s">
        <v>521</v>
      </c>
      <c r="B1995" s="505" t="s">
        <v>4698</v>
      </c>
      <c r="C1995" s="505" t="s">
        <v>4699</v>
      </c>
      <c r="D1995" s="418" t="s">
        <v>4716</v>
      </c>
      <c r="E1995" s="508">
        <f t="shared" si="58"/>
        <v>4243</v>
      </c>
      <c r="F1995" s="540" t="s">
        <v>4823</v>
      </c>
      <c r="G1995" s="418" t="s">
        <v>4824</v>
      </c>
      <c r="H1995" s="418" t="s">
        <v>4716</v>
      </c>
      <c r="I1995" s="418" t="s">
        <v>4703</v>
      </c>
      <c r="J1995" s="418" t="s">
        <v>5711</v>
      </c>
      <c r="K1995" s="539"/>
      <c r="L1995" s="532"/>
      <c r="M1995" s="508"/>
      <c r="N1995" s="529">
        <v>3</v>
      </c>
      <c r="O1995" s="529">
        <v>6</v>
      </c>
      <c r="P1995" s="508">
        <v>25458</v>
      </c>
    </row>
    <row r="1996" spans="1:16" s="389" customFormat="1" ht="11.25" x14ac:dyDescent="0.2">
      <c r="A1996" s="554" t="s">
        <v>521</v>
      </c>
      <c r="B1996" s="505" t="s">
        <v>4698</v>
      </c>
      <c r="C1996" s="505" t="s">
        <v>4699</v>
      </c>
      <c r="D1996" s="418" t="s">
        <v>4716</v>
      </c>
      <c r="E1996" s="508">
        <f t="shared" si="58"/>
        <v>3739.8500000000004</v>
      </c>
      <c r="F1996" s="540" t="s">
        <v>4825</v>
      </c>
      <c r="G1996" s="418" t="s">
        <v>4826</v>
      </c>
      <c r="H1996" s="418" t="s">
        <v>4716</v>
      </c>
      <c r="I1996" s="418" t="s">
        <v>4703</v>
      </c>
      <c r="J1996" s="418" t="s">
        <v>5711</v>
      </c>
      <c r="K1996" s="539"/>
      <c r="L1996" s="532"/>
      <c r="M1996" s="508"/>
      <c r="N1996" s="529">
        <v>3</v>
      </c>
      <c r="O1996" s="529">
        <v>6</v>
      </c>
      <c r="P1996" s="508">
        <v>22439.100000000002</v>
      </c>
    </row>
    <row r="1997" spans="1:16" s="389" customFormat="1" ht="11.25" x14ac:dyDescent="0.2">
      <c r="A1997" s="554" t="s">
        <v>521</v>
      </c>
      <c r="B1997" s="505" t="s">
        <v>4698</v>
      </c>
      <c r="C1997" s="505" t="s">
        <v>4699</v>
      </c>
      <c r="D1997" s="418" t="s">
        <v>4716</v>
      </c>
      <c r="E1997" s="508">
        <f t="shared" si="58"/>
        <v>3739.8500000000004</v>
      </c>
      <c r="F1997" s="540" t="s">
        <v>4827</v>
      </c>
      <c r="G1997" s="418" t="s">
        <v>4828</v>
      </c>
      <c r="H1997" s="418" t="s">
        <v>4716</v>
      </c>
      <c r="I1997" s="418" t="s">
        <v>4703</v>
      </c>
      <c r="J1997" s="418" t="s">
        <v>5711</v>
      </c>
      <c r="K1997" s="539"/>
      <c r="L1997" s="532"/>
      <c r="M1997" s="508"/>
      <c r="N1997" s="529">
        <v>3</v>
      </c>
      <c r="O1997" s="529">
        <v>6</v>
      </c>
      <c r="P1997" s="508">
        <v>22439.100000000002</v>
      </c>
    </row>
    <row r="1998" spans="1:16" s="389" customFormat="1" ht="11.25" x14ac:dyDescent="0.2">
      <c r="A1998" s="554" t="s">
        <v>521</v>
      </c>
      <c r="B1998" s="505" t="s">
        <v>4698</v>
      </c>
      <c r="C1998" s="505" t="s">
        <v>4699</v>
      </c>
      <c r="D1998" s="418" t="s">
        <v>4716</v>
      </c>
      <c r="E1998" s="508">
        <f t="shared" si="58"/>
        <v>2192.6</v>
      </c>
      <c r="F1998" s="540" t="s">
        <v>4829</v>
      </c>
      <c r="G1998" s="418" t="s">
        <v>4830</v>
      </c>
      <c r="H1998" s="418" t="s">
        <v>4716</v>
      </c>
      <c r="I1998" s="418" t="s">
        <v>4703</v>
      </c>
      <c r="J1998" s="418" t="s">
        <v>5711</v>
      </c>
      <c r="K1998" s="539"/>
      <c r="L1998" s="532"/>
      <c r="M1998" s="508"/>
      <c r="N1998" s="529">
        <v>3</v>
      </c>
      <c r="O1998" s="529">
        <v>6</v>
      </c>
      <c r="P1998" s="508">
        <v>13155.599999999999</v>
      </c>
    </row>
    <row r="1999" spans="1:16" s="389" customFormat="1" ht="11.25" x14ac:dyDescent="0.2">
      <c r="A1999" s="554" t="s">
        <v>521</v>
      </c>
      <c r="B1999" s="505" t="s">
        <v>4698</v>
      </c>
      <c r="C1999" s="505" t="s">
        <v>4699</v>
      </c>
      <c r="D1999" s="418" t="s">
        <v>4716</v>
      </c>
      <c r="E1999" s="508">
        <f t="shared" ref="E1999:E2062" si="59">P1999/6</f>
        <v>4746.1500000000005</v>
      </c>
      <c r="F1999" s="540" t="s">
        <v>4831</v>
      </c>
      <c r="G1999" s="418" t="s">
        <v>4832</v>
      </c>
      <c r="H1999" s="418" t="s">
        <v>4716</v>
      </c>
      <c r="I1999" s="418" t="s">
        <v>4703</v>
      </c>
      <c r="J1999" s="418" t="s">
        <v>5711</v>
      </c>
      <c r="K1999" s="539"/>
      <c r="L1999" s="532"/>
      <c r="M1999" s="508"/>
      <c r="N1999" s="529">
        <v>3</v>
      </c>
      <c r="O1999" s="529">
        <v>6</v>
      </c>
      <c r="P1999" s="508">
        <v>28476.9</v>
      </c>
    </row>
    <row r="2000" spans="1:16" s="389" customFormat="1" ht="11.25" x14ac:dyDescent="0.2">
      <c r="A2000" s="554" t="s">
        <v>521</v>
      </c>
      <c r="B2000" s="505" t="s">
        <v>4698</v>
      </c>
      <c r="C2000" s="505" t="s">
        <v>4699</v>
      </c>
      <c r="D2000" s="418" t="s">
        <v>4716</v>
      </c>
      <c r="E2000" s="508">
        <f t="shared" si="59"/>
        <v>2192.6</v>
      </c>
      <c r="F2000" s="540" t="s">
        <v>4833</v>
      </c>
      <c r="G2000" s="418" t="s">
        <v>4834</v>
      </c>
      <c r="H2000" s="418" t="s">
        <v>4716</v>
      </c>
      <c r="I2000" s="418" t="s">
        <v>4703</v>
      </c>
      <c r="J2000" s="418" t="s">
        <v>5711</v>
      </c>
      <c r="K2000" s="539"/>
      <c r="L2000" s="532"/>
      <c r="M2000" s="508"/>
      <c r="N2000" s="529">
        <v>3</v>
      </c>
      <c r="O2000" s="529">
        <v>6</v>
      </c>
      <c r="P2000" s="508">
        <v>13155.599999999999</v>
      </c>
    </row>
    <row r="2001" spans="1:16" s="389" customFormat="1" ht="11.25" x14ac:dyDescent="0.2">
      <c r="A2001" s="554" t="s">
        <v>521</v>
      </c>
      <c r="B2001" s="505" t="s">
        <v>4698</v>
      </c>
      <c r="C2001" s="505" t="s">
        <v>4699</v>
      </c>
      <c r="D2001" s="418" t="s">
        <v>4716</v>
      </c>
      <c r="E2001" s="508">
        <f t="shared" si="59"/>
        <v>2192.6</v>
      </c>
      <c r="F2001" s="540" t="s">
        <v>4835</v>
      </c>
      <c r="G2001" s="418" t="s">
        <v>4836</v>
      </c>
      <c r="H2001" s="418" t="s">
        <v>4716</v>
      </c>
      <c r="I2001" s="418" t="s">
        <v>4703</v>
      </c>
      <c r="J2001" s="418" t="s">
        <v>5711</v>
      </c>
      <c r="K2001" s="539"/>
      <c r="L2001" s="532"/>
      <c r="M2001" s="508"/>
      <c r="N2001" s="529">
        <v>3</v>
      </c>
      <c r="O2001" s="529">
        <v>6</v>
      </c>
      <c r="P2001" s="508">
        <v>13155.599999999999</v>
      </c>
    </row>
    <row r="2002" spans="1:16" s="389" customFormat="1" ht="11.25" x14ac:dyDescent="0.2">
      <c r="A2002" s="554" t="s">
        <v>521</v>
      </c>
      <c r="B2002" s="505" t="s">
        <v>4698</v>
      </c>
      <c r="C2002" s="505" t="s">
        <v>4699</v>
      </c>
      <c r="D2002" s="418" t="s">
        <v>4716</v>
      </c>
      <c r="E2002" s="508">
        <f t="shared" si="59"/>
        <v>3236.7000000000003</v>
      </c>
      <c r="F2002" s="540" t="s">
        <v>4837</v>
      </c>
      <c r="G2002" s="418" t="s">
        <v>4838</v>
      </c>
      <c r="H2002" s="418" t="s">
        <v>4716</v>
      </c>
      <c r="I2002" s="418" t="s">
        <v>4703</v>
      </c>
      <c r="J2002" s="418" t="s">
        <v>5711</v>
      </c>
      <c r="K2002" s="539"/>
      <c r="L2002" s="532"/>
      <c r="M2002" s="508"/>
      <c r="N2002" s="529">
        <v>3</v>
      </c>
      <c r="O2002" s="529">
        <v>6</v>
      </c>
      <c r="P2002" s="508">
        <v>19420.2</v>
      </c>
    </row>
    <row r="2003" spans="1:16" s="389" customFormat="1" ht="11.25" x14ac:dyDescent="0.2">
      <c r="A2003" s="554" t="s">
        <v>521</v>
      </c>
      <c r="B2003" s="505" t="s">
        <v>4698</v>
      </c>
      <c r="C2003" s="505" t="s">
        <v>4699</v>
      </c>
      <c r="D2003" s="418" t="s">
        <v>4716</v>
      </c>
      <c r="E2003" s="508">
        <f t="shared" si="59"/>
        <v>4746.1500000000005</v>
      </c>
      <c r="F2003" s="540" t="s">
        <v>4839</v>
      </c>
      <c r="G2003" s="418" t="s">
        <v>4840</v>
      </c>
      <c r="H2003" s="418" t="s">
        <v>4716</v>
      </c>
      <c r="I2003" s="418" t="s">
        <v>4703</v>
      </c>
      <c r="J2003" s="418" t="s">
        <v>5711</v>
      </c>
      <c r="K2003" s="539"/>
      <c r="L2003" s="532"/>
      <c r="M2003" s="508"/>
      <c r="N2003" s="529">
        <v>3</v>
      </c>
      <c r="O2003" s="529">
        <v>6</v>
      </c>
      <c r="P2003" s="508">
        <v>28476.9</v>
      </c>
    </row>
    <row r="2004" spans="1:16" s="389" customFormat="1" ht="11.25" x14ac:dyDescent="0.2">
      <c r="A2004" s="554" t="s">
        <v>521</v>
      </c>
      <c r="B2004" s="505" t="s">
        <v>4698</v>
      </c>
      <c r="C2004" s="505" t="s">
        <v>4699</v>
      </c>
      <c r="D2004" s="418" t="s">
        <v>4716</v>
      </c>
      <c r="E2004" s="508">
        <f t="shared" si="59"/>
        <v>3739.8500000000004</v>
      </c>
      <c r="F2004" s="540" t="s">
        <v>4841</v>
      </c>
      <c r="G2004" s="418" t="s">
        <v>4842</v>
      </c>
      <c r="H2004" s="418" t="s">
        <v>4716</v>
      </c>
      <c r="I2004" s="418" t="s">
        <v>4703</v>
      </c>
      <c r="J2004" s="418" t="s">
        <v>5711</v>
      </c>
      <c r="K2004" s="539"/>
      <c r="L2004" s="532"/>
      <c r="M2004" s="508"/>
      <c r="N2004" s="529">
        <v>3</v>
      </c>
      <c r="O2004" s="529">
        <v>6</v>
      </c>
      <c r="P2004" s="508">
        <v>22439.100000000002</v>
      </c>
    </row>
    <row r="2005" spans="1:16" s="389" customFormat="1" ht="11.25" x14ac:dyDescent="0.2">
      <c r="A2005" s="554" t="s">
        <v>521</v>
      </c>
      <c r="B2005" s="505" t="s">
        <v>4698</v>
      </c>
      <c r="C2005" s="505" t="s">
        <v>4699</v>
      </c>
      <c r="D2005" s="418" t="s">
        <v>4716</v>
      </c>
      <c r="E2005" s="508">
        <f t="shared" si="59"/>
        <v>4243</v>
      </c>
      <c r="F2005" s="540" t="s">
        <v>4843</v>
      </c>
      <c r="G2005" s="418" t="s">
        <v>4844</v>
      </c>
      <c r="H2005" s="418" t="s">
        <v>4716</v>
      </c>
      <c r="I2005" s="418" t="s">
        <v>4703</v>
      </c>
      <c r="J2005" s="418" t="s">
        <v>5711</v>
      </c>
      <c r="K2005" s="539"/>
      <c r="L2005" s="532"/>
      <c r="M2005" s="508"/>
      <c r="N2005" s="529">
        <v>3</v>
      </c>
      <c r="O2005" s="529">
        <v>6</v>
      </c>
      <c r="P2005" s="508">
        <v>25458</v>
      </c>
    </row>
    <row r="2006" spans="1:16" s="389" customFormat="1" ht="11.25" x14ac:dyDescent="0.2">
      <c r="A2006" s="554" t="s">
        <v>521</v>
      </c>
      <c r="B2006" s="505" t="s">
        <v>4698</v>
      </c>
      <c r="C2006" s="505" t="s">
        <v>4699</v>
      </c>
      <c r="D2006" s="418" t="s">
        <v>4716</v>
      </c>
      <c r="E2006" s="508">
        <f t="shared" si="59"/>
        <v>2192.6</v>
      </c>
      <c r="F2006" s="540" t="s">
        <v>4845</v>
      </c>
      <c r="G2006" s="418" t="s">
        <v>4846</v>
      </c>
      <c r="H2006" s="418" t="s">
        <v>4716</v>
      </c>
      <c r="I2006" s="418" t="s">
        <v>4703</v>
      </c>
      <c r="J2006" s="418" t="s">
        <v>5711</v>
      </c>
      <c r="K2006" s="539"/>
      <c r="L2006" s="532"/>
      <c r="M2006" s="508"/>
      <c r="N2006" s="529">
        <v>3</v>
      </c>
      <c r="O2006" s="529">
        <v>6</v>
      </c>
      <c r="P2006" s="508">
        <v>13155.599999999999</v>
      </c>
    </row>
    <row r="2007" spans="1:16" s="389" customFormat="1" ht="11.25" x14ac:dyDescent="0.2">
      <c r="A2007" s="554" t="s">
        <v>521</v>
      </c>
      <c r="B2007" s="505" t="s">
        <v>4698</v>
      </c>
      <c r="C2007" s="505" t="s">
        <v>4699</v>
      </c>
      <c r="D2007" s="418" t="s">
        <v>4716</v>
      </c>
      <c r="E2007" s="508">
        <f t="shared" si="59"/>
        <v>4746.1500000000005</v>
      </c>
      <c r="F2007" s="540" t="s">
        <v>4847</v>
      </c>
      <c r="G2007" s="418" t="s">
        <v>4848</v>
      </c>
      <c r="H2007" s="418" t="s">
        <v>4716</v>
      </c>
      <c r="I2007" s="418" t="s">
        <v>4703</v>
      </c>
      <c r="J2007" s="418" t="s">
        <v>5711</v>
      </c>
      <c r="K2007" s="539"/>
      <c r="L2007" s="532"/>
      <c r="M2007" s="508"/>
      <c r="N2007" s="529">
        <v>3</v>
      </c>
      <c r="O2007" s="529">
        <v>6</v>
      </c>
      <c r="P2007" s="508">
        <v>28476.9</v>
      </c>
    </row>
    <row r="2008" spans="1:16" s="389" customFormat="1" ht="11.25" x14ac:dyDescent="0.2">
      <c r="A2008" s="554" t="s">
        <v>521</v>
      </c>
      <c r="B2008" s="505" t="s">
        <v>4698</v>
      </c>
      <c r="C2008" s="505" t="s">
        <v>4699</v>
      </c>
      <c r="D2008" s="418" t="s">
        <v>4716</v>
      </c>
      <c r="E2008" s="508">
        <f t="shared" si="59"/>
        <v>4746.1500000000005</v>
      </c>
      <c r="F2008" s="540" t="s">
        <v>4849</v>
      </c>
      <c r="G2008" s="418" t="s">
        <v>4850</v>
      </c>
      <c r="H2008" s="418" t="s">
        <v>4716</v>
      </c>
      <c r="I2008" s="418" t="s">
        <v>4703</v>
      </c>
      <c r="J2008" s="418" t="s">
        <v>5711</v>
      </c>
      <c r="K2008" s="539"/>
      <c r="L2008" s="532"/>
      <c r="M2008" s="508"/>
      <c r="N2008" s="529">
        <v>3</v>
      </c>
      <c r="O2008" s="529">
        <v>6</v>
      </c>
      <c r="P2008" s="508">
        <v>28476.9</v>
      </c>
    </row>
    <row r="2009" spans="1:16" s="389" customFormat="1" ht="11.25" x14ac:dyDescent="0.2">
      <c r="A2009" s="554" t="s">
        <v>521</v>
      </c>
      <c r="B2009" s="505" t="s">
        <v>4698</v>
      </c>
      <c r="C2009" s="505" t="s">
        <v>4699</v>
      </c>
      <c r="D2009" s="418" t="s">
        <v>4716</v>
      </c>
      <c r="E2009" s="508">
        <f t="shared" si="59"/>
        <v>2192.6</v>
      </c>
      <c r="F2009" s="540" t="s">
        <v>4851</v>
      </c>
      <c r="G2009" s="418" t="s">
        <v>4852</v>
      </c>
      <c r="H2009" s="418" t="s">
        <v>4716</v>
      </c>
      <c r="I2009" s="418" t="s">
        <v>4703</v>
      </c>
      <c r="J2009" s="418" t="s">
        <v>5711</v>
      </c>
      <c r="K2009" s="539"/>
      <c r="L2009" s="532"/>
      <c r="M2009" s="508"/>
      <c r="N2009" s="529">
        <v>3</v>
      </c>
      <c r="O2009" s="529">
        <v>6</v>
      </c>
      <c r="P2009" s="508">
        <v>13155.599999999999</v>
      </c>
    </row>
    <row r="2010" spans="1:16" s="389" customFormat="1" ht="11.25" x14ac:dyDescent="0.2">
      <c r="A2010" s="554" t="s">
        <v>521</v>
      </c>
      <c r="B2010" s="505" t="s">
        <v>4698</v>
      </c>
      <c r="C2010" s="505" t="s">
        <v>4699</v>
      </c>
      <c r="D2010" s="418" t="s">
        <v>4716</v>
      </c>
      <c r="E2010" s="508">
        <f t="shared" si="59"/>
        <v>2192.6</v>
      </c>
      <c r="F2010" s="540" t="s">
        <v>4853</v>
      </c>
      <c r="G2010" s="418" t="s">
        <v>4854</v>
      </c>
      <c r="H2010" s="418" t="s">
        <v>4716</v>
      </c>
      <c r="I2010" s="418" t="s">
        <v>4703</v>
      </c>
      <c r="J2010" s="418" t="s">
        <v>5711</v>
      </c>
      <c r="K2010" s="539"/>
      <c r="L2010" s="532"/>
      <c r="M2010" s="508"/>
      <c r="N2010" s="529">
        <v>3</v>
      </c>
      <c r="O2010" s="529">
        <v>6</v>
      </c>
      <c r="P2010" s="508">
        <v>13155.599999999999</v>
      </c>
    </row>
    <row r="2011" spans="1:16" s="389" customFormat="1" ht="11.25" x14ac:dyDescent="0.2">
      <c r="A2011" s="554" t="s">
        <v>521</v>
      </c>
      <c r="B2011" s="505" t="s">
        <v>4698</v>
      </c>
      <c r="C2011" s="505" t="s">
        <v>4699</v>
      </c>
      <c r="D2011" s="418" t="s">
        <v>4716</v>
      </c>
      <c r="E2011" s="508">
        <f t="shared" si="59"/>
        <v>3739.8500000000004</v>
      </c>
      <c r="F2011" s="540" t="s">
        <v>4855</v>
      </c>
      <c r="G2011" s="418" t="s">
        <v>4856</v>
      </c>
      <c r="H2011" s="418" t="s">
        <v>4716</v>
      </c>
      <c r="I2011" s="418" t="s">
        <v>4703</v>
      </c>
      <c r="J2011" s="418" t="s">
        <v>5711</v>
      </c>
      <c r="K2011" s="539"/>
      <c r="L2011" s="532"/>
      <c r="M2011" s="508"/>
      <c r="N2011" s="529">
        <v>3</v>
      </c>
      <c r="O2011" s="529">
        <v>6</v>
      </c>
      <c r="P2011" s="508">
        <v>22439.100000000002</v>
      </c>
    </row>
    <row r="2012" spans="1:16" s="389" customFormat="1" ht="11.25" x14ac:dyDescent="0.2">
      <c r="A2012" s="554" t="s">
        <v>521</v>
      </c>
      <c r="B2012" s="505" t="s">
        <v>4698</v>
      </c>
      <c r="C2012" s="505" t="s">
        <v>4699</v>
      </c>
      <c r="D2012" s="418" t="s">
        <v>4716</v>
      </c>
      <c r="E2012" s="508">
        <f t="shared" si="59"/>
        <v>2192.6</v>
      </c>
      <c r="F2012" s="540" t="s">
        <v>4857</v>
      </c>
      <c r="G2012" s="418" t="s">
        <v>4858</v>
      </c>
      <c r="H2012" s="418" t="s">
        <v>4716</v>
      </c>
      <c r="I2012" s="418" t="s">
        <v>4703</v>
      </c>
      <c r="J2012" s="418" t="s">
        <v>5711</v>
      </c>
      <c r="K2012" s="539"/>
      <c r="L2012" s="532"/>
      <c r="M2012" s="508"/>
      <c r="N2012" s="529">
        <v>3</v>
      </c>
      <c r="O2012" s="529">
        <v>6</v>
      </c>
      <c r="P2012" s="508">
        <v>13155.599999999999</v>
      </c>
    </row>
    <row r="2013" spans="1:16" s="389" customFormat="1" ht="11.25" x14ac:dyDescent="0.2">
      <c r="A2013" s="554" t="s">
        <v>521</v>
      </c>
      <c r="B2013" s="505" t="s">
        <v>4698</v>
      </c>
      <c r="C2013" s="505" t="s">
        <v>4699</v>
      </c>
      <c r="D2013" s="418" t="s">
        <v>4716</v>
      </c>
      <c r="E2013" s="508">
        <f t="shared" si="59"/>
        <v>2192.6</v>
      </c>
      <c r="F2013" s="540" t="s">
        <v>4859</v>
      </c>
      <c r="G2013" s="418" t="s">
        <v>4860</v>
      </c>
      <c r="H2013" s="418" t="s">
        <v>4716</v>
      </c>
      <c r="I2013" s="418" t="s">
        <v>4703</v>
      </c>
      <c r="J2013" s="418" t="s">
        <v>5711</v>
      </c>
      <c r="K2013" s="539"/>
      <c r="L2013" s="532"/>
      <c r="M2013" s="508"/>
      <c r="N2013" s="529">
        <v>3</v>
      </c>
      <c r="O2013" s="529">
        <v>6</v>
      </c>
      <c r="P2013" s="508">
        <v>13155.599999999999</v>
      </c>
    </row>
    <row r="2014" spans="1:16" s="389" customFormat="1" ht="11.25" x14ac:dyDescent="0.2">
      <c r="A2014" s="554" t="s">
        <v>521</v>
      </c>
      <c r="B2014" s="505" t="s">
        <v>4698</v>
      </c>
      <c r="C2014" s="505" t="s">
        <v>4699</v>
      </c>
      <c r="D2014" s="418" t="s">
        <v>4716</v>
      </c>
      <c r="E2014" s="508">
        <f t="shared" si="59"/>
        <v>4243</v>
      </c>
      <c r="F2014" s="540" t="s">
        <v>4861</v>
      </c>
      <c r="G2014" s="418" t="s">
        <v>4862</v>
      </c>
      <c r="H2014" s="418" t="s">
        <v>4716</v>
      </c>
      <c r="I2014" s="418" t="s">
        <v>4703</v>
      </c>
      <c r="J2014" s="418" t="s">
        <v>5711</v>
      </c>
      <c r="K2014" s="539"/>
      <c r="L2014" s="532"/>
      <c r="M2014" s="508"/>
      <c r="N2014" s="529">
        <v>3</v>
      </c>
      <c r="O2014" s="529">
        <v>6</v>
      </c>
      <c r="P2014" s="508">
        <v>25458</v>
      </c>
    </row>
    <row r="2015" spans="1:16" s="389" customFormat="1" ht="11.25" x14ac:dyDescent="0.2">
      <c r="A2015" s="554" t="s">
        <v>521</v>
      </c>
      <c r="B2015" s="505" t="s">
        <v>4698</v>
      </c>
      <c r="C2015" s="505" t="s">
        <v>4699</v>
      </c>
      <c r="D2015" s="418" t="s">
        <v>4716</v>
      </c>
      <c r="E2015" s="508">
        <f t="shared" si="59"/>
        <v>2192.6</v>
      </c>
      <c r="F2015" s="540" t="s">
        <v>4863</v>
      </c>
      <c r="G2015" s="418" t="s">
        <v>4864</v>
      </c>
      <c r="H2015" s="418" t="s">
        <v>4716</v>
      </c>
      <c r="I2015" s="418" t="s">
        <v>4703</v>
      </c>
      <c r="J2015" s="418" t="s">
        <v>5711</v>
      </c>
      <c r="K2015" s="539"/>
      <c r="L2015" s="532"/>
      <c r="M2015" s="508"/>
      <c r="N2015" s="529">
        <v>3</v>
      </c>
      <c r="O2015" s="529">
        <v>6</v>
      </c>
      <c r="P2015" s="508">
        <v>13155.599999999999</v>
      </c>
    </row>
    <row r="2016" spans="1:16" s="389" customFormat="1" ht="11.25" x14ac:dyDescent="0.2">
      <c r="A2016" s="554" t="s">
        <v>521</v>
      </c>
      <c r="B2016" s="505" t="s">
        <v>4698</v>
      </c>
      <c r="C2016" s="505" t="s">
        <v>4699</v>
      </c>
      <c r="D2016" s="418" t="s">
        <v>4716</v>
      </c>
      <c r="E2016" s="508">
        <f t="shared" si="59"/>
        <v>4746.1500000000005</v>
      </c>
      <c r="F2016" s="540" t="s">
        <v>4865</v>
      </c>
      <c r="G2016" s="418" t="s">
        <v>4866</v>
      </c>
      <c r="H2016" s="418" t="s">
        <v>4716</v>
      </c>
      <c r="I2016" s="418" t="s">
        <v>4703</v>
      </c>
      <c r="J2016" s="418" t="s">
        <v>5711</v>
      </c>
      <c r="K2016" s="539"/>
      <c r="L2016" s="532"/>
      <c r="M2016" s="508"/>
      <c r="N2016" s="529">
        <v>3</v>
      </c>
      <c r="O2016" s="529">
        <v>6</v>
      </c>
      <c r="P2016" s="508">
        <v>28476.9</v>
      </c>
    </row>
    <row r="2017" spans="1:16" s="389" customFormat="1" ht="11.25" x14ac:dyDescent="0.2">
      <c r="A2017" s="554" t="s">
        <v>521</v>
      </c>
      <c r="B2017" s="505" t="s">
        <v>4698</v>
      </c>
      <c r="C2017" s="505" t="s">
        <v>4699</v>
      </c>
      <c r="D2017" s="418" t="s">
        <v>4716</v>
      </c>
      <c r="E2017" s="508">
        <f t="shared" si="59"/>
        <v>2733.5500000000006</v>
      </c>
      <c r="F2017" s="540" t="s">
        <v>4867</v>
      </c>
      <c r="G2017" s="418" t="s">
        <v>4868</v>
      </c>
      <c r="H2017" s="418" t="s">
        <v>4716</v>
      </c>
      <c r="I2017" s="418" t="s">
        <v>4703</v>
      </c>
      <c r="J2017" s="418" t="s">
        <v>5711</v>
      </c>
      <c r="K2017" s="539"/>
      <c r="L2017" s="532"/>
      <c r="M2017" s="508"/>
      <c r="N2017" s="529">
        <v>3</v>
      </c>
      <c r="O2017" s="529">
        <v>6</v>
      </c>
      <c r="P2017" s="508">
        <v>16401.300000000003</v>
      </c>
    </row>
    <row r="2018" spans="1:16" s="389" customFormat="1" ht="11.25" x14ac:dyDescent="0.2">
      <c r="A2018" s="554" t="s">
        <v>521</v>
      </c>
      <c r="B2018" s="505" t="s">
        <v>4698</v>
      </c>
      <c r="C2018" s="505" t="s">
        <v>4699</v>
      </c>
      <c r="D2018" s="418" t="s">
        <v>4716</v>
      </c>
      <c r="E2018" s="508">
        <f t="shared" si="59"/>
        <v>2733.5500000000006</v>
      </c>
      <c r="F2018" s="540" t="s">
        <v>4869</v>
      </c>
      <c r="G2018" s="418" t="s">
        <v>4870</v>
      </c>
      <c r="H2018" s="418" t="s">
        <v>4716</v>
      </c>
      <c r="I2018" s="418" t="s">
        <v>4703</v>
      </c>
      <c r="J2018" s="418" t="s">
        <v>5711</v>
      </c>
      <c r="K2018" s="539"/>
      <c r="L2018" s="532"/>
      <c r="M2018" s="508"/>
      <c r="N2018" s="529">
        <v>3</v>
      </c>
      <c r="O2018" s="529">
        <v>6</v>
      </c>
      <c r="P2018" s="508">
        <v>16401.300000000003</v>
      </c>
    </row>
    <row r="2019" spans="1:16" s="389" customFormat="1" ht="11.25" x14ac:dyDescent="0.2">
      <c r="A2019" s="554" t="s">
        <v>521</v>
      </c>
      <c r="B2019" s="505" t="s">
        <v>4698</v>
      </c>
      <c r="C2019" s="505" t="s">
        <v>4699</v>
      </c>
      <c r="D2019" s="418" t="s">
        <v>4716</v>
      </c>
      <c r="E2019" s="508">
        <f t="shared" si="59"/>
        <v>2733.5500000000006</v>
      </c>
      <c r="F2019" s="540" t="s">
        <v>4871</v>
      </c>
      <c r="G2019" s="418" t="s">
        <v>4872</v>
      </c>
      <c r="H2019" s="418" t="s">
        <v>4716</v>
      </c>
      <c r="I2019" s="418" t="s">
        <v>4703</v>
      </c>
      <c r="J2019" s="418" t="s">
        <v>5711</v>
      </c>
      <c r="K2019" s="539"/>
      <c r="L2019" s="532"/>
      <c r="M2019" s="508"/>
      <c r="N2019" s="529">
        <v>3</v>
      </c>
      <c r="O2019" s="529">
        <v>6</v>
      </c>
      <c r="P2019" s="508">
        <v>16401.300000000003</v>
      </c>
    </row>
    <row r="2020" spans="1:16" s="389" customFormat="1" ht="11.25" x14ac:dyDescent="0.2">
      <c r="A2020" s="554" t="s">
        <v>521</v>
      </c>
      <c r="B2020" s="505" t="s">
        <v>4698</v>
      </c>
      <c r="C2020" s="505" t="s">
        <v>4699</v>
      </c>
      <c r="D2020" s="418" t="s">
        <v>4716</v>
      </c>
      <c r="E2020" s="508">
        <f t="shared" si="59"/>
        <v>2733.5500000000006</v>
      </c>
      <c r="F2020" s="540" t="s">
        <v>4873</v>
      </c>
      <c r="G2020" s="418" t="s">
        <v>4874</v>
      </c>
      <c r="H2020" s="418" t="s">
        <v>4716</v>
      </c>
      <c r="I2020" s="418" t="s">
        <v>4703</v>
      </c>
      <c r="J2020" s="418" t="s">
        <v>5711</v>
      </c>
      <c r="K2020" s="539"/>
      <c r="L2020" s="532"/>
      <c r="M2020" s="508"/>
      <c r="N2020" s="529">
        <v>3</v>
      </c>
      <c r="O2020" s="529">
        <v>6</v>
      </c>
      <c r="P2020" s="508">
        <v>16401.300000000003</v>
      </c>
    </row>
    <row r="2021" spans="1:16" s="389" customFormat="1" ht="11.25" x14ac:dyDescent="0.2">
      <c r="A2021" s="554" t="s">
        <v>521</v>
      </c>
      <c r="B2021" s="505" t="s">
        <v>4698</v>
      </c>
      <c r="C2021" s="505" t="s">
        <v>4699</v>
      </c>
      <c r="D2021" s="418" t="s">
        <v>4716</v>
      </c>
      <c r="E2021" s="508">
        <f t="shared" si="59"/>
        <v>2192.6</v>
      </c>
      <c r="F2021" s="540" t="s">
        <v>4875</v>
      </c>
      <c r="G2021" s="418" t="s">
        <v>4876</v>
      </c>
      <c r="H2021" s="418" t="s">
        <v>4716</v>
      </c>
      <c r="I2021" s="418" t="s">
        <v>4703</v>
      </c>
      <c r="J2021" s="418" t="s">
        <v>5711</v>
      </c>
      <c r="K2021" s="539"/>
      <c r="L2021" s="532"/>
      <c r="M2021" s="508"/>
      <c r="N2021" s="529">
        <v>3</v>
      </c>
      <c r="O2021" s="529">
        <v>6</v>
      </c>
      <c r="P2021" s="508">
        <v>13155.599999999999</v>
      </c>
    </row>
    <row r="2022" spans="1:16" s="389" customFormat="1" ht="11.25" x14ac:dyDescent="0.2">
      <c r="A2022" s="554" t="s">
        <v>521</v>
      </c>
      <c r="B2022" s="505" t="s">
        <v>4698</v>
      </c>
      <c r="C2022" s="505" t="s">
        <v>4699</v>
      </c>
      <c r="D2022" s="418" t="s">
        <v>4716</v>
      </c>
      <c r="E2022" s="508">
        <f t="shared" si="59"/>
        <v>2192.6</v>
      </c>
      <c r="F2022" s="540" t="s">
        <v>4877</v>
      </c>
      <c r="G2022" s="418" t="s">
        <v>4878</v>
      </c>
      <c r="H2022" s="418" t="s">
        <v>4716</v>
      </c>
      <c r="I2022" s="418" t="s">
        <v>4703</v>
      </c>
      <c r="J2022" s="418" t="s">
        <v>5711</v>
      </c>
      <c r="K2022" s="539"/>
      <c r="L2022" s="532"/>
      <c r="M2022" s="508"/>
      <c r="N2022" s="529">
        <v>3</v>
      </c>
      <c r="O2022" s="529">
        <v>6</v>
      </c>
      <c r="P2022" s="508">
        <v>13155.599999999999</v>
      </c>
    </row>
    <row r="2023" spans="1:16" s="389" customFormat="1" ht="11.25" x14ac:dyDescent="0.2">
      <c r="A2023" s="554" t="s">
        <v>521</v>
      </c>
      <c r="B2023" s="505" t="s">
        <v>4698</v>
      </c>
      <c r="C2023" s="505" t="s">
        <v>4699</v>
      </c>
      <c r="D2023" s="418" t="s">
        <v>4716</v>
      </c>
      <c r="E2023" s="508">
        <f t="shared" si="59"/>
        <v>2192.6</v>
      </c>
      <c r="F2023" s="540" t="s">
        <v>4879</v>
      </c>
      <c r="G2023" s="418" t="s">
        <v>4880</v>
      </c>
      <c r="H2023" s="418" t="s">
        <v>4716</v>
      </c>
      <c r="I2023" s="418" t="s">
        <v>4703</v>
      </c>
      <c r="J2023" s="418" t="s">
        <v>5711</v>
      </c>
      <c r="K2023" s="539"/>
      <c r="L2023" s="532"/>
      <c r="M2023" s="508"/>
      <c r="N2023" s="529">
        <v>3</v>
      </c>
      <c r="O2023" s="529">
        <v>6</v>
      </c>
      <c r="P2023" s="508">
        <v>13155.599999999999</v>
      </c>
    </row>
    <row r="2024" spans="1:16" s="389" customFormat="1" ht="11.25" x14ac:dyDescent="0.2">
      <c r="A2024" s="554" t="s">
        <v>521</v>
      </c>
      <c r="B2024" s="505" t="s">
        <v>4698</v>
      </c>
      <c r="C2024" s="505" t="s">
        <v>4699</v>
      </c>
      <c r="D2024" s="418" t="s">
        <v>4716</v>
      </c>
      <c r="E2024" s="508">
        <f t="shared" si="59"/>
        <v>3739.8500000000004</v>
      </c>
      <c r="F2024" s="540" t="s">
        <v>4881</v>
      </c>
      <c r="G2024" s="418" t="s">
        <v>4882</v>
      </c>
      <c r="H2024" s="418" t="s">
        <v>4716</v>
      </c>
      <c r="I2024" s="418" t="s">
        <v>4703</v>
      </c>
      <c r="J2024" s="418" t="s">
        <v>5711</v>
      </c>
      <c r="K2024" s="539"/>
      <c r="L2024" s="532"/>
      <c r="M2024" s="508"/>
      <c r="N2024" s="529">
        <v>3</v>
      </c>
      <c r="O2024" s="529">
        <v>6</v>
      </c>
      <c r="P2024" s="508">
        <v>22439.100000000002</v>
      </c>
    </row>
    <row r="2025" spans="1:16" s="389" customFormat="1" ht="11.25" x14ac:dyDescent="0.2">
      <c r="A2025" s="554" t="s">
        <v>521</v>
      </c>
      <c r="B2025" s="505" t="s">
        <v>4698</v>
      </c>
      <c r="C2025" s="505" t="s">
        <v>4699</v>
      </c>
      <c r="D2025" s="418" t="s">
        <v>4716</v>
      </c>
      <c r="E2025" s="508">
        <f t="shared" si="59"/>
        <v>2192.6</v>
      </c>
      <c r="F2025" s="540" t="s">
        <v>4883</v>
      </c>
      <c r="G2025" s="418" t="s">
        <v>4884</v>
      </c>
      <c r="H2025" s="418" t="s">
        <v>4716</v>
      </c>
      <c r="I2025" s="418" t="s">
        <v>4703</v>
      </c>
      <c r="J2025" s="418" t="s">
        <v>5711</v>
      </c>
      <c r="K2025" s="539"/>
      <c r="L2025" s="532"/>
      <c r="M2025" s="508"/>
      <c r="N2025" s="529">
        <v>3</v>
      </c>
      <c r="O2025" s="529">
        <v>6</v>
      </c>
      <c r="P2025" s="508">
        <v>13155.599999999999</v>
      </c>
    </row>
    <row r="2026" spans="1:16" s="389" customFormat="1" ht="11.25" x14ac:dyDescent="0.2">
      <c r="A2026" s="554" t="s">
        <v>521</v>
      </c>
      <c r="B2026" s="505" t="s">
        <v>4698</v>
      </c>
      <c r="C2026" s="505" t="s">
        <v>4699</v>
      </c>
      <c r="D2026" s="418" t="s">
        <v>4716</v>
      </c>
      <c r="E2026" s="508">
        <f t="shared" si="59"/>
        <v>2192.6</v>
      </c>
      <c r="F2026" s="540" t="s">
        <v>4885</v>
      </c>
      <c r="G2026" s="418" t="s">
        <v>4886</v>
      </c>
      <c r="H2026" s="418" t="s">
        <v>4716</v>
      </c>
      <c r="I2026" s="418" t="s">
        <v>4703</v>
      </c>
      <c r="J2026" s="418" t="s">
        <v>5711</v>
      </c>
      <c r="K2026" s="539"/>
      <c r="L2026" s="532"/>
      <c r="M2026" s="508"/>
      <c r="N2026" s="529">
        <v>3</v>
      </c>
      <c r="O2026" s="529">
        <v>6</v>
      </c>
      <c r="P2026" s="508">
        <v>13155.599999999999</v>
      </c>
    </row>
    <row r="2027" spans="1:16" s="389" customFormat="1" ht="11.25" x14ac:dyDescent="0.2">
      <c r="A2027" s="554" t="s">
        <v>521</v>
      </c>
      <c r="B2027" s="505" t="s">
        <v>4698</v>
      </c>
      <c r="C2027" s="505" t="s">
        <v>4699</v>
      </c>
      <c r="D2027" s="418" t="s">
        <v>4716</v>
      </c>
      <c r="E2027" s="508">
        <f t="shared" si="59"/>
        <v>1918.53</v>
      </c>
      <c r="F2027" s="540" t="s">
        <v>4887</v>
      </c>
      <c r="G2027" s="418" t="s">
        <v>4888</v>
      </c>
      <c r="H2027" s="418" t="s">
        <v>4716</v>
      </c>
      <c r="I2027" s="418" t="s">
        <v>4703</v>
      </c>
      <c r="J2027" s="418" t="s">
        <v>5711</v>
      </c>
      <c r="K2027" s="539"/>
      <c r="L2027" s="532"/>
      <c r="M2027" s="508"/>
      <c r="N2027" s="529">
        <v>3</v>
      </c>
      <c r="O2027" s="529">
        <v>6</v>
      </c>
      <c r="P2027" s="508">
        <v>11511.18</v>
      </c>
    </row>
    <row r="2028" spans="1:16" s="389" customFormat="1" ht="11.25" x14ac:dyDescent="0.2">
      <c r="A2028" s="554" t="s">
        <v>521</v>
      </c>
      <c r="B2028" s="505" t="s">
        <v>4698</v>
      </c>
      <c r="C2028" s="505" t="s">
        <v>4699</v>
      </c>
      <c r="D2028" s="418" t="s">
        <v>4716</v>
      </c>
      <c r="E2028" s="508">
        <f t="shared" si="59"/>
        <v>3739.8500000000004</v>
      </c>
      <c r="F2028" s="540" t="s">
        <v>4889</v>
      </c>
      <c r="G2028" s="418" t="s">
        <v>4890</v>
      </c>
      <c r="H2028" s="418" t="s">
        <v>4716</v>
      </c>
      <c r="I2028" s="418" t="s">
        <v>4703</v>
      </c>
      <c r="J2028" s="418" t="s">
        <v>5711</v>
      </c>
      <c r="K2028" s="539"/>
      <c r="L2028" s="532"/>
      <c r="M2028" s="508"/>
      <c r="N2028" s="529">
        <v>3</v>
      </c>
      <c r="O2028" s="529">
        <v>6</v>
      </c>
      <c r="P2028" s="508">
        <v>22439.100000000002</v>
      </c>
    </row>
    <row r="2029" spans="1:16" s="389" customFormat="1" ht="11.25" x14ac:dyDescent="0.2">
      <c r="A2029" s="554" t="s">
        <v>521</v>
      </c>
      <c r="B2029" s="505" t="s">
        <v>4698</v>
      </c>
      <c r="C2029" s="505" t="s">
        <v>4699</v>
      </c>
      <c r="D2029" s="418" t="s">
        <v>4716</v>
      </c>
      <c r="E2029" s="508">
        <f t="shared" si="59"/>
        <v>2192.6</v>
      </c>
      <c r="F2029" s="540" t="s">
        <v>4891</v>
      </c>
      <c r="G2029" s="418" t="s">
        <v>4892</v>
      </c>
      <c r="H2029" s="418" t="s">
        <v>4716</v>
      </c>
      <c r="I2029" s="418" t="s">
        <v>4703</v>
      </c>
      <c r="J2029" s="418" t="s">
        <v>5711</v>
      </c>
      <c r="K2029" s="539"/>
      <c r="L2029" s="532"/>
      <c r="M2029" s="508"/>
      <c r="N2029" s="529">
        <v>3</v>
      </c>
      <c r="O2029" s="529">
        <v>6</v>
      </c>
      <c r="P2029" s="508">
        <v>13155.599999999999</v>
      </c>
    </row>
    <row r="2030" spans="1:16" s="389" customFormat="1" ht="11.25" x14ac:dyDescent="0.2">
      <c r="A2030" s="554" t="s">
        <v>521</v>
      </c>
      <c r="B2030" s="505" t="s">
        <v>4698</v>
      </c>
      <c r="C2030" s="505" t="s">
        <v>4699</v>
      </c>
      <c r="D2030" s="418" t="s">
        <v>4716</v>
      </c>
      <c r="E2030" s="508">
        <f t="shared" si="59"/>
        <v>3739.8500000000004</v>
      </c>
      <c r="F2030" s="540" t="s">
        <v>4893</v>
      </c>
      <c r="G2030" s="418" t="s">
        <v>4894</v>
      </c>
      <c r="H2030" s="418" t="s">
        <v>4716</v>
      </c>
      <c r="I2030" s="418" t="s">
        <v>4703</v>
      </c>
      <c r="J2030" s="418" t="s">
        <v>5711</v>
      </c>
      <c r="K2030" s="539"/>
      <c r="L2030" s="532"/>
      <c r="M2030" s="508"/>
      <c r="N2030" s="529">
        <v>3</v>
      </c>
      <c r="O2030" s="529">
        <v>6</v>
      </c>
      <c r="P2030" s="508">
        <v>22439.100000000002</v>
      </c>
    </row>
    <row r="2031" spans="1:16" s="389" customFormat="1" ht="11.25" x14ac:dyDescent="0.2">
      <c r="A2031" s="554" t="s">
        <v>521</v>
      </c>
      <c r="B2031" s="505" t="s">
        <v>4698</v>
      </c>
      <c r="C2031" s="505" t="s">
        <v>4699</v>
      </c>
      <c r="D2031" s="418" t="s">
        <v>4716</v>
      </c>
      <c r="E2031" s="508">
        <f t="shared" si="59"/>
        <v>2192.6</v>
      </c>
      <c r="F2031" s="540" t="s">
        <v>4895</v>
      </c>
      <c r="G2031" s="418" t="s">
        <v>4896</v>
      </c>
      <c r="H2031" s="418" t="s">
        <v>4716</v>
      </c>
      <c r="I2031" s="418" t="s">
        <v>4703</v>
      </c>
      <c r="J2031" s="418" t="s">
        <v>5711</v>
      </c>
      <c r="K2031" s="539"/>
      <c r="L2031" s="532"/>
      <c r="M2031" s="508"/>
      <c r="N2031" s="529">
        <v>3</v>
      </c>
      <c r="O2031" s="529">
        <v>6</v>
      </c>
      <c r="P2031" s="508">
        <v>13155.599999999999</v>
      </c>
    </row>
    <row r="2032" spans="1:16" s="389" customFormat="1" ht="11.25" x14ac:dyDescent="0.2">
      <c r="A2032" s="554" t="s">
        <v>521</v>
      </c>
      <c r="B2032" s="505" t="s">
        <v>4698</v>
      </c>
      <c r="C2032" s="505" t="s">
        <v>4699</v>
      </c>
      <c r="D2032" s="418" t="s">
        <v>4716</v>
      </c>
      <c r="E2032" s="508">
        <f t="shared" si="59"/>
        <v>2192.6</v>
      </c>
      <c r="F2032" s="540" t="s">
        <v>4897</v>
      </c>
      <c r="G2032" s="418" t="s">
        <v>4898</v>
      </c>
      <c r="H2032" s="418" t="s">
        <v>4716</v>
      </c>
      <c r="I2032" s="418" t="s">
        <v>4703</v>
      </c>
      <c r="J2032" s="418" t="s">
        <v>5711</v>
      </c>
      <c r="K2032" s="539"/>
      <c r="L2032" s="532"/>
      <c r="M2032" s="508"/>
      <c r="N2032" s="529">
        <v>3</v>
      </c>
      <c r="O2032" s="529">
        <v>6</v>
      </c>
      <c r="P2032" s="508">
        <v>13155.599999999999</v>
      </c>
    </row>
    <row r="2033" spans="1:16" s="389" customFormat="1" ht="11.25" x14ac:dyDescent="0.2">
      <c r="A2033" s="554" t="s">
        <v>521</v>
      </c>
      <c r="B2033" s="505" t="s">
        <v>4698</v>
      </c>
      <c r="C2033" s="505" t="s">
        <v>4699</v>
      </c>
      <c r="D2033" s="418" t="s">
        <v>4716</v>
      </c>
      <c r="E2033" s="508">
        <f t="shared" si="59"/>
        <v>3739.8500000000004</v>
      </c>
      <c r="F2033" s="540" t="s">
        <v>4899</v>
      </c>
      <c r="G2033" s="418" t="s">
        <v>4900</v>
      </c>
      <c r="H2033" s="418" t="s">
        <v>4716</v>
      </c>
      <c r="I2033" s="418" t="s">
        <v>4703</v>
      </c>
      <c r="J2033" s="418" t="s">
        <v>5711</v>
      </c>
      <c r="K2033" s="539"/>
      <c r="L2033" s="532"/>
      <c r="M2033" s="508"/>
      <c r="N2033" s="529">
        <v>3</v>
      </c>
      <c r="O2033" s="529">
        <v>6</v>
      </c>
      <c r="P2033" s="508">
        <v>22439.100000000002</v>
      </c>
    </row>
    <row r="2034" spans="1:16" s="389" customFormat="1" ht="11.25" x14ac:dyDescent="0.2">
      <c r="A2034" s="554" t="s">
        <v>521</v>
      </c>
      <c r="B2034" s="505" t="s">
        <v>4698</v>
      </c>
      <c r="C2034" s="505" t="s">
        <v>4699</v>
      </c>
      <c r="D2034" s="418" t="s">
        <v>4716</v>
      </c>
      <c r="E2034" s="508">
        <f t="shared" si="59"/>
        <v>3739.8500000000004</v>
      </c>
      <c r="F2034" s="540" t="s">
        <v>4901</v>
      </c>
      <c r="G2034" s="418" t="s">
        <v>4902</v>
      </c>
      <c r="H2034" s="418" t="s">
        <v>4716</v>
      </c>
      <c r="I2034" s="418" t="s">
        <v>4703</v>
      </c>
      <c r="J2034" s="418" t="s">
        <v>5711</v>
      </c>
      <c r="K2034" s="539"/>
      <c r="L2034" s="532"/>
      <c r="M2034" s="508"/>
      <c r="N2034" s="529">
        <v>3</v>
      </c>
      <c r="O2034" s="529">
        <v>6</v>
      </c>
      <c r="P2034" s="508">
        <v>22439.100000000002</v>
      </c>
    </row>
    <row r="2035" spans="1:16" s="389" customFormat="1" ht="11.25" x14ac:dyDescent="0.2">
      <c r="A2035" s="554" t="s">
        <v>521</v>
      </c>
      <c r="B2035" s="505" t="s">
        <v>4698</v>
      </c>
      <c r="C2035" s="505" t="s">
        <v>4699</v>
      </c>
      <c r="D2035" s="418" t="s">
        <v>4716</v>
      </c>
      <c r="E2035" s="508">
        <f t="shared" si="59"/>
        <v>2192.6</v>
      </c>
      <c r="F2035" s="540" t="s">
        <v>4903</v>
      </c>
      <c r="G2035" s="418" t="s">
        <v>4904</v>
      </c>
      <c r="H2035" s="418" t="s">
        <v>4716</v>
      </c>
      <c r="I2035" s="418" t="s">
        <v>4703</v>
      </c>
      <c r="J2035" s="418" t="s">
        <v>5711</v>
      </c>
      <c r="K2035" s="539"/>
      <c r="L2035" s="532"/>
      <c r="M2035" s="508"/>
      <c r="N2035" s="529">
        <v>3</v>
      </c>
      <c r="O2035" s="529">
        <v>6</v>
      </c>
      <c r="P2035" s="508">
        <v>13155.599999999999</v>
      </c>
    </row>
    <row r="2036" spans="1:16" s="389" customFormat="1" ht="11.25" x14ac:dyDescent="0.2">
      <c r="A2036" s="554" t="s">
        <v>521</v>
      </c>
      <c r="B2036" s="505" t="s">
        <v>4698</v>
      </c>
      <c r="C2036" s="505" t="s">
        <v>4699</v>
      </c>
      <c r="D2036" s="418" t="s">
        <v>4716</v>
      </c>
      <c r="E2036" s="508">
        <f t="shared" si="59"/>
        <v>2192.6</v>
      </c>
      <c r="F2036" s="540" t="s">
        <v>4905</v>
      </c>
      <c r="G2036" s="418" t="s">
        <v>4906</v>
      </c>
      <c r="H2036" s="418" t="s">
        <v>4716</v>
      </c>
      <c r="I2036" s="418" t="s">
        <v>4703</v>
      </c>
      <c r="J2036" s="418" t="s">
        <v>5711</v>
      </c>
      <c r="K2036" s="539"/>
      <c r="L2036" s="532"/>
      <c r="M2036" s="508"/>
      <c r="N2036" s="529">
        <v>3</v>
      </c>
      <c r="O2036" s="529">
        <v>6</v>
      </c>
      <c r="P2036" s="508">
        <v>13155.599999999999</v>
      </c>
    </row>
    <row r="2037" spans="1:16" s="389" customFormat="1" ht="11.25" x14ac:dyDescent="0.2">
      <c r="A2037" s="554" t="s">
        <v>521</v>
      </c>
      <c r="B2037" s="505" t="s">
        <v>4698</v>
      </c>
      <c r="C2037" s="505" t="s">
        <v>4699</v>
      </c>
      <c r="D2037" s="418" t="s">
        <v>4716</v>
      </c>
      <c r="E2037" s="508">
        <f t="shared" si="59"/>
        <v>3739.8500000000004</v>
      </c>
      <c r="F2037" s="540" t="s">
        <v>4907</v>
      </c>
      <c r="G2037" s="418" t="s">
        <v>4908</v>
      </c>
      <c r="H2037" s="418" t="s">
        <v>4716</v>
      </c>
      <c r="I2037" s="418" t="s">
        <v>4703</v>
      </c>
      <c r="J2037" s="418" t="s">
        <v>5711</v>
      </c>
      <c r="K2037" s="539"/>
      <c r="L2037" s="532"/>
      <c r="M2037" s="508"/>
      <c r="N2037" s="529">
        <v>3</v>
      </c>
      <c r="O2037" s="529">
        <v>6</v>
      </c>
      <c r="P2037" s="508">
        <v>22439.100000000002</v>
      </c>
    </row>
    <row r="2038" spans="1:16" s="389" customFormat="1" ht="11.25" x14ac:dyDescent="0.2">
      <c r="A2038" s="554" t="s">
        <v>521</v>
      </c>
      <c r="B2038" s="505" t="s">
        <v>4698</v>
      </c>
      <c r="C2038" s="505" t="s">
        <v>4699</v>
      </c>
      <c r="D2038" s="418" t="s">
        <v>4716</v>
      </c>
      <c r="E2038" s="508">
        <f t="shared" si="59"/>
        <v>2192.6</v>
      </c>
      <c r="F2038" s="540" t="s">
        <v>4909</v>
      </c>
      <c r="G2038" s="418" t="s">
        <v>4910</v>
      </c>
      <c r="H2038" s="418" t="s">
        <v>4716</v>
      </c>
      <c r="I2038" s="418" t="s">
        <v>4703</v>
      </c>
      <c r="J2038" s="418" t="s">
        <v>5711</v>
      </c>
      <c r="K2038" s="539"/>
      <c r="L2038" s="532"/>
      <c r="M2038" s="508"/>
      <c r="N2038" s="529">
        <v>3</v>
      </c>
      <c r="O2038" s="529">
        <v>6</v>
      </c>
      <c r="P2038" s="508">
        <v>13155.599999999999</v>
      </c>
    </row>
    <row r="2039" spans="1:16" s="389" customFormat="1" ht="11.25" x14ac:dyDescent="0.2">
      <c r="A2039" s="554" t="s">
        <v>521</v>
      </c>
      <c r="B2039" s="505" t="s">
        <v>4698</v>
      </c>
      <c r="C2039" s="505" t="s">
        <v>4699</v>
      </c>
      <c r="D2039" s="418" t="s">
        <v>4716</v>
      </c>
      <c r="E2039" s="508">
        <f t="shared" si="59"/>
        <v>2192.6</v>
      </c>
      <c r="F2039" s="540" t="s">
        <v>4911</v>
      </c>
      <c r="G2039" s="418" t="s">
        <v>4912</v>
      </c>
      <c r="H2039" s="418" t="s">
        <v>4716</v>
      </c>
      <c r="I2039" s="418" t="s">
        <v>4703</v>
      </c>
      <c r="J2039" s="418" t="s">
        <v>5711</v>
      </c>
      <c r="K2039" s="539"/>
      <c r="L2039" s="532"/>
      <c r="M2039" s="508"/>
      <c r="N2039" s="529">
        <v>3</v>
      </c>
      <c r="O2039" s="529">
        <v>6</v>
      </c>
      <c r="P2039" s="508">
        <v>13155.599999999999</v>
      </c>
    </row>
    <row r="2040" spans="1:16" s="389" customFormat="1" ht="11.25" x14ac:dyDescent="0.2">
      <c r="A2040" s="554" t="s">
        <v>521</v>
      </c>
      <c r="B2040" s="505" t="s">
        <v>4698</v>
      </c>
      <c r="C2040" s="505" t="s">
        <v>4699</v>
      </c>
      <c r="D2040" s="418" t="s">
        <v>4716</v>
      </c>
      <c r="E2040" s="508">
        <f t="shared" si="59"/>
        <v>2192.6</v>
      </c>
      <c r="F2040" s="540" t="s">
        <v>4913</v>
      </c>
      <c r="G2040" s="418" t="s">
        <v>4914</v>
      </c>
      <c r="H2040" s="418" t="s">
        <v>4716</v>
      </c>
      <c r="I2040" s="418" t="s">
        <v>4703</v>
      </c>
      <c r="J2040" s="418" t="s">
        <v>5711</v>
      </c>
      <c r="K2040" s="539"/>
      <c r="L2040" s="532"/>
      <c r="M2040" s="508"/>
      <c r="N2040" s="529">
        <v>3</v>
      </c>
      <c r="O2040" s="529">
        <v>6</v>
      </c>
      <c r="P2040" s="508">
        <v>13155.599999999999</v>
      </c>
    </row>
    <row r="2041" spans="1:16" s="389" customFormat="1" ht="11.25" x14ac:dyDescent="0.2">
      <c r="A2041" s="554" t="s">
        <v>521</v>
      </c>
      <c r="B2041" s="505" t="s">
        <v>4698</v>
      </c>
      <c r="C2041" s="505" t="s">
        <v>4699</v>
      </c>
      <c r="D2041" s="418" t="s">
        <v>4716</v>
      </c>
      <c r="E2041" s="508">
        <f t="shared" si="59"/>
        <v>2192.6</v>
      </c>
      <c r="F2041" s="540" t="s">
        <v>4915</v>
      </c>
      <c r="G2041" s="418" t="s">
        <v>4916</v>
      </c>
      <c r="H2041" s="418" t="s">
        <v>4716</v>
      </c>
      <c r="I2041" s="418" t="s">
        <v>4703</v>
      </c>
      <c r="J2041" s="418" t="s">
        <v>5711</v>
      </c>
      <c r="K2041" s="539"/>
      <c r="L2041" s="532"/>
      <c r="M2041" s="508"/>
      <c r="N2041" s="529">
        <v>3</v>
      </c>
      <c r="O2041" s="529">
        <v>6</v>
      </c>
      <c r="P2041" s="508">
        <v>13155.599999999999</v>
      </c>
    </row>
    <row r="2042" spans="1:16" s="389" customFormat="1" ht="11.25" x14ac:dyDescent="0.2">
      <c r="A2042" s="554" t="s">
        <v>521</v>
      </c>
      <c r="B2042" s="505" t="s">
        <v>4698</v>
      </c>
      <c r="C2042" s="505" t="s">
        <v>4699</v>
      </c>
      <c r="D2042" s="418" t="s">
        <v>4716</v>
      </c>
      <c r="E2042" s="508">
        <f t="shared" si="59"/>
        <v>3739.8500000000004</v>
      </c>
      <c r="F2042" s="540" t="s">
        <v>4917</v>
      </c>
      <c r="G2042" s="418" t="s">
        <v>4918</v>
      </c>
      <c r="H2042" s="418" t="s">
        <v>4716</v>
      </c>
      <c r="I2042" s="418" t="s">
        <v>4703</v>
      </c>
      <c r="J2042" s="418" t="s">
        <v>5711</v>
      </c>
      <c r="K2042" s="539"/>
      <c r="L2042" s="532"/>
      <c r="M2042" s="508"/>
      <c r="N2042" s="529">
        <v>3</v>
      </c>
      <c r="O2042" s="529">
        <v>6</v>
      </c>
      <c r="P2042" s="508">
        <v>22439.100000000002</v>
      </c>
    </row>
    <row r="2043" spans="1:16" s="389" customFormat="1" ht="11.25" x14ac:dyDescent="0.2">
      <c r="A2043" s="554" t="s">
        <v>521</v>
      </c>
      <c r="B2043" s="505" t="s">
        <v>4698</v>
      </c>
      <c r="C2043" s="505" t="s">
        <v>4699</v>
      </c>
      <c r="D2043" s="418" t="s">
        <v>4716</v>
      </c>
      <c r="E2043" s="508">
        <f t="shared" si="59"/>
        <v>2192.6</v>
      </c>
      <c r="F2043" s="540" t="s">
        <v>4919</v>
      </c>
      <c r="G2043" s="418" t="s">
        <v>4920</v>
      </c>
      <c r="H2043" s="418" t="s">
        <v>4716</v>
      </c>
      <c r="I2043" s="418" t="s">
        <v>4703</v>
      </c>
      <c r="J2043" s="418" t="s">
        <v>5711</v>
      </c>
      <c r="K2043" s="539"/>
      <c r="L2043" s="532"/>
      <c r="M2043" s="508"/>
      <c r="N2043" s="529">
        <v>3</v>
      </c>
      <c r="O2043" s="529">
        <v>6</v>
      </c>
      <c r="P2043" s="508">
        <v>13155.599999999999</v>
      </c>
    </row>
    <row r="2044" spans="1:16" s="389" customFormat="1" ht="11.25" x14ac:dyDescent="0.2">
      <c r="A2044" s="554" t="s">
        <v>521</v>
      </c>
      <c r="B2044" s="505" t="s">
        <v>4698</v>
      </c>
      <c r="C2044" s="505" t="s">
        <v>4699</v>
      </c>
      <c r="D2044" s="418" t="s">
        <v>4716</v>
      </c>
      <c r="E2044" s="508">
        <f t="shared" si="59"/>
        <v>2192.6</v>
      </c>
      <c r="F2044" s="540" t="s">
        <v>4921</v>
      </c>
      <c r="G2044" s="418" t="s">
        <v>4922</v>
      </c>
      <c r="H2044" s="418" t="s">
        <v>4716</v>
      </c>
      <c r="I2044" s="418" t="s">
        <v>4703</v>
      </c>
      <c r="J2044" s="418" t="s">
        <v>5711</v>
      </c>
      <c r="K2044" s="539"/>
      <c r="L2044" s="532"/>
      <c r="M2044" s="508"/>
      <c r="N2044" s="529">
        <v>3</v>
      </c>
      <c r="O2044" s="529">
        <v>6</v>
      </c>
      <c r="P2044" s="508">
        <v>13155.599999999999</v>
      </c>
    </row>
    <row r="2045" spans="1:16" s="389" customFormat="1" ht="11.25" x14ac:dyDescent="0.2">
      <c r="A2045" s="554" t="s">
        <v>521</v>
      </c>
      <c r="B2045" s="505" t="s">
        <v>4698</v>
      </c>
      <c r="C2045" s="505" t="s">
        <v>4699</v>
      </c>
      <c r="D2045" s="418" t="s">
        <v>4716</v>
      </c>
      <c r="E2045" s="508">
        <f t="shared" si="59"/>
        <v>3236.7000000000003</v>
      </c>
      <c r="F2045" s="540" t="s">
        <v>4923</v>
      </c>
      <c r="G2045" s="418" t="s">
        <v>4924</v>
      </c>
      <c r="H2045" s="418" t="s">
        <v>4716</v>
      </c>
      <c r="I2045" s="418" t="s">
        <v>4703</v>
      </c>
      <c r="J2045" s="418" t="s">
        <v>5711</v>
      </c>
      <c r="K2045" s="539"/>
      <c r="L2045" s="532"/>
      <c r="M2045" s="508"/>
      <c r="N2045" s="529">
        <v>3</v>
      </c>
      <c r="O2045" s="529">
        <v>6</v>
      </c>
      <c r="P2045" s="508">
        <v>19420.2</v>
      </c>
    </row>
    <row r="2046" spans="1:16" s="389" customFormat="1" ht="11.25" x14ac:dyDescent="0.2">
      <c r="A2046" s="554" t="s">
        <v>521</v>
      </c>
      <c r="B2046" s="505" t="s">
        <v>4698</v>
      </c>
      <c r="C2046" s="505" t="s">
        <v>4699</v>
      </c>
      <c r="D2046" s="418" t="s">
        <v>4716</v>
      </c>
      <c r="E2046" s="508">
        <f t="shared" si="59"/>
        <v>2192.6</v>
      </c>
      <c r="F2046" s="540" t="s">
        <v>4925</v>
      </c>
      <c r="G2046" s="418" t="s">
        <v>4926</v>
      </c>
      <c r="H2046" s="418" t="s">
        <v>4716</v>
      </c>
      <c r="I2046" s="418" t="s">
        <v>4703</v>
      </c>
      <c r="J2046" s="418" t="s">
        <v>5711</v>
      </c>
      <c r="K2046" s="539"/>
      <c r="L2046" s="532"/>
      <c r="M2046" s="508"/>
      <c r="N2046" s="529">
        <v>3</v>
      </c>
      <c r="O2046" s="529">
        <v>6</v>
      </c>
      <c r="P2046" s="508">
        <v>13155.599999999999</v>
      </c>
    </row>
    <row r="2047" spans="1:16" s="389" customFormat="1" ht="11.25" x14ac:dyDescent="0.2">
      <c r="A2047" s="554" t="s">
        <v>521</v>
      </c>
      <c r="B2047" s="505" t="s">
        <v>4698</v>
      </c>
      <c r="C2047" s="505" t="s">
        <v>4699</v>
      </c>
      <c r="D2047" s="418" t="s">
        <v>4716</v>
      </c>
      <c r="E2047" s="508">
        <f t="shared" si="59"/>
        <v>1754.08</v>
      </c>
      <c r="F2047" s="540" t="s">
        <v>4927</v>
      </c>
      <c r="G2047" s="418" t="s">
        <v>4928</v>
      </c>
      <c r="H2047" s="418" t="s">
        <v>4716</v>
      </c>
      <c r="I2047" s="418" t="s">
        <v>4703</v>
      </c>
      <c r="J2047" s="418" t="s">
        <v>5711</v>
      </c>
      <c r="K2047" s="539"/>
      <c r="L2047" s="532"/>
      <c r="M2047" s="508"/>
      <c r="N2047" s="529">
        <v>3</v>
      </c>
      <c r="O2047" s="529">
        <v>6</v>
      </c>
      <c r="P2047" s="508">
        <v>10524.48</v>
      </c>
    </row>
    <row r="2048" spans="1:16" s="389" customFormat="1" ht="11.25" x14ac:dyDescent="0.2">
      <c r="A2048" s="554" t="s">
        <v>521</v>
      </c>
      <c r="B2048" s="505" t="s">
        <v>4698</v>
      </c>
      <c r="C2048" s="505" t="s">
        <v>4699</v>
      </c>
      <c r="D2048" s="418" t="s">
        <v>4716</v>
      </c>
      <c r="E2048" s="508">
        <f t="shared" si="59"/>
        <v>3739.8500000000004</v>
      </c>
      <c r="F2048" s="540" t="s">
        <v>4929</v>
      </c>
      <c r="G2048" s="418" t="s">
        <v>4930</v>
      </c>
      <c r="H2048" s="418" t="s">
        <v>4716</v>
      </c>
      <c r="I2048" s="418" t="s">
        <v>4703</v>
      </c>
      <c r="J2048" s="418" t="s">
        <v>5711</v>
      </c>
      <c r="K2048" s="539"/>
      <c r="L2048" s="532"/>
      <c r="M2048" s="508"/>
      <c r="N2048" s="529">
        <v>3</v>
      </c>
      <c r="O2048" s="529">
        <v>6</v>
      </c>
      <c r="P2048" s="508">
        <v>22439.100000000002</v>
      </c>
    </row>
    <row r="2049" spans="1:16" s="389" customFormat="1" ht="11.25" x14ac:dyDescent="0.2">
      <c r="A2049" s="554" t="s">
        <v>521</v>
      </c>
      <c r="B2049" s="505" t="s">
        <v>4698</v>
      </c>
      <c r="C2049" s="505" t="s">
        <v>4699</v>
      </c>
      <c r="D2049" s="418" t="s">
        <v>4716</v>
      </c>
      <c r="E2049" s="508">
        <f t="shared" si="59"/>
        <v>2192.6</v>
      </c>
      <c r="F2049" s="540" t="s">
        <v>4931</v>
      </c>
      <c r="G2049" s="418" t="s">
        <v>4932</v>
      </c>
      <c r="H2049" s="418" t="s">
        <v>4716</v>
      </c>
      <c r="I2049" s="418" t="s">
        <v>4703</v>
      </c>
      <c r="J2049" s="418" t="s">
        <v>5711</v>
      </c>
      <c r="K2049" s="539"/>
      <c r="L2049" s="532"/>
      <c r="M2049" s="508"/>
      <c r="N2049" s="529">
        <v>3</v>
      </c>
      <c r="O2049" s="529">
        <v>6</v>
      </c>
      <c r="P2049" s="508">
        <v>13155.599999999999</v>
      </c>
    </row>
    <row r="2050" spans="1:16" s="389" customFormat="1" ht="11.25" x14ac:dyDescent="0.2">
      <c r="A2050" s="554" t="s">
        <v>521</v>
      </c>
      <c r="B2050" s="505" t="s">
        <v>4698</v>
      </c>
      <c r="C2050" s="505" t="s">
        <v>4699</v>
      </c>
      <c r="D2050" s="418" t="s">
        <v>4716</v>
      </c>
      <c r="E2050" s="508">
        <f t="shared" si="59"/>
        <v>2192.6</v>
      </c>
      <c r="F2050" s="540" t="s">
        <v>4933</v>
      </c>
      <c r="G2050" s="418" t="s">
        <v>4934</v>
      </c>
      <c r="H2050" s="418" t="s">
        <v>4716</v>
      </c>
      <c r="I2050" s="418" t="s">
        <v>4703</v>
      </c>
      <c r="J2050" s="418" t="s">
        <v>5711</v>
      </c>
      <c r="K2050" s="539"/>
      <c r="L2050" s="532"/>
      <c r="M2050" s="508"/>
      <c r="N2050" s="529">
        <v>3</v>
      </c>
      <c r="O2050" s="529">
        <v>6</v>
      </c>
      <c r="P2050" s="508">
        <v>13155.599999999999</v>
      </c>
    </row>
    <row r="2051" spans="1:16" s="389" customFormat="1" ht="11.25" x14ac:dyDescent="0.2">
      <c r="A2051" s="554" t="s">
        <v>521</v>
      </c>
      <c r="B2051" s="505" t="s">
        <v>4698</v>
      </c>
      <c r="C2051" s="505" t="s">
        <v>4699</v>
      </c>
      <c r="D2051" s="418" t="s">
        <v>4716</v>
      </c>
      <c r="E2051" s="508">
        <f t="shared" si="59"/>
        <v>2192.6</v>
      </c>
      <c r="F2051" s="540" t="s">
        <v>4935</v>
      </c>
      <c r="G2051" s="418" t="s">
        <v>4936</v>
      </c>
      <c r="H2051" s="418" t="s">
        <v>4716</v>
      </c>
      <c r="I2051" s="418" t="s">
        <v>4703</v>
      </c>
      <c r="J2051" s="418" t="s">
        <v>5711</v>
      </c>
      <c r="K2051" s="539"/>
      <c r="L2051" s="532"/>
      <c r="M2051" s="508"/>
      <c r="N2051" s="529">
        <v>3</v>
      </c>
      <c r="O2051" s="529">
        <v>6</v>
      </c>
      <c r="P2051" s="508">
        <v>13155.599999999999</v>
      </c>
    </row>
    <row r="2052" spans="1:16" s="389" customFormat="1" ht="11.25" x14ac:dyDescent="0.2">
      <c r="A2052" s="554" t="s">
        <v>521</v>
      </c>
      <c r="B2052" s="505" t="s">
        <v>4698</v>
      </c>
      <c r="C2052" s="505" t="s">
        <v>4699</v>
      </c>
      <c r="D2052" s="418" t="s">
        <v>4716</v>
      </c>
      <c r="E2052" s="508">
        <f t="shared" si="59"/>
        <v>2192.6</v>
      </c>
      <c r="F2052" s="540" t="s">
        <v>4937</v>
      </c>
      <c r="G2052" s="418" t="s">
        <v>4938</v>
      </c>
      <c r="H2052" s="418" t="s">
        <v>4716</v>
      </c>
      <c r="I2052" s="418" t="s">
        <v>4703</v>
      </c>
      <c r="J2052" s="418" t="s">
        <v>5711</v>
      </c>
      <c r="K2052" s="539"/>
      <c r="L2052" s="532"/>
      <c r="M2052" s="508"/>
      <c r="N2052" s="529">
        <v>3</v>
      </c>
      <c r="O2052" s="529">
        <v>6</v>
      </c>
      <c r="P2052" s="508">
        <v>13155.599999999999</v>
      </c>
    </row>
    <row r="2053" spans="1:16" s="389" customFormat="1" ht="11.25" x14ac:dyDescent="0.2">
      <c r="A2053" s="554" t="s">
        <v>521</v>
      </c>
      <c r="B2053" s="505" t="s">
        <v>4698</v>
      </c>
      <c r="C2053" s="505" t="s">
        <v>4699</v>
      </c>
      <c r="D2053" s="418" t="s">
        <v>4716</v>
      </c>
      <c r="E2053" s="508">
        <f t="shared" si="59"/>
        <v>2192.6</v>
      </c>
      <c r="F2053" s="540" t="s">
        <v>4939</v>
      </c>
      <c r="G2053" s="418" t="s">
        <v>4940</v>
      </c>
      <c r="H2053" s="418" t="s">
        <v>4716</v>
      </c>
      <c r="I2053" s="418" t="s">
        <v>4703</v>
      </c>
      <c r="J2053" s="418" t="s">
        <v>5711</v>
      </c>
      <c r="K2053" s="539"/>
      <c r="L2053" s="532"/>
      <c r="M2053" s="508"/>
      <c r="N2053" s="529">
        <v>3</v>
      </c>
      <c r="O2053" s="529">
        <v>6</v>
      </c>
      <c r="P2053" s="508">
        <v>13155.599999999999</v>
      </c>
    </row>
    <row r="2054" spans="1:16" s="389" customFormat="1" ht="11.25" x14ac:dyDescent="0.2">
      <c r="A2054" s="554" t="s">
        <v>521</v>
      </c>
      <c r="B2054" s="505" t="s">
        <v>4698</v>
      </c>
      <c r="C2054" s="505" t="s">
        <v>4699</v>
      </c>
      <c r="D2054" s="418" t="s">
        <v>2052</v>
      </c>
      <c r="E2054" s="508">
        <f t="shared" si="59"/>
        <v>2192.6</v>
      </c>
      <c r="F2054" s="540" t="s">
        <v>4941</v>
      </c>
      <c r="G2054" s="418" t="s">
        <v>4942</v>
      </c>
      <c r="H2054" s="418" t="s">
        <v>2052</v>
      </c>
      <c r="I2054" s="418" t="s">
        <v>4703</v>
      </c>
      <c r="J2054" s="418" t="s">
        <v>5711</v>
      </c>
      <c r="K2054" s="539"/>
      <c r="L2054" s="532"/>
      <c r="M2054" s="508"/>
      <c r="N2054" s="529">
        <v>3</v>
      </c>
      <c r="O2054" s="529">
        <v>6</v>
      </c>
      <c r="P2054" s="508">
        <v>13155.599999999999</v>
      </c>
    </row>
    <row r="2055" spans="1:16" s="389" customFormat="1" ht="11.25" x14ac:dyDescent="0.2">
      <c r="A2055" s="554" t="s">
        <v>521</v>
      </c>
      <c r="B2055" s="505" t="s">
        <v>4698</v>
      </c>
      <c r="C2055" s="505" t="s">
        <v>4699</v>
      </c>
      <c r="D2055" s="418" t="s">
        <v>4943</v>
      </c>
      <c r="E2055" s="508">
        <f t="shared" si="59"/>
        <v>2192.6</v>
      </c>
      <c r="F2055" s="540" t="s">
        <v>4944</v>
      </c>
      <c r="G2055" s="418" t="s">
        <v>4945</v>
      </c>
      <c r="H2055" s="418" t="s">
        <v>4943</v>
      </c>
      <c r="I2055" s="418" t="s">
        <v>4703</v>
      </c>
      <c r="J2055" s="418" t="s">
        <v>5711</v>
      </c>
      <c r="K2055" s="539"/>
      <c r="L2055" s="532"/>
      <c r="M2055" s="508"/>
      <c r="N2055" s="529">
        <v>3</v>
      </c>
      <c r="O2055" s="529">
        <v>6</v>
      </c>
      <c r="P2055" s="508">
        <v>13155.599999999999</v>
      </c>
    </row>
    <row r="2056" spans="1:16" s="389" customFormat="1" ht="11.25" x14ac:dyDescent="0.2">
      <c r="A2056" s="554" t="s">
        <v>521</v>
      </c>
      <c r="B2056" s="505" t="s">
        <v>4698</v>
      </c>
      <c r="C2056" s="505" t="s">
        <v>4699</v>
      </c>
      <c r="D2056" s="418" t="s">
        <v>2236</v>
      </c>
      <c r="E2056" s="508">
        <f t="shared" si="59"/>
        <v>2192.6</v>
      </c>
      <c r="F2056" s="540" t="s">
        <v>4946</v>
      </c>
      <c r="G2056" s="418" t="s">
        <v>4947</v>
      </c>
      <c r="H2056" s="418" t="s">
        <v>2236</v>
      </c>
      <c r="I2056" s="418" t="s">
        <v>4703</v>
      </c>
      <c r="J2056" s="418" t="s">
        <v>5711</v>
      </c>
      <c r="K2056" s="539"/>
      <c r="L2056" s="532"/>
      <c r="M2056" s="508"/>
      <c r="N2056" s="529">
        <v>3</v>
      </c>
      <c r="O2056" s="529">
        <v>6</v>
      </c>
      <c r="P2056" s="508">
        <v>13155.599999999999</v>
      </c>
    </row>
    <row r="2057" spans="1:16" s="389" customFormat="1" ht="11.25" x14ac:dyDescent="0.2">
      <c r="A2057" s="554" t="s">
        <v>521</v>
      </c>
      <c r="B2057" s="505" t="s">
        <v>4698</v>
      </c>
      <c r="C2057" s="505" t="s">
        <v>4699</v>
      </c>
      <c r="D2057" s="418" t="s">
        <v>2841</v>
      </c>
      <c r="E2057" s="508">
        <f t="shared" si="59"/>
        <v>6255.6000000000013</v>
      </c>
      <c r="F2057" s="540" t="s">
        <v>4948</v>
      </c>
      <c r="G2057" s="418" t="s">
        <v>4949</v>
      </c>
      <c r="H2057" s="418" t="s">
        <v>2841</v>
      </c>
      <c r="I2057" s="418" t="s">
        <v>4703</v>
      </c>
      <c r="J2057" s="418" t="s">
        <v>5711</v>
      </c>
      <c r="K2057" s="539"/>
      <c r="L2057" s="532"/>
      <c r="M2057" s="508"/>
      <c r="N2057" s="529">
        <v>3</v>
      </c>
      <c r="O2057" s="529">
        <v>6</v>
      </c>
      <c r="P2057" s="508">
        <v>37533.600000000006</v>
      </c>
    </row>
    <row r="2058" spans="1:16" s="389" customFormat="1" ht="11.25" x14ac:dyDescent="0.2">
      <c r="A2058" s="554" t="s">
        <v>521</v>
      </c>
      <c r="B2058" s="505" t="s">
        <v>4698</v>
      </c>
      <c r="C2058" s="505" t="s">
        <v>4699</v>
      </c>
      <c r="D2058" s="418" t="s">
        <v>2841</v>
      </c>
      <c r="E2058" s="508">
        <f t="shared" si="59"/>
        <v>3236.7000000000003</v>
      </c>
      <c r="F2058" s="540" t="s">
        <v>4950</v>
      </c>
      <c r="G2058" s="418" t="s">
        <v>4951</v>
      </c>
      <c r="H2058" s="418" t="s">
        <v>2841</v>
      </c>
      <c r="I2058" s="418" t="s">
        <v>4703</v>
      </c>
      <c r="J2058" s="418" t="s">
        <v>5711</v>
      </c>
      <c r="K2058" s="539"/>
      <c r="L2058" s="532"/>
      <c r="M2058" s="508"/>
      <c r="N2058" s="529">
        <v>3</v>
      </c>
      <c r="O2058" s="529">
        <v>6</v>
      </c>
      <c r="P2058" s="508">
        <v>19420.2</v>
      </c>
    </row>
    <row r="2059" spans="1:16" s="389" customFormat="1" ht="11.25" x14ac:dyDescent="0.2">
      <c r="A2059" s="554" t="s">
        <v>521</v>
      </c>
      <c r="B2059" s="505" t="s">
        <v>4698</v>
      </c>
      <c r="C2059" s="505" t="s">
        <v>4699</v>
      </c>
      <c r="D2059" s="418" t="s">
        <v>2841</v>
      </c>
      <c r="E2059" s="508">
        <f t="shared" si="59"/>
        <v>5249.3</v>
      </c>
      <c r="F2059" s="540" t="s">
        <v>4952</v>
      </c>
      <c r="G2059" s="418" t="s">
        <v>4953</v>
      </c>
      <c r="H2059" s="418" t="s">
        <v>2841</v>
      </c>
      <c r="I2059" s="418" t="s">
        <v>4703</v>
      </c>
      <c r="J2059" s="418" t="s">
        <v>5711</v>
      </c>
      <c r="K2059" s="539"/>
      <c r="L2059" s="532"/>
      <c r="M2059" s="508"/>
      <c r="N2059" s="529">
        <v>3</v>
      </c>
      <c r="O2059" s="529">
        <v>6</v>
      </c>
      <c r="P2059" s="508">
        <v>31495.800000000003</v>
      </c>
    </row>
    <row r="2060" spans="1:16" s="389" customFormat="1" ht="11.25" x14ac:dyDescent="0.2">
      <c r="A2060" s="554" t="s">
        <v>521</v>
      </c>
      <c r="B2060" s="505" t="s">
        <v>4698</v>
      </c>
      <c r="C2060" s="505" t="s">
        <v>4699</v>
      </c>
      <c r="D2060" s="418" t="s">
        <v>2841</v>
      </c>
      <c r="E2060" s="508">
        <f t="shared" si="59"/>
        <v>6758.75</v>
      </c>
      <c r="F2060" s="540" t="s">
        <v>4954</v>
      </c>
      <c r="G2060" s="418" t="s">
        <v>4955</v>
      </c>
      <c r="H2060" s="418" t="s">
        <v>2841</v>
      </c>
      <c r="I2060" s="418" t="s">
        <v>4703</v>
      </c>
      <c r="J2060" s="418" t="s">
        <v>5711</v>
      </c>
      <c r="K2060" s="539"/>
      <c r="L2060" s="532"/>
      <c r="M2060" s="508"/>
      <c r="N2060" s="529">
        <v>3</v>
      </c>
      <c r="O2060" s="529">
        <v>6</v>
      </c>
      <c r="P2060" s="508">
        <v>40552.5</v>
      </c>
    </row>
    <row r="2061" spans="1:16" s="389" customFormat="1" ht="11.25" x14ac:dyDescent="0.2">
      <c r="A2061" s="554" t="s">
        <v>521</v>
      </c>
      <c r="B2061" s="505" t="s">
        <v>4698</v>
      </c>
      <c r="C2061" s="505" t="s">
        <v>4699</v>
      </c>
      <c r="D2061" s="418" t="s">
        <v>2841</v>
      </c>
      <c r="E2061" s="508">
        <f t="shared" si="59"/>
        <v>5249.3</v>
      </c>
      <c r="F2061" s="540" t="s">
        <v>4956</v>
      </c>
      <c r="G2061" s="418" t="s">
        <v>4957</v>
      </c>
      <c r="H2061" s="418" t="s">
        <v>2841</v>
      </c>
      <c r="I2061" s="418" t="s">
        <v>4703</v>
      </c>
      <c r="J2061" s="418" t="s">
        <v>5711</v>
      </c>
      <c r="K2061" s="539"/>
      <c r="L2061" s="532"/>
      <c r="M2061" s="508"/>
      <c r="N2061" s="529">
        <v>3</v>
      </c>
      <c r="O2061" s="529">
        <v>6</v>
      </c>
      <c r="P2061" s="508">
        <v>31495.800000000003</v>
      </c>
    </row>
    <row r="2062" spans="1:16" s="389" customFormat="1" ht="11.25" x14ac:dyDescent="0.2">
      <c r="A2062" s="554" t="s">
        <v>521</v>
      </c>
      <c r="B2062" s="505" t="s">
        <v>4698</v>
      </c>
      <c r="C2062" s="505" t="s">
        <v>4699</v>
      </c>
      <c r="D2062" s="418" t="s">
        <v>2841</v>
      </c>
      <c r="E2062" s="508">
        <f t="shared" si="59"/>
        <v>5249.3</v>
      </c>
      <c r="F2062" s="540" t="s">
        <v>4958</v>
      </c>
      <c r="G2062" s="418" t="s">
        <v>4959</v>
      </c>
      <c r="H2062" s="418" t="s">
        <v>2841</v>
      </c>
      <c r="I2062" s="418" t="s">
        <v>4703</v>
      </c>
      <c r="J2062" s="418" t="s">
        <v>5711</v>
      </c>
      <c r="K2062" s="539"/>
      <c r="L2062" s="532"/>
      <c r="M2062" s="508"/>
      <c r="N2062" s="529">
        <v>3</v>
      </c>
      <c r="O2062" s="529">
        <v>6</v>
      </c>
      <c r="P2062" s="508">
        <v>31495.800000000003</v>
      </c>
    </row>
    <row r="2063" spans="1:16" s="389" customFormat="1" ht="11.25" x14ac:dyDescent="0.2">
      <c r="A2063" s="554" t="s">
        <v>521</v>
      </c>
      <c r="B2063" s="505" t="s">
        <v>4698</v>
      </c>
      <c r="C2063" s="505" t="s">
        <v>4699</v>
      </c>
      <c r="D2063" s="418" t="s">
        <v>2841</v>
      </c>
      <c r="E2063" s="508">
        <f t="shared" ref="E2063:E2126" si="60">P2063/6</f>
        <v>4041.7400000000002</v>
      </c>
      <c r="F2063" s="540" t="s">
        <v>4960</v>
      </c>
      <c r="G2063" s="418" t="s">
        <v>4961</v>
      </c>
      <c r="H2063" s="418" t="s">
        <v>2841</v>
      </c>
      <c r="I2063" s="418" t="s">
        <v>4703</v>
      </c>
      <c r="J2063" s="418" t="s">
        <v>5711</v>
      </c>
      <c r="K2063" s="539"/>
      <c r="L2063" s="532"/>
      <c r="M2063" s="508"/>
      <c r="N2063" s="529">
        <v>3</v>
      </c>
      <c r="O2063" s="529">
        <v>6</v>
      </c>
      <c r="P2063" s="508">
        <v>24250.440000000002</v>
      </c>
    </row>
    <row r="2064" spans="1:16" s="389" customFormat="1" ht="11.25" x14ac:dyDescent="0.2">
      <c r="A2064" s="554" t="s">
        <v>521</v>
      </c>
      <c r="B2064" s="505" t="s">
        <v>4698</v>
      </c>
      <c r="C2064" s="505" t="s">
        <v>4699</v>
      </c>
      <c r="D2064" s="418" t="s">
        <v>2841</v>
      </c>
      <c r="E2064" s="508">
        <f t="shared" si="60"/>
        <v>5249.3</v>
      </c>
      <c r="F2064" s="540" t="s">
        <v>4962</v>
      </c>
      <c r="G2064" s="418" t="s">
        <v>4963</v>
      </c>
      <c r="H2064" s="418" t="s">
        <v>2841</v>
      </c>
      <c r="I2064" s="418" t="s">
        <v>4703</v>
      </c>
      <c r="J2064" s="418" t="s">
        <v>5711</v>
      </c>
      <c r="K2064" s="539"/>
      <c r="L2064" s="532"/>
      <c r="M2064" s="508"/>
      <c r="N2064" s="529">
        <v>3</v>
      </c>
      <c r="O2064" s="529">
        <v>6</v>
      </c>
      <c r="P2064" s="508">
        <v>31495.800000000003</v>
      </c>
    </row>
    <row r="2065" spans="1:16" s="389" customFormat="1" ht="11.25" x14ac:dyDescent="0.2">
      <c r="A2065" s="554" t="s">
        <v>521</v>
      </c>
      <c r="B2065" s="505" t="s">
        <v>4698</v>
      </c>
      <c r="C2065" s="505" t="s">
        <v>4699</v>
      </c>
      <c r="D2065" s="418" t="s">
        <v>2841</v>
      </c>
      <c r="E2065" s="508">
        <f t="shared" si="60"/>
        <v>5249.3</v>
      </c>
      <c r="F2065" s="540" t="s">
        <v>4964</v>
      </c>
      <c r="G2065" s="418" t="s">
        <v>4965</v>
      </c>
      <c r="H2065" s="418" t="s">
        <v>2841</v>
      </c>
      <c r="I2065" s="418" t="s">
        <v>4703</v>
      </c>
      <c r="J2065" s="418" t="s">
        <v>5711</v>
      </c>
      <c r="K2065" s="539"/>
      <c r="L2065" s="532"/>
      <c r="M2065" s="508"/>
      <c r="N2065" s="529">
        <v>3</v>
      </c>
      <c r="O2065" s="529">
        <v>6</v>
      </c>
      <c r="P2065" s="508">
        <v>31495.800000000003</v>
      </c>
    </row>
    <row r="2066" spans="1:16" s="389" customFormat="1" ht="11.25" x14ac:dyDescent="0.2">
      <c r="A2066" s="554" t="s">
        <v>521</v>
      </c>
      <c r="B2066" s="505" t="s">
        <v>4698</v>
      </c>
      <c r="C2066" s="505" t="s">
        <v>4699</v>
      </c>
      <c r="D2066" s="418" t="s">
        <v>2841</v>
      </c>
      <c r="E2066" s="508">
        <f t="shared" si="60"/>
        <v>3236.7000000000003</v>
      </c>
      <c r="F2066" s="540" t="s">
        <v>4966</v>
      </c>
      <c r="G2066" s="418" t="s">
        <v>4967</v>
      </c>
      <c r="H2066" s="418" t="s">
        <v>2841</v>
      </c>
      <c r="I2066" s="418" t="s">
        <v>4703</v>
      </c>
      <c r="J2066" s="418" t="s">
        <v>5711</v>
      </c>
      <c r="K2066" s="539"/>
      <c r="L2066" s="532"/>
      <c r="M2066" s="508"/>
      <c r="N2066" s="529">
        <v>3</v>
      </c>
      <c r="O2066" s="529">
        <v>6</v>
      </c>
      <c r="P2066" s="508">
        <v>19420.2</v>
      </c>
    </row>
    <row r="2067" spans="1:16" s="389" customFormat="1" ht="11.25" x14ac:dyDescent="0.2">
      <c r="A2067" s="554" t="s">
        <v>521</v>
      </c>
      <c r="B2067" s="505" t="s">
        <v>4698</v>
      </c>
      <c r="C2067" s="505" t="s">
        <v>4699</v>
      </c>
      <c r="D2067" s="418" t="s">
        <v>2841</v>
      </c>
      <c r="E2067" s="508">
        <f t="shared" si="60"/>
        <v>5249.3</v>
      </c>
      <c r="F2067" s="540" t="s">
        <v>4968</v>
      </c>
      <c r="G2067" s="418" t="s">
        <v>4969</v>
      </c>
      <c r="H2067" s="418" t="s">
        <v>2841</v>
      </c>
      <c r="I2067" s="418" t="s">
        <v>4703</v>
      </c>
      <c r="J2067" s="418" t="s">
        <v>5711</v>
      </c>
      <c r="K2067" s="539"/>
      <c r="L2067" s="532"/>
      <c r="M2067" s="508"/>
      <c r="N2067" s="529">
        <v>3</v>
      </c>
      <c r="O2067" s="529">
        <v>6</v>
      </c>
      <c r="P2067" s="508">
        <v>31495.800000000003</v>
      </c>
    </row>
    <row r="2068" spans="1:16" s="389" customFormat="1" ht="11.25" x14ac:dyDescent="0.2">
      <c r="A2068" s="554" t="s">
        <v>521</v>
      </c>
      <c r="B2068" s="505" t="s">
        <v>4698</v>
      </c>
      <c r="C2068" s="505" t="s">
        <v>4699</v>
      </c>
      <c r="D2068" s="418" t="s">
        <v>2841</v>
      </c>
      <c r="E2068" s="508">
        <f t="shared" si="60"/>
        <v>3236.7000000000003</v>
      </c>
      <c r="F2068" s="540" t="s">
        <v>4970</v>
      </c>
      <c r="G2068" s="418" t="s">
        <v>4971</v>
      </c>
      <c r="H2068" s="418" t="s">
        <v>2841</v>
      </c>
      <c r="I2068" s="418" t="s">
        <v>4703</v>
      </c>
      <c r="J2068" s="418" t="s">
        <v>5711</v>
      </c>
      <c r="K2068" s="539"/>
      <c r="L2068" s="532"/>
      <c r="M2068" s="508"/>
      <c r="N2068" s="529">
        <v>3</v>
      </c>
      <c r="O2068" s="529">
        <v>6</v>
      </c>
      <c r="P2068" s="508">
        <v>19420.2</v>
      </c>
    </row>
    <row r="2069" spans="1:16" s="389" customFormat="1" ht="11.25" x14ac:dyDescent="0.2">
      <c r="A2069" s="554" t="s">
        <v>521</v>
      </c>
      <c r="B2069" s="505" t="s">
        <v>4698</v>
      </c>
      <c r="C2069" s="505" t="s">
        <v>4699</v>
      </c>
      <c r="D2069" s="418" t="s">
        <v>2841</v>
      </c>
      <c r="E2069" s="508">
        <f t="shared" si="60"/>
        <v>3236.7000000000003</v>
      </c>
      <c r="F2069" s="540" t="s">
        <v>4972</v>
      </c>
      <c r="G2069" s="418" t="s">
        <v>4973</v>
      </c>
      <c r="H2069" s="418" t="s">
        <v>2841</v>
      </c>
      <c r="I2069" s="418" t="s">
        <v>4703</v>
      </c>
      <c r="J2069" s="418" t="s">
        <v>5711</v>
      </c>
      <c r="K2069" s="539"/>
      <c r="L2069" s="532"/>
      <c r="M2069" s="508"/>
      <c r="N2069" s="529">
        <v>3</v>
      </c>
      <c r="O2069" s="529">
        <v>6</v>
      </c>
      <c r="P2069" s="508">
        <v>19420.2</v>
      </c>
    </row>
    <row r="2070" spans="1:16" s="389" customFormat="1" ht="11.25" x14ac:dyDescent="0.2">
      <c r="A2070" s="554" t="s">
        <v>521</v>
      </c>
      <c r="B2070" s="505" t="s">
        <v>4698</v>
      </c>
      <c r="C2070" s="505" t="s">
        <v>4699</v>
      </c>
      <c r="D2070" s="418" t="s">
        <v>2841</v>
      </c>
      <c r="E2070" s="508">
        <f t="shared" si="60"/>
        <v>6758.75</v>
      </c>
      <c r="F2070" s="540" t="s">
        <v>4974</v>
      </c>
      <c r="G2070" s="418" t="s">
        <v>4975</v>
      </c>
      <c r="H2070" s="418" t="s">
        <v>2841</v>
      </c>
      <c r="I2070" s="418" t="s">
        <v>4703</v>
      </c>
      <c r="J2070" s="418" t="s">
        <v>5711</v>
      </c>
      <c r="K2070" s="539"/>
      <c r="L2070" s="532"/>
      <c r="M2070" s="508"/>
      <c r="N2070" s="529">
        <v>3</v>
      </c>
      <c r="O2070" s="529">
        <v>6</v>
      </c>
      <c r="P2070" s="508">
        <v>40552.5</v>
      </c>
    </row>
    <row r="2071" spans="1:16" s="389" customFormat="1" ht="11.25" x14ac:dyDescent="0.2">
      <c r="A2071" s="554" t="s">
        <v>521</v>
      </c>
      <c r="B2071" s="505" t="s">
        <v>4698</v>
      </c>
      <c r="C2071" s="505" t="s">
        <v>4699</v>
      </c>
      <c r="D2071" s="418" t="s">
        <v>2841</v>
      </c>
      <c r="E2071" s="508">
        <f t="shared" si="60"/>
        <v>5249.3</v>
      </c>
      <c r="F2071" s="540" t="s">
        <v>4976</v>
      </c>
      <c r="G2071" s="418" t="s">
        <v>4977</v>
      </c>
      <c r="H2071" s="418" t="s">
        <v>2841</v>
      </c>
      <c r="I2071" s="418" t="s">
        <v>4703</v>
      </c>
      <c r="J2071" s="418" t="s">
        <v>5711</v>
      </c>
      <c r="K2071" s="539"/>
      <c r="L2071" s="532"/>
      <c r="M2071" s="508"/>
      <c r="N2071" s="529">
        <v>3</v>
      </c>
      <c r="O2071" s="529">
        <v>6</v>
      </c>
      <c r="P2071" s="508">
        <v>31495.800000000003</v>
      </c>
    </row>
    <row r="2072" spans="1:16" s="389" customFormat="1" ht="11.25" x14ac:dyDescent="0.2">
      <c r="A2072" s="554" t="s">
        <v>521</v>
      </c>
      <c r="B2072" s="505" t="s">
        <v>4698</v>
      </c>
      <c r="C2072" s="505" t="s">
        <v>4699</v>
      </c>
      <c r="D2072" s="418" t="s">
        <v>2841</v>
      </c>
      <c r="E2072" s="508">
        <f t="shared" si="60"/>
        <v>5249.3</v>
      </c>
      <c r="F2072" s="540" t="s">
        <v>4978</v>
      </c>
      <c r="G2072" s="418" t="s">
        <v>4979</v>
      </c>
      <c r="H2072" s="418" t="s">
        <v>2841</v>
      </c>
      <c r="I2072" s="418" t="s">
        <v>4703</v>
      </c>
      <c r="J2072" s="418" t="s">
        <v>5711</v>
      </c>
      <c r="K2072" s="539"/>
      <c r="L2072" s="532"/>
      <c r="M2072" s="508"/>
      <c r="N2072" s="529">
        <v>3</v>
      </c>
      <c r="O2072" s="529">
        <v>6</v>
      </c>
      <c r="P2072" s="508">
        <v>31495.800000000003</v>
      </c>
    </row>
    <row r="2073" spans="1:16" s="389" customFormat="1" ht="11.25" x14ac:dyDescent="0.2">
      <c r="A2073" s="554" t="s">
        <v>521</v>
      </c>
      <c r="B2073" s="505" t="s">
        <v>4698</v>
      </c>
      <c r="C2073" s="505" t="s">
        <v>4699</v>
      </c>
      <c r="D2073" s="418" t="s">
        <v>2841</v>
      </c>
      <c r="E2073" s="508">
        <f t="shared" si="60"/>
        <v>3236.7000000000003</v>
      </c>
      <c r="F2073" s="540" t="s">
        <v>4980</v>
      </c>
      <c r="G2073" s="418" t="s">
        <v>4981</v>
      </c>
      <c r="H2073" s="418" t="s">
        <v>2841</v>
      </c>
      <c r="I2073" s="418" t="s">
        <v>4703</v>
      </c>
      <c r="J2073" s="418" t="s">
        <v>5711</v>
      </c>
      <c r="K2073" s="539"/>
      <c r="L2073" s="532"/>
      <c r="M2073" s="508"/>
      <c r="N2073" s="529">
        <v>3</v>
      </c>
      <c r="O2073" s="529">
        <v>6</v>
      </c>
      <c r="P2073" s="508">
        <v>19420.2</v>
      </c>
    </row>
    <row r="2074" spans="1:16" s="389" customFormat="1" ht="11.25" x14ac:dyDescent="0.2">
      <c r="A2074" s="554" t="s">
        <v>521</v>
      </c>
      <c r="B2074" s="505" t="s">
        <v>4698</v>
      </c>
      <c r="C2074" s="505" t="s">
        <v>4699</v>
      </c>
      <c r="D2074" s="418" t="s">
        <v>2841</v>
      </c>
      <c r="E2074" s="508">
        <f t="shared" si="60"/>
        <v>5249.3</v>
      </c>
      <c r="F2074" s="540" t="s">
        <v>4982</v>
      </c>
      <c r="G2074" s="418" t="s">
        <v>4983</v>
      </c>
      <c r="H2074" s="418" t="s">
        <v>2841</v>
      </c>
      <c r="I2074" s="418" t="s">
        <v>4703</v>
      </c>
      <c r="J2074" s="418" t="s">
        <v>5711</v>
      </c>
      <c r="K2074" s="539"/>
      <c r="L2074" s="532"/>
      <c r="M2074" s="508"/>
      <c r="N2074" s="529">
        <v>3</v>
      </c>
      <c r="O2074" s="529">
        <v>6</v>
      </c>
      <c r="P2074" s="508">
        <v>31495.800000000003</v>
      </c>
    </row>
    <row r="2075" spans="1:16" s="389" customFormat="1" ht="11.25" x14ac:dyDescent="0.2">
      <c r="A2075" s="554" t="s">
        <v>521</v>
      </c>
      <c r="B2075" s="505" t="s">
        <v>4698</v>
      </c>
      <c r="C2075" s="505" t="s">
        <v>4699</v>
      </c>
      <c r="D2075" s="418" t="s">
        <v>2841</v>
      </c>
      <c r="E2075" s="508">
        <f t="shared" si="60"/>
        <v>3236.7000000000003</v>
      </c>
      <c r="F2075" s="540" t="s">
        <v>4984</v>
      </c>
      <c r="G2075" s="418" t="s">
        <v>4985</v>
      </c>
      <c r="H2075" s="418" t="s">
        <v>2841</v>
      </c>
      <c r="I2075" s="418" t="s">
        <v>4703</v>
      </c>
      <c r="J2075" s="418" t="s">
        <v>5711</v>
      </c>
      <c r="K2075" s="539"/>
      <c r="L2075" s="532"/>
      <c r="M2075" s="508"/>
      <c r="N2075" s="529">
        <v>3</v>
      </c>
      <c r="O2075" s="529">
        <v>6</v>
      </c>
      <c r="P2075" s="508">
        <v>19420.2</v>
      </c>
    </row>
    <row r="2076" spans="1:16" s="389" customFormat="1" ht="11.25" x14ac:dyDescent="0.2">
      <c r="A2076" s="554" t="s">
        <v>521</v>
      </c>
      <c r="B2076" s="505" t="s">
        <v>4698</v>
      </c>
      <c r="C2076" s="505" t="s">
        <v>4699</v>
      </c>
      <c r="D2076" s="418" t="s">
        <v>2841</v>
      </c>
      <c r="E2076" s="508">
        <f t="shared" si="60"/>
        <v>5249.3</v>
      </c>
      <c r="F2076" s="540" t="s">
        <v>4986</v>
      </c>
      <c r="G2076" s="418" t="s">
        <v>4987</v>
      </c>
      <c r="H2076" s="418" t="s">
        <v>2841</v>
      </c>
      <c r="I2076" s="418" t="s">
        <v>4703</v>
      </c>
      <c r="J2076" s="418" t="s">
        <v>5711</v>
      </c>
      <c r="K2076" s="539"/>
      <c r="L2076" s="532"/>
      <c r="M2076" s="508"/>
      <c r="N2076" s="529">
        <v>3</v>
      </c>
      <c r="O2076" s="529">
        <v>6</v>
      </c>
      <c r="P2076" s="508">
        <v>31495.800000000003</v>
      </c>
    </row>
    <row r="2077" spans="1:16" s="389" customFormat="1" ht="11.25" x14ac:dyDescent="0.2">
      <c r="A2077" s="554" t="s">
        <v>521</v>
      </c>
      <c r="B2077" s="505" t="s">
        <v>4698</v>
      </c>
      <c r="C2077" s="505" t="s">
        <v>4699</v>
      </c>
      <c r="D2077" s="418" t="s">
        <v>2841</v>
      </c>
      <c r="E2077" s="508">
        <f t="shared" si="60"/>
        <v>3236.7000000000003</v>
      </c>
      <c r="F2077" s="540" t="s">
        <v>4988</v>
      </c>
      <c r="G2077" s="418" t="s">
        <v>4989</v>
      </c>
      <c r="H2077" s="418" t="s">
        <v>2841</v>
      </c>
      <c r="I2077" s="418" t="s">
        <v>4703</v>
      </c>
      <c r="J2077" s="418" t="s">
        <v>5711</v>
      </c>
      <c r="K2077" s="539"/>
      <c r="L2077" s="532"/>
      <c r="M2077" s="508"/>
      <c r="N2077" s="529">
        <v>3</v>
      </c>
      <c r="O2077" s="529">
        <v>6</v>
      </c>
      <c r="P2077" s="508">
        <v>19420.2</v>
      </c>
    </row>
    <row r="2078" spans="1:16" s="389" customFormat="1" ht="11.25" x14ac:dyDescent="0.2">
      <c r="A2078" s="554" t="s">
        <v>521</v>
      </c>
      <c r="B2078" s="505" t="s">
        <v>4698</v>
      </c>
      <c r="C2078" s="505" t="s">
        <v>4699</v>
      </c>
      <c r="D2078" s="418" t="s">
        <v>2841</v>
      </c>
      <c r="E2078" s="508">
        <f t="shared" si="60"/>
        <v>3236.7000000000003</v>
      </c>
      <c r="F2078" s="540" t="s">
        <v>4990</v>
      </c>
      <c r="G2078" s="418" t="s">
        <v>4991</v>
      </c>
      <c r="H2078" s="418" t="s">
        <v>2841</v>
      </c>
      <c r="I2078" s="418" t="s">
        <v>4703</v>
      </c>
      <c r="J2078" s="418" t="s">
        <v>5711</v>
      </c>
      <c r="K2078" s="539"/>
      <c r="L2078" s="532"/>
      <c r="M2078" s="508"/>
      <c r="N2078" s="529">
        <v>3</v>
      </c>
      <c r="O2078" s="529">
        <v>6</v>
      </c>
      <c r="P2078" s="508">
        <v>19420.2</v>
      </c>
    </row>
    <row r="2079" spans="1:16" s="389" customFormat="1" ht="11.25" x14ac:dyDescent="0.2">
      <c r="A2079" s="554" t="s">
        <v>521</v>
      </c>
      <c r="B2079" s="505" t="s">
        <v>4698</v>
      </c>
      <c r="C2079" s="505" t="s">
        <v>4699</v>
      </c>
      <c r="D2079" s="418" t="s">
        <v>2841</v>
      </c>
      <c r="E2079" s="508">
        <f t="shared" si="60"/>
        <v>7261.9000000000005</v>
      </c>
      <c r="F2079" s="540" t="s">
        <v>4992</v>
      </c>
      <c r="G2079" s="418" t="s">
        <v>4993</v>
      </c>
      <c r="H2079" s="418" t="s">
        <v>2841</v>
      </c>
      <c r="I2079" s="418" t="s">
        <v>4703</v>
      </c>
      <c r="J2079" s="418" t="s">
        <v>5711</v>
      </c>
      <c r="K2079" s="539"/>
      <c r="L2079" s="532"/>
      <c r="M2079" s="508"/>
      <c r="N2079" s="529">
        <v>3</v>
      </c>
      <c r="O2079" s="529">
        <v>6</v>
      </c>
      <c r="P2079" s="508">
        <v>43571.4</v>
      </c>
    </row>
    <row r="2080" spans="1:16" s="389" customFormat="1" ht="11.25" x14ac:dyDescent="0.2">
      <c r="A2080" s="554" t="s">
        <v>521</v>
      </c>
      <c r="B2080" s="505" t="s">
        <v>4698</v>
      </c>
      <c r="C2080" s="505" t="s">
        <v>4699</v>
      </c>
      <c r="D2080" s="418" t="s">
        <v>2841</v>
      </c>
      <c r="E2080" s="508">
        <f t="shared" si="60"/>
        <v>7261.9000000000005</v>
      </c>
      <c r="F2080" s="540" t="s">
        <v>4994</v>
      </c>
      <c r="G2080" s="418" t="s">
        <v>4995</v>
      </c>
      <c r="H2080" s="418" t="s">
        <v>2841</v>
      </c>
      <c r="I2080" s="418" t="s">
        <v>4703</v>
      </c>
      <c r="J2080" s="418" t="s">
        <v>5711</v>
      </c>
      <c r="K2080" s="539"/>
      <c r="L2080" s="532"/>
      <c r="M2080" s="508"/>
      <c r="N2080" s="529">
        <v>3</v>
      </c>
      <c r="O2080" s="529">
        <v>6</v>
      </c>
      <c r="P2080" s="508">
        <v>43571.4</v>
      </c>
    </row>
    <row r="2081" spans="1:16" s="389" customFormat="1" ht="11.25" x14ac:dyDescent="0.2">
      <c r="A2081" s="554" t="s">
        <v>521</v>
      </c>
      <c r="B2081" s="505" t="s">
        <v>4698</v>
      </c>
      <c r="C2081" s="505" t="s">
        <v>4699</v>
      </c>
      <c r="D2081" s="418" t="s">
        <v>2841</v>
      </c>
      <c r="E2081" s="508">
        <f t="shared" si="60"/>
        <v>7261.9000000000005</v>
      </c>
      <c r="F2081" s="540" t="s">
        <v>4996</v>
      </c>
      <c r="G2081" s="418" t="s">
        <v>4997</v>
      </c>
      <c r="H2081" s="418" t="s">
        <v>2841</v>
      </c>
      <c r="I2081" s="418" t="s">
        <v>4703</v>
      </c>
      <c r="J2081" s="418" t="s">
        <v>5711</v>
      </c>
      <c r="K2081" s="539"/>
      <c r="L2081" s="532"/>
      <c r="M2081" s="508"/>
      <c r="N2081" s="529">
        <v>3</v>
      </c>
      <c r="O2081" s="529">
        <v>6</v>
      </c>
      <c r="P2081" s="508">
        <v>43571.4</v>
      </c>
    </row>
    <row r="2082" spans="1:16" s="389" customFormat="1" ht="11.25" x14ac:dyDescent="0.2">
      <c r="A2082" s="554" t="s">
        <v>521</v>
      </c>
      <c r="B2082" s="505" t="s">
        <v>4698</v>
      </c>
      <c r="C2082" s="505" t="s">
        <v>4699</v>
      </c>
      <c r="D2082" s="418" t="s">
        <v>2841</v>
      </c>
      <c r="E2082" s="508">
        <f t="shared" si="60"/>
        <v>5249.3</v>
      </c>
      <c r="F2082" s="540" t="s">
        <v>4998</v>
      </c>
      <c r="G2082" s="418" t="s">
        <v>4999</v>
      </c>
      <c r="H2082" s="418" t="s">
        <v>2841</v>
      </c>
      <c r="I2082" s="418" t="s">
        <v>4703</v>
      </c>
      <c r="J2082" s="418" t="s">
        <v>5711</v>
      </c>
      <c r="K2082" s="539"/>
      <c r="L2082" s="532"/>
      <c r="M2082" s="508"/>
      <c r="N2082" s="529">
        <v>3</v>
      </c>
      <c r="O2082" s="529">
        <v>6</v>
      </c>
      <c r="P2082" s="508">
        <v>31495.800000000003</v>
      </c>
    </row>
    <row r="2083" spans="1:16" s="389" customFormat="1" ht="11.25" x14ac:dyDescent="0.2">
      <c r="A2083" s="554" t="s">
        <v>521</v>
      </c>
      <c r="B2083" s="505" t="s">
        <v>4698</v>
      </c>
      <c r="C2083" s="505" t="s">
        <v>4699</v>
      </c>
      <c r="D2083" s="418" t="s">
        <v>2841</v>
      </c>
      <c r="E2083" s="508">
        <f t="shared" si="60"/>
        <v>2192.6</v>
      </c>
      <c r="F2083" s="540" t="s">
        <v>5000</v>
      </c>
      <c r="G2083" s="418" t="s">
        <v>5001</v>
      </c>
      <c r="H2083" s="418" t="s">
        <v>2841</v>
      </c>
      <c r="I2083" s="418" t="s">
        <v>4703</v>
      </c>
      <c r="J2083" s="418" t="s">
        <v>5711</v>
      </c>
      <c r="K2083" s="539"/>
      <c r="L2083" s="532"/>
      <c r="M2083" s="508"/>
      <c r="N2083" s="529">
        <v>3</v>
      </c>
      <c r="O2083" s="529">
        <v>6</v>
      </c>
      <c r="P2083" s="508">
        <v>13155.599999999999</v>
      </c>
    </row>
    <row r="2084" spans="1:16" s="389" customFormat="1" ht="11.25" x14ac:dyDescent="0.2">
      <c r="A2084" s="554" t="s">
        <v>521</v>
      </c>
      <c r="B2084" s="505" t="s">
        <v>4698</v>
      </c>
      <c r="C2084" s="505" t="s">
        <v>4699</v>
      </c>
      <c r="D2084" s="418" t="s">
        <v>2841</v>
      </c>
      <c r="E2084" s="508">
        <f t="shared" si="60"/>
        <v>7261.9000000000005</v>
      </c>
      <c r="F2084" s="540" t="s">
        <v>5002</v>
      </c>
      <c r="G2084" s="418" t="s">
        <v>5003</v>
      </c>
      <c r="H2084" s="418" t="s">
        <v>2841</v>
      </c>
      <c r="I2084" s="418" t="s">
        <v>4703</v>
      </c>
      <c r="J2084" s="418" t="s">
        <v>5711</v>
      </c>
      <c r="K2084" s="539"/>
      <c r="L2084" s="532"/>
      <c r="M2084" s="508"/>
      <c r="N2084" s="529">
        <v>3</v>
      </c>
      <c r="O2084" s="529">
        <v>6</v>
      </c>
      <c r="P2084" s="508">
        <v>43571.4</v>
      </c>
    </row>
    <row r="2085" spans="1:16" s="389" customFormat="1" ht="11.25" x14ac:dyDescent="0.2">
      <c r="A2085" s="554" t="s">
        <v>521</v>
      </c>
      <c r="B2085" s="505" t="s">
        <v>4698</v>
      </c>
      <c r="C2085" s="505" t="s">
        <v>4699</v>
      </c>
      <c r="D2085" s="418" t="s">
        <v>2841</v>
      </c>
      <c r="E2085" s="508">
        <f t="shared" si="60"/>
        <v>3236.7000000000003</v>
      </c>
      <c r="F2085" s="540" t="s">
        <v>5004</v>
      </c>
      <c r="G2085" s="418" t="s">
        <v>5005</v>
      </c>
      <c r="H2085" s="418" t="s">
        <v>2841</v>
      </c>
      <c r="I2085" s="418" t="s">
        <v>4703</v>
      </c>
      <c r="J2085" s="418" t="s">
        <v>5711</v>
      </c>
      <c r="K2085" s="539"/>
      <c r="L2085" s="532"/>
      <c r="M2085" s="508"/>
      <c r="N2085" s="529">
        <v>3</v>
      </c>
      <c r="O2085" s="529">
        <v>6</v>
      </c>
      <c r="P2085" s="508">
        <v>19420.2</v>
      </c>
    </row>
    <row r="2086" spans="1:16" s="389" customFormat="1" ht="11.25" x14ac:dyDescent="0.2">
      <c r="A2086" s="554" t="s">
        <v>521</v>
      </c>
      <c r="B2086" s="505" t="s">
        <v>4698</v>
      </c>
      <c r="C2086" s="505" t="s">
        <v>4699</v>
      </c>
      <c r="D2086" s="418" t="s">
        <v>2841</v>
      </c>
      <c r="E2086" s="508">
        <f t="shared" si="60"/>
        <v>7261.9000000000005</v>
      </c>
      <c r="F2086" s="540" t="s">
        <v>5006</v>
      </c>
      <c r="G2086" s="418" t="s">
        <v>5007</v>
      </c>
      <c r="H2086" s="418" t="s">
        <v>2841</v>
      </c>
      <c r="I2086" s="418" t="s">
        <v>4703</v>
      </c>
      <c r="J2086" s="418" t="s">
        <v>5711</v>
      </c>
      <c r="K2086" s="539"/>
      <c r="L2086" s="532"/>
      <c r="M2086" s="508"/>
      <c r="N2086" s="529">
        <v>3</v>
      </c>
      <c r="O2086" s="529">
        <v>6</v>
      </c>
      <c r="P2086" s="508">
        <v>43571.4</v>
      </c>
    </row>
    <row r="2087" spans="1:16" s="389" customFormat="1" ht="11.25" x14ac:dyDescent="0.2">
      <c r="A2087" s="554" t="s">
        <v>521</v>
      </c>
      <c r="B2087" s="505" t="s">
        <v>4698</v>
      </c>
      <c r="C2087" s="505" t="s">
        <v>4699</v>
      </c>
      <c r="D2087" s="418" t="s">
        <v>2841</v>
      </c>
      <c r="E2087" s="508">
        <f t="shared" si="60"/>
        <v>7261.9000000000005</v>
      </c>
      <c r="F2087" s="540" t="s">
        <v>5008</v>
      </c>
      <c r="G2087" s="418" t="s">
        <v>5009</v>
      </c>
      <c r="H2087" s="418" t="s">
        <v>2841</v>
      </c>
      <c r="I2087" s="418" t="s">
        <v>4703</v>
      </c>
      <c r="J2087" s="418" t="s">
        <v>5711</v>
      </c>
      <c r="K2087" s="539"/>
      <c r="L2087" s="532"/>
      <c r="M2087" s="508"/>
      <c r="N2087" s="529">
        <v>3</v>
      </c>
      <c r="O2087" s="529">
        <v>6</v>
      </c>
      <c r="P2087" s="508">
        <v>43571.4</v>
      </c>
    </row>
    <row r="2088" spans="1:16" s="389" customFormat="1" ht="11.25" x14ac:dyDescent="0.2">
      <c r="A2088" s="554" t="s">
        <v>521</v>
      </c>
      <c r="B2088" s="505" t="s">
        <v>4698</v>
      </c>
      <c r="C2088" s="505" t="s">
        <v>4699</v>
      </c>
      <c r="D2088" s="418" t="s">
        <v>2841</v>
      </c>
      <c r="E2088" s="508">
        <f t="shared" si="60"/>
        <v>7261.9000000000005</v>
      </c>
      <c r="F2088" s="540" t="s">
        <v>5010</v>
      </c>
      <c r="G2088" s="418" t="s">
        <v>5011</v>
      </c>
      <c r="H2088" s="418" t="s">
        <v>2841</v>
      </c>
      <c r="I2088" s="418" t="s">
        <v>4703</v>
      </c>
      <c r="J2088" s="418" t="s">
        <v>5711</v>
      </c>
      <c r="K2088" s="539"/>
      <c r="L2088" s="532"/>
      <c r="M2088" s="508"/>
      <c r="N2088" s="529">
        <v>3</v>
      </c>
      <c r="O2088" s="529">
        <v>6</v>
      </c>
      <c r="P2088" s="508">
        <v>43571.4</v>
      </c>
    </row>
    <row r="2089" spans="1:16" s="389" customFormat="1" ht="11.25" x14ac:dyDescent="0.2">
      <c r="A2089" s="554" t="s">
        <v>521</v>
      </c>
      <c r="B2089" s="505" t="s">
        <v>4698</v>
      </c>
      <c r="C2089" s="505" t="s">
        <v>4699</v>
      </c>
      <c r="D2089" s="418" t="s">
        <v>2841</v>
      </c>
      <c r="E2089" s="508">
        <f t="shared" si="60"/>
        <v>3236.7000000000003</v>
      </c>
      <c r="F2089" s="540" t="s">
        <v>5012</v>
      </c>
      <c r="G2089" s="418" t="s">
        <v>5013</v>
      </c>
      <c r="H2089" s="418" t="s">
        <v>2841</v>
      </c>
      <c r="I2089" s="418" t="s">
        <v>4703</v>
      </c>
      <c r="J2089" s="418" t="s">
        <v>5711</v>
      </c>
      <c r="K2089" s="539"/>
      <c r="L2089" s="532"/>
      <c r="M2089" s="508"/>
      <c r="N2089" s="529">
        <v>3</v>
      </c>
      <c r="O2089" s="529">
        <v>6</v>
      </c>
      <c r="P2089" s="508">
        <v>19420.2</v>
      </c>
    </row>
    <row r="2090" spans="1:16" s="389" customFormat="1" ht="11.25" x14ac:dyDescent="0.2">
      <c r="A2090" s="554" t="s">
        <v>521</v>
      </c>
      <c r="B2090" s="505" t="s">
        <v>4698</v>
      </c>
      <c r="C2090" s="505" t="s">
        <v>4699</v>
      </c>
      <c r="D2090" s="418" t="s">
        <v>2841</v>
      </c>
      <c r="E2090" s="508">
        <f t="shared" si="60"/>
        <v>5249.3</v>
      </c>
      <c r="F2090" s="540" t="s">
        <v>5014</v>
      </c>
      <c r="G2090" s="418" t="s">
        <v>5015</v>
      </c>
      <c r="H2090" s="418" t="s">
        <v>2841</v>
      </c>
      <c r="I2090" s="418" t="s">
        <v>4703</v>
      </c>
      <c r="J2090" s="418" t="s">
        <v>5711</v>
      </c>
      <c r="K2090" s="539"/>
      <c r="L2090" s="532"/>
      <c r="M2090" s="508"/>
      <c r="N2090" s="529">
        <v>3</v>
      </c>
      <c r="O2090" s="529">
        <v>6</v>
      </c>
      <c r="P2090" s="508">
        <v>31495.800000000003</v>
      </c>
    </row>
    <row r="2091" spans="1:16" s="389" customFormat="1" ht="11.25" x14ac:dyDescent="0.2">
      <c r="A2091" s="554" t="s">
        <v>521</v>
      </c>
      <c r="B2091" s="505" t="s">
        <v>4698</v>
      </c>
      <c r="C2091" s="505" t="s">
        <v>4699</v>
      </c>
      <c r="D2091" s="418" t="s">
        <v>2841</v>
      </c>
      <c r="E2091" s="508">
        <f t="shared" si="60"/>
        <v>5249.3</v>
      </c>
      <c r="F2091" s="540" t="s">
        <v>5016</v>
      </c>
      <c r="G2091" s="418" t="s">
        <v>5017</v>
      </c>
      <c r="H2091" s="418" t="s">
        <v>2841</v>
      </c>
      <c r="I2091" s="418" t="s">
        <v>4703</v>
      </c>
      <c r="J2091" s="418" t="s">
        <v>5711</v>
      </c>
      <c r="K2091" s="539"/>
      <c r="L2091" s="532"/>
      <c r="M2091" s="508"/>
      <c r="N2091" s="529">
        <v>3</v>
      </c>
      <c r="O2091" s="529">
        <v>6</v>
      </c>
      <c r="P2091" s="508">
        <v>31495.800000000003</v>
      </c>
    </row>
    <row r="2092" spans="1:16" s="389" customFormat="1" ht="11.25" x14ac:dyDescent="0.2">
      <c r="A2092" s="554" t="s">
        <v>521</v>
      </c>
      <c r="B2092" s="505" t="s">
        <v>4698</v>
      </c>
      <c r="C2092" s="505" t="s">
        <v>4699</v>
      </c>
      <c r="D2092" s="418" t="s">
        <v>2841</v>
      </c>
      <c r="E2092" s="508">
        <f t="shared" si="60"/>
        <v>5249.3</v>
      </c>
      <c r="F2092" s="540" t="s">
        <v>5018</v>
      </c>
      <c r="G2092" s="418" t="s">
        <v>5019</v>
      </c>
      <c r="H2092" s="418" t="s">
        <v>2841</v>
      </c>
      <c r="I2092" s="418" t="s">
        <v>4703</v>
      </c>
      <c r="J2092" s="418" t="s">
        <v>5711</v>
      </c>
      <c r="K2092" s="539"/>
      <c r="L2092" s="532"/>
      <c r="M2092" s="508"/>
      <c r="N2092" s="529">
        <v>3</v>
      </c>
      <c r="O2092" s="529">
        <v>6</v>
      </c>
      <c r="P2092" s="508">
        <v>31495.800000000003</v>
      </c>
    </row>
    <row r="2093" spans="1:16" s="389" customFormat="1" ht="11.25" x14ac:dyDescent="0.2">
      <c r="A2093" s="554" t="s">
        <v>521</v>
      </c>
      <c r="B2093" s="505" t="s">
        <v>4698</v>
      </c>
      <c r="C2093" s="505" t="s">
        <v>4699</v>
      </c>
      <c r="D2093" s="418" t="s">
        <v>2841</v>
      </c>
      <c r="E2093" s="508">
        <f t="shared" si="60"/>
        <v>7261.9000000000005</v>
      </c>
      <c r="F2093" s="540" t="s">
        <v>5020</v>
      </c>
      <c r="G2093" s="418" t="s">
        <v>5021</v>
      </c>
      <c r="H2093" s="418" t="s">
        <v>2841</v>
      </c>
      <c r="I2093" s="418" t="s">
        <v>4703</v>
      </c>
      <c r="J2093" s="418" t="s">
        <v>5711</v>
      </c>
      <c r="K2093" s="539"/>
      <c r="L2093" s="532"/>
      <c r="M2093" s="508"/>
      <c r="N2093" s="529">
        <v>3</v>
      </c>
      <c r="O2093" s="529">
        <v>6</v>
      </c>
      <c r="P2093" s="508">
        <v>43571.4</v>
      </c>
    </row>
    <row r="2094" spans="1:16" s="389" customFormat="1" ht="11.25" x14ac:dyDescent="0.2">
      <c r="A2094" s="554" t="s">
        <v>521</v>
      </c>
      <c r="B2094" s="505" t="s">
        <v>4698</v>
      </c>
      <c r="C2094" s="505" t="s">
        <v>4699</v>
      </c>
      <c r="D2094" s="418" t="s">
        <v>2841</v>
      </c>
      <c r="E2094" s="508">
        <f t="shared" si="60"/>
        <v>7261.9000000000005</v>
      </c>
      <c r="F2094" s="540" t="s">
        <v>5022</v>
      </c>
      <c r="G2094" s="418" t="s">
        <v>5023</v>
      </c>
      <c r="H2094" s="418" t="s">
        <v>2841</v>
      </c>
      <c r="I2094" s="418" t="s">
        <v>4703</v>
      </c>
      <c r="J2094" s="418" t="s">
        <v>5711</v>
      </c>
      <c r="K2094" s="539"/>
      <c r="L2094" s="532"/>
      <c r="M2094" s="508"/>
      <c r="N2094" s="529">
        <v>3</v>
      </c>
      <c r="O2094" s="529">
        <v>6</v>
      </c>
      <c r="P2094" s="508">
        <v>43571.4</v>
      </c>
    </row>
    <row r="2095" spans="1:16" s="389" customFormat="1" ht="11.25" x14ac:dyDescent="0.2">
      <c r="A2095" s="554" t="s">
        <v>521</v>
      </c>
      <c r="B2095" s="505" t="s">
        <v>4698</v>
      </c>
      <c r="C2095" s="505" t="s">
        <v>4699</v>
      </c>
      <c r="D2095" s="418" t="s">
        <v>2841</v>
      </c>
      <c r="E2095" s="508">
        <f t="shared" si="60"/>
        <v>6758.75</v>
      </c>
      <c r="F2095" s="540" t="s">
        <v>5024</v>
      </c>
      <c r="G2095" s="418" t="s">
        <v>5025</v>
      </c>
      <c r="H2095" s="418" t="s">
        <v>2841</v>
      </c>
      <c r="I2095" s="418" t="s">
        <v>4703</v>
      </c>
      <c r="J2095" s="418" t="s">
        <v>5711</v>
      </c>
      <c r="K2095" s="539"/>
      <c r="L2095" s="532"/>
      <c r="M2095" s="508"/>
      <c r="N2095" s="529">
        <v>3</v>
      </c>
      <c r="O2095" s="529">
        <v>6</v>
      </c>
      <c r="P2095" s="508">
        <v>40552.5</v>
      </c>
    </row>
    <row r="2096" spans="1:16" s="389" customFormat="1" ht="11.25" x14ac:dyDescent="0.2">
      <c r="A2096" s="554" t="s">
        <v>521</v>
      </c>
      <c r="B2096" s="505" t="s">
        <v>4698</v>
      </c>
      <c r="C2096" s="505" t="s">
        <v>4699</v>
      </c>
      <c r="D2096" s="418" t="s">
        <v>2841</v>
      </c>
      <c r="E2096" s="508">
        <f t="shared" si="60"/>
        <v>3236.7000000000003</v>
      </c>
      <c r="F2096" s="540" t="s">
        <v>5026</v>
      </c>
      <c r="G2096" s="418" t="s">
        <v>5027</v>
      </c>
      <c r="H2096" s="418" t="s">
        <v>2841</v>
      </c>
      <c r="I2096" s="418" t="s">
        <v>4703</v>
      </c>
      <c r="J2096" s="418" t="s">
        <v>5711</v>
      </c>
      <c r="K2096" s="539"/>
      <c r="L2096" s="532"/>
      <c r="M2096" s="508"/>
      <c r="N2096" s="529">
        <v>3</v>
      </c>
      <c r="O2096" s="529">
        <v>6</v>
      </c>
      <c r="P2096" s="508">
        <v>19420.2</v>
      </c>
    </row>
    <row r="2097" spans="1:16" s="389" customFormat="1" ht="11.25" x14ac:dyDescent="0.2">
      <c r="A2097" s="554" t="s">
        <v>521</v>
      </c>
      <c r="B2097" s="505" t="s">
        <v>4698</v>
      </c>
      <c r="C2097" s="505" t="s">
        <v>4699</v>
      </c>
      <c r="D2097" s="418" t="s">
        <v>2841</v>
      </c>
      <c r="E2097" s="508">
        <f t="shared" si="60"/>
        <v>5249.3</v>
      </c>
      <c r="F2097" s="540" t="s">
        <v>5028</v>
      </c>
      <c r="G2097" s="418" t="s">
        <v>5029</v>
      </c>
      <c r="H2097" s="418" t="s">
        <v>2841</v>
      </c>
      <c r="I2097" s="418" t="s">
        <v>4703</v>
      </c>
      <c r="J2097" s="418" t="s">
        <v>5711</v>
      </c>
      <c r="K2097" s="539"/>
      <c r="L2097" s="532"/>
      <c r="M2097" s="508"/>
      <c r="N2097" s="529">
        <v>3</v>
      </c>
      <c r="O2097" s="529">
        <v>6</v>
      </c>
      <c r="P2097" s="508">
        <v>31495.800000000003</v>
      </c>
    </row>
    <row r="2098" spans="1:16" s="389" customFormat="1" ht="11.25" x14ac:dyDescent="0.2">
      <c r="A2098" s="554" t="s">
        <v>521</v>
      </c>
      <c r="B2098" s="505" t="s">
        <v>4698</v>
      </c>
      <c r="C2098" s="505" t="s">
        <v>4699</v>
      </c>
      <c r="D2098" s="418" t="s">
        <v>2841</v>
      </c>
      <c r="E2098" s="508">
        <f t="shared" si="60"/>
        <v>5249.3</v>
      </c>
      <c r="F2098" s="540" t="s">
        <v>5030</v>
      </c>
      <c r="G2098" s="418" t="s">
        <v>5031</v>
      </c>
      <c r="H2098" s="418" t="s">
        <v>2841</v>
      </c>
      <c r="I2098" s="418" t="s">
        <v>4703</v>
      </c>
      <c r="J2098" s="418" t="s">
        <v>5711</v>
      </c>
      <c r="K2098" s="539"/>
      <c r="L2098" s="532"/>
      <c r="M2098" s="508"/>
      <c r="N2098" s="529">
        <v>3</v>
      </c>
      <c r="O2098" s="529">
        <v>6</v>
      </c>
      <c r="P2098" s="508">
        <v>31495.800000000003</v>
      </c>
    </row>
    <row r="2099" spans="1:16" s="389" customFormat="1" ht="11.25" x14ac:dyDescent="0.2">
      <c r="A2099" s="554" t="s">
        <v>521</v>
      </c>
      <c r="B2099" s="505" t="s">
        <v>4698</v>
      </c>
      <c r="C2099" s="505" t="s">
        <v>4699</v>
      </c>
      <c r="D2099" s="418" t="s">
        <v>2841</v>
      </c>
      <c r="E2099" s="508">
        <f t="shared" si="60"/>
        <v>5249.3</v>
      </c>
      <c r="F2099" s="540" t="s">
        <v>5032</v>
      </c>
      <c r="G2099" s="418" t="s">
        <v>5033</v>
      </c>
      <c r="H2099" s="418" t="s">
        <v>2841</v>
      </c>
      <c r="I2099" s="418" t="s">
        <v>4703</v>
      </c>
      <c r="J2099" s="418" t="s">
        <v>5711</v>
      </c>
      <c r="K2099" s="539"/>
      <c r="L2099" s="532"/>
      <c r="M2099" s="508"/>
      <c r="N2099" s="529">
        <v>3</v>
      </c>
      <c r="O2099" s="529">
        <v>6</v>
      </c>
      <c r="P2099" s="508">
        <v>31495.800000000003</v>
      </c>
    </row>
    <row r="2100" spans="1:16" s="389" customFormat="1" ht="11.25" x14ac:dyDescent="0.2">
      <c r="A2100" s="554" t="s">
        <v>521</v>
      </c>
      <c r="B2100" s="505" t="s">
        <v>4698</v>
      </c>
      <c r="C2100" s="505" t="s">
        <v>4699</v>
      </c>
      <c r="D2100" s="418" t="s">
        <v>2841</v>
      </c>
      <c r="E2100" s="508">
        <f t="shared" si="60"/>
        <v>3236.7000000000003</v>
      </c>
      <c r="F2100" s="540" t="s">
        <v>5034</v>
      </c>
      <c r="G2100" s="418" t="s">
        <v>5035</v>
      </c>
      <c r="H2100" s="418" t="s">
        <v>2841</v>
      </c>
      <c r="I2100" s="418" t="s">
        <v>4703</v>
      </c>
      <c r="J2100" s="418" t="s">
        <v>5711</v>
      </c>
      <c r="K2100" s="539"/>
      <c r="L2100" s="532"/>
      <c r="M2100" s="508"/>
      <c r="N2100" s="529">
        <v>3</v>
      </c>
      <c r="O2100" s="529">
        <v>6</v>
      </c>
      <c r="P2100" s="508">
        <v>19420.2</v>
      </c>
    </row>
    <row r="2101" spans="1:16" s="389" customFormat="1" ht="11.25" x14ac:dyDescent="0.2">
      <c r="A2101" s="554" t="s">
        <v>521</v>
      </c>
      <c r="B2101" s="505" t="s">
        <v>4698</v>
      </c>
      <c r="C2101" s="505" t="s">
        <v>4699</v>
      </c>
      <c r="D2101" s="418" t="s">
        <v>2841</v>
      </c>
      <c r="E2101" s="508">
        <f t="shared" si="60"/>
        <v>5249.3</v>
      </c>
      <c r="F2101" s="540" t="s">
        <v>5036</v>
      </c>
      <c r="G2101" s="418" t="s">
        <v>5037</v>
      </c>
      <c r="H2101" s="418" t="s">
        <v>2841</v>
      </c>
      <c r="I2101" s="418" t="s">
        <v>4703</v>
      </c>
      <c r="J2101" s="418" t="s">
        <v>5711</v>
      </c>
      <c r="K2101" s="539"/>
      <c r="L2101" s="532"/>
      <c r="M2101" s="508"/>
      <c r="N2101" s="529">
        <v>3</v>
      </c>
      <c r="O2101" s="529">
        <v>6</v>
      </c>
      <c r="P2101" s="508">
        <v>31495.800000000003</v>
      </c>
    </row>
    <row r="2102" spans="1:16" s="389" customFormat="1" ht="11.25" x14ac:dyDescent="0.2">
      <c r="A2102" s="554" t="s">
        <v>521</v>
      </c>
      <c r="B2102" s="505" t="s">
        <v>4698</v>
      </c>
      <c r="C2102" s="505" t="s">
        <v>4699</v>
      </c>
      <c r="D2102" s="418" t="s">
        <v>2841</v>
      </c>
      <c r="E2102" s="508">
        <f t="shared" si="60"/>
        <v>5249.3</v>
      </c>
      <c r="F2102" s="540" t="s">
        <v>5038</v>
      </c>
      <c r="G2102" s="418" t="s">
        <v>5039</v>
      </c>
      <c r="H2102" s="418" t="s">
        <v>2841</v>
      </c>
      <c r="I2102" s="418" t="s">
        <v>4703</v>
      </c>
      <c r="J2102" s="418" t="s">
        <v>5711</v>
      </c>
      <c r="K2102" s="539"/>
      <c r="L2102" s="532"/>
      <c r="M2102" s="508"/>
      <c r="N2102" s="529">
        <v>3</v>
      </c>
      <c r="O2102" s="529">
        <v>6</v>
      </c>
      <c r="P2102" s="508">
        <v>31495.800000000003</v>
      </c>
    </row>
    <row r="2103" spans="1:16" s="389" customFormat="1" ht="11.25" x14ac:dyDescent="0.2">
      <c r="A2103" s="554" t="s">
        <v>521</v>
      </c>
      <c r="B2103" s="505" t="s">
        <v>4698</v>
      </c>
      <c r="C2103" s="505" t="s">
        <v>4699</v>
      </c>
      <c r="D2103" s="418" t="s">
        <v>2841</v>
      </c>
      <c r="E2103" s="508">
        <f t="shared" si="60"/>
        <v>3236.7000000000003</v>
      </c>
      <c r="F2103" s="540" t="s">
        <v>5040</v>
      </c>
      <c r="G2103" s="418" t="s">
        <v>5041</v>
      </c>
      <c r="H2103" s="418" t="s">
        <v>2841</v>
      </c>
      <c r="I2103" s="418" t="s">
        <v>4703</v>
      </c>
      <c r="J2103" s="418" t="s">
        <v>5711</v>
      </c>
      <c r="K2103" s="539"/>
      <c r="L2103" s="532"/>
      <c r="M2103" s="508"/>
      <c r="N2103" s="529">
        <v>3</v>
      </c>
      <c r="O2103" s="529">
        <v>6</v>
      </c>
      <c r="P2103" s="508">
        <v>19420.2</v>
      </c>
    </row>
    <row r="2104" spans="1:16" s="389" customFormat="1" ht="11.25" x14ac:dyDescent="0.2">
      <c r="A2104" s="554" t="s">
        <v>521</v>
      </c>
      <c r="B2104" s="505" t="s">
        <v>4698</v>
      </c>
      <c r="C2104" s="505" t="s">
        <v>4699</v>
      </c>
      <c r="D2104" s="418" t="s">
        <v>2841</v>
      </c>
      <c r="E2104" s="508">
        <f t="shared" si="60"/>
        <v>3236.7000000000003</v>
      </c>
      <c r="F2104" s="540" t="s">
        <v>5042</v>
      </c>
      <c r="G2104" s="418" t="s">
        <v>5043</v>
      </c>
      <c r="H2104" s="418" t="s">
        <v>2841</v>
      </c>
      <c r="I2104" s="418" t="s">
        <v>4703</v>
      </c>
      <c r="J2104" s="418" t="s">
        <v>5711</v>
      </c>
      <c r="K2104" s="539"/>
      <c r="L2104" s="532"/>
      <c r="M2104" s="508"/>
      <c r="N2104" s="529">
        <v>3</v>
      </c>
      <c r="O2104" s="529">
        <v>6</v>
      </c>
      <c r="P2104" s="508">
        <v>19420.2</v>
      </c>
    </row>
    <row r="2105" spans="1:16" s="389" customFormat="1" ht="11.25" x14ac:dyDescent="0.2">
      <c r="A2105" s="554" t="s">
        <v>521</v>
      </c>
      <c r="B2105" s="505" t="s">
        <v>4698</v>
      </c>
      <c r="C2105" s="505" t="s">
        <v>4699</v>
      </c>
      <c r="D2105" s="418" t="s">
        <v>2841</v>
      </c>
      <c r="E2105" s="508">
        <f t="shared" si="60"/>
        <v>3236.7000000000003</v>
      </c>
      <c r="F2105" s="540" t="s">
        <v>5044</v>
      </c>
      <c r="G2105" s="418" t="s">
        <v>5045</v>
      </c>
      <c r="H2105" s="418" t="s">
        <v>2841</v>
      </c>
      <c r="I2105" s="418" t="s">
        <v>4703</v>
      </c>
      <c r="J2105" s="418" t="s">
        <v>5711</v>
      </c>
      <c r="K2105" s="539"/>
      <c r="L2105" s="532"/>
      <c r="M2105" s="508"/>
      <c r="N2105" s="529">
        <v>3</v>
      </c>
      <c r="O2105" s="529">
        <v>6</v>
      </c>
      <c r="P2105" s="508">
        <v>19420.2</v>
      </c>
    </row>
    <row r="2106" spans="1:16" s="389" customFormat="1" ht="11.25" x14ac:dyDescent="0.2">
      <c r="A2106" s="554" t="s">
        <v>521</v>
      </c>
      <c r="B2106" s="505" t="s">
        <v>4698</v>
      </c>
      <c r="C2106" s="505" t="s">
        <v>4699</v>
      </c>
      <c r="D2106" s="418" t="s">
        <v>2841</v>
      </c>
      <c r="E2106" s="508">
        <f t="shared" si="60"/>
        <v>5249.3</v>
      </c>
      <c r="F2106" s="540" t="s">
        <v>5046</v>
      </c>
      <c r="G2106" s="418" t="s">
        <v>5047</v>
      </c>
      <c r="H2106" s="418" t="s">
        <v>2841</v>
      </c>
      <c r="I2106" s="418" t="s">
        <v>4703</v>
      </c>
      <c r="J2106" s="418" t="s">
        <v>5711</v>
      </c>
      <c r="K2106" s="539"/>
      <c r="L2106" s="532"/>
      <c r="M2106" s="508"/>
      <c r="N2106" s="529">
        <v>3</v>
      </c>
      <c r="O2106" s="529">
        <v>6</v>
      </c>
      <c r="P2106" s="508">
        <v>31495.800000000003</v>
      </c>
    </row>
    <row r="2107" spans="1:16" s="389" customFormat="1" ht="11.25" x14ac:dyDescent="0.2">
      <c r="A2107" s="554" t="s">
        <v>521</v>
      </c>
      <c r="B2107" s="505" t="s">
        <v>4698</v>
      </c>
      <c r="C2107" s="505" t="s">
        <v>4699</v>
      </c>
      <c r="D2107" s="418" t="s">
        <v>2841</v>
      </c>
      <c r="E2107" s="508">
        <f t="shared" si="60"/>
        <v>3236.7000000000003</v>
      </c>
      <c r="F2107" s="540" t="s">
        <v>5048</v>
      </c>
      <c r="G2107" s="418" t="s">
        <v>5049</v>
      </c>
      <c r="H2107" s="418" t="s">
        <v>2841</v>
      </c>
      <c r="I2107" s="418" t="s">
        <v>4703</v>
      </c>
      <c r="J2107" s="418" t="s">
        <v>5711</v>
      </c>
      <c r="K2107" s="539"/>
      <c r="L2107" s="532"/>
      <c r="M2107" s="508"/>
      <c r="N2107" s="529">
        <v>3</v>
      </c>
      <c r="O2107" s="529">
        <v>6</v>
      </c>
      <c r="P2107" s="508">
        <v>19420.2</v>
      </c>
    </row>
    <row r="2108" spans="1:16" s="389" customFormat="1" ht="11.25" x14ac:dyDescent="0.2">
      <c r="A2108" s="554" t="s">
        <v>521</v>
      </c>
      <c r="B2108" s="505" t="s">
        <v>4698</v>
      </c>
      <c r="C2108" s="505" t="s">
        <v>4699</v>
      </c>
      <c r="D2108" s="418" t="s">
        <v>3727</v>
      </c>
      <c r="E2108" s="508">
        <f t="shared" si="60"/>
        <v>8268.1999999999989</v>
      </c>
      <c r="F2108" s="540" t="s">
        <v>5050</v>
      </c>
      <c r="G2108" s="418" t="s">
        <v>5051</v>
      </c>
      <c r="H2108" s="418" t="s">
        <v>3727</v>
      </c>
      <c r="I2108" s="418" t="s">
        <v>4703</v>
      </c>
      <c r="J2108" s="418" t="s">
        <v>5711</v>
      </c>
      <c r="K2108" s="539"/>
      <c r="L2108" s="532"/>
      <c r="M2108" s="508"/>
      <c r="N2108" s="529">
        <v>3</v>
      </c>
      <c r="O2108" s="529">
        <v>6</v>
      </c>
      <c r="P2108" s="508">
        <v>49609.2</v>
      </c>
    </row>
    <row r="2109" spans="1:16" s="389" customFormat="1" ht="11.25" x14ac:dyDescent="0.2">
      <c r="A2109" s="554" t="s">
        <v>521</v>
      </c>
      <c r="B2109" s="505" t="s">
        <v>4698</v>
      </c>
      <c r="C2109" s="505" t="s">
        <v>4699</v>
      </c>
      <c r="D2109" s="418" t="s">
        <v>3727</v>
      </c>
      <c r="E2109" s="508">
        <f t="shared" si="60"/>
        <v>8268.1999999999989</v>
      </c>
      <c r="F2109" s="540" t="s">
        <v>5052</v>
      </c>
      <c r="G2109" s="418" t="s">
        <v>5053</v>
      </c>
      <c r="H2109" s="418" t="s">
        <v>3727</v>
      </c>
      <c r="I2109" s="418" t="s">
        <v>4703</v>
      </c>
      <c r="J2109" s="418" t="s">
        <v>5711</v>
      </c>
      <c r="K2109" s="539"/>
      <c r="L2109" s="532"/>
      <c r="M2109" s="508"/>
      <c r="N2109" s="529">
        <v>3</v>
      </c>
      <c r="O2109" s="529">
        <v>6</v>
      </c>
      <c r="P2109" s="508">
        <v>49609.2</v>
      </c>
    </row>
    <row r="2110" spans="1:16" s="389" customFormat="1" ht="11.25" x14ac:dyDescent="0.2">
      <c r="A2110" s="554" t="s">
        <v>521</v>
      </c>
      <c r="B2110" s="505" t="s">
        <v>4698</v>
      </c>
      <c r="C2110" s="505" t="s">
        <v>4699</v>
      </c>
      <c r="D2110" s="418" t="s">
        <v>5054</v>
      </c>
      <c r="E2110" s="508">
        <f t="shared" si="60"/>
        <v>2192.6</v>
      </c>
      <c r="F2110" s="540" t="s">
        <v>5055</v>
      </c>
      <c r="G2110" s="418" t="s">
        <v>5056</v>
      </c>
      <c r="H2110" s="418" t="s">
        <v>5054</v>
      </c>
      <c r="I2110" s="418" t="s">
        <v>4703</v>
      </c>
      <c r="J2110" s="418" t="s">
        <v>5711</v>
      </c>
      <c r="K2110" s="539"/>
      <c r="L2110" s="532"/>
      <c r="M2110" s="508"/>
      <c r="N2110" s="529">
        <v>3</v>
      </c>
      <c r="O2110" s="529">
        <v>6</v>
      </c>
      <c r="P2110" s="508">
        <v>13155.599999999999</v>
      </c>
    </row>
    <row r="2111" spans="1:16" s="389" customFormat="1" ht="11.25" x14ac:dyDescent="0.2">
      <c r="A2111" s="554" t="s">
        <v>521</v>
      </c>
      <c r="B2111" s="505" t="s">
        <v>4698</v>
      </c>
      <c r="C2111" s="505" t="s">
        <v>4699</v>
      </c>
      <c r="D2111" s="418" t="s">
        <v>5054</v>
      </c>
      <c r="E2111" s="508">
        <f t="shared" si="60"/>
        <v>3538.59</v>
      </c>
      <c r="F2111" s="540" t="s">
        <v>5057</v>
      </c>
      <c r="G2111" s="418" t="s">
        <v>5058</v>
      </c>
      <c r="H2111" s="418" t="s">
        <v>5054</v>
      </c>
      <c r="I2111" s="418" t="s">
        <v>4703</v>
      </c>
      <c r="J2111" s="418" t="s">
        <v>5711</v>
      </c>
      <c r="K2111" s="539"/>
      <c r="L2111" s="532"/>
      <c r="M2111" s="508"/>
      <c r="N2111" s="529">
        <v>3</v>
      </c>
      <c r="O2111" s="529">
        <v>6</v>
      </c>
      <c r="P2111" s="508">
        <v>21231.54</v>
      </c>
    </row>
    <row r="2112" spans="1:16" s="389" customFormat="1" ht="11.25" x14ac:dyDescent="0.2">
      <c r="A2112" s="554" t="s">
        <v>521</v>
      </c>
      <c r="B2112" s="505" t="s">
        <v>4698</v>
      </c>
      <c r="C2112" s="505" t="s">
        <v>4699</v>
      </c>
      <c r="D2112" s="418" t="s">
        <v>5054</v>
      </c>
      <c r="E2112" s="508">
        <f t="shared" si="60"/>
        <v>2192.6</v>
      </c>
      <c r="F2112" s="540" t="s">
        <v>5059</v>
      </c>
      <c r="G2112" s="418" t="s">
        <v>5060</v>
      </c>
      <c r="H2112" s="418" t="s">
        <v>5054</v>
      </c>
      <c r="I2112" s="418" t="s">
        <v>4703</v>
      </c>
      <c r="J2112" s="418" t="s">
        <v>5711</v>
      </c>
      <c r="K2112" s="539"/>
      <c r="L2112" s="532"/>
      <c r="M2112" s="508"/>
      <c r="N2112" s="529">
        <v>3</v>
      </c>
      <c r="O2112" s="529">
        <v>6</v>
      </c>
      <c r="P2112" s="508">
        <v>13155.599999999999</v>
      </c>
    </row>
    <row r="2113" spans="1:16" s="389" customFormat="1" ht="11.25" x14ac:dyDescent="0.2">
      <c r="A2113" s="554" t="s">
        <v>521</v>
      </c>
      <c r="B2113" s="505" t="s">
        <v>4698</v>
      </c>
      <c r="C2113" s="505" t="s">
        <v>4699</v>
      </c>
      <c r="D2113" s="418" t="s">
        <v>5054</v>
      </c>
      <c r="E2113" s="508">
        <f t="shared" si="60"/>
        <v>2192.6</v>
      </c>
      <c r="F2113" s="540" t="s">
        <v>5061</v>
      </c>
      <c r="G2113" s="418" t="s">
        <v>5062</v>
      </c>
      <c r="H2113" s="418" t="s">
        <v>5054</v>
      </c>
      <c r="I2113" s="418" t="s">
        <v>4703</v>
      </c>
      <c r="J2113" s="418" t="s">
        <v>5711</v>
      </c>
      <c r="K2113" s="539"/>
      <c r="L2113" s="532"/>
      <c r="M2113" s="508"/>
      <c r="N2113" s="529">
        <v>3</v>
      </c>
      <c r="O2113" s="529">
        <v>6</v>
      </c>
      <c r="P2113" s="508">
        <v>13155.599999999999</v>
      </c>
    </row>
    <row r="2114" spans="1:16" s="389" customFormat="1" ht="11.25" x14ac:dyDescent="0.2">
      <c r="A2114" s="554" t="s">
        <v>521</v>
      </c>
      <c r="B2114" s="505" t="s">
        <v>4698</v>
      </c>
      <c r="C2114" s="505" t="s">
        <v>4699</v>
      </c>
      <c r="D2114" s="418" t="s">
        <v>3245</v>
      </c>
      <c r="E2114" s="508">
        <f t="shared" si="60"/>
        <v>2192.6</v>
      </c>
      <c r="F2114" s="540" t="s">
        <v>5063</v>
      </c>
      <c r="G2114" s="418" t="s">
        <v>5064</v>
      </c>
      <c r="H2114" s="418" t="s">
        <v>3245</v>
      </c>
      <c r="I2114" s="418" t="s">
        <v>4703</v>
      </c>
      <c r="J2114" s="418" t="s">
        <v>5711</v>
      </c>
      <c r="K2114" s="539"/>
      <c r="L2114" s="532"/>
      <c r="M2114" s="508"/>
      <c r="N2114" s="529">
        <v>3</v>
      </c>
      <c r="O2114" s="529">
        <v>6</v>
      </c>
      <c r="P2114" s="508">
        <v>13155.599999999999</v>
      </c>
    </row>
    <row r="2115" spans="1:16" s="389" customFormat="1" ht="11.25" x14ac:dyDescent="0.2">
      <c r="A2115" s="554" t="s">
        <v>521</v>
      </c>
      <c r="B2115" s="505" t="s">
        <v>4698</v>
      </c>
      <c r="C2115" s="505" t="s">
        <v>4699</v>
      </c>
      <c r="D2115" s="418" t="s">
        <v>2852</v>
      </c>
      <c r="E2115" s="508">
        <f t="shared" si="60"/>
        <v>2192.6</v>
      </c>
      <c r="F2115" s="540" t="s">
        <v>5065</v>
      </c>
      <c r="G2115" s="418" t="s">
        <v>5066</v>
      </c>
      <c r="H2115" s="418" t="s">
        <v>2852</v>
      </c>
      <c r="I2115" s="418" t="s">
        <v>4703</v>
      </c>
      <c r="J2115" s="418" t="s">
        <v>5711</v>
      </c>
      <c r="K2115" s="539"/>
      <c r="L2115" s="532"/>
      <c r="M2115" s="508"/>
      <c r="N2115" s="529">
        <v>3</v>
      </c>
      <c r="O2115" s="529">
        <v>6</v>
      </c>
      <c r="P2115" s="508">
        <v>13155.599999999999</v>
      </c>
    </row>
    <row r="2116" spans="1:16" s="389" customFormat="1" ht="11.25" x14ac:dyDescent="0.2">
      <c r="A2116" s="554" t="s">
        <v>521</v>
      </c>
      <c r="B2116" s="505" t="s">
        <v>4698</v>
      </c>
      <c r="C2116" s="505" t="s">
        <v>4699</v>
      </c>
      <c r="D2116" s="418" t="s">
        <v>2852</v>
      </c>
      <c r="E2116" s="508">
        <f t="shared" si="60"/>
        <v>2192.6</v>
      </c>
      <c r="F2116" s="540" t="s">
        <v>5067</v>
      </c>
      <c r="G2116" s="418" t="s">
        <v>5068</v>
      </c>
      <c r="H2116" s="418" t="s">
        <v>2852</v>
      </c>
      <c r="I2116" s="418" t="s">
        <v>4703</v>
      </c>
      <c r="J2116" s="418" t="s">
        <v>5711</v>
      </c>
      <c r="K2116" s="539"/>
      <c r="L2116" s="532"/>
      <c r="M2116" s="508"/>
      <c r="N2116" s="529">
        <v>3</v>
      </c>
      <c r="O2116" s="529">
        <v>6</v>
      </c>
      <c r="P2116" s="508">
        <v>13155.599999999999</v>
      </c>
    </row>
    <row r="2117" spans="1:16" s="389" customFormat="1" ht="11.25" x14ac:dyDescent="0.2">
      <c r="A2117" s="554" t="s">
        <v>521</v>
      </c>
      <c r="B2117" s="505" t="s">
        <v>4698</v>
      </c>
      <c r="C2117" s="505" t="s">
        <v>4699</v>
      </c>
      <c r="D2117" s="418" t="s">
        <v>2852</v>
      </c>
      <c r="E2117" s="508">
        <f t="shared" si="60"/>
        <v>2192.6</v>
      </c>
      <c r="F2117" s="540" t="s">
        <v>5069</v>
      </c>
      <c r="G2117" s="418" t="s">
        <v>5070</v>
      </c>
      <c r="H2117" s="418" t="s">
        <v>2852</v>
      </c>
      <c r="I2117" s="418" t="s">
        <v>4703</v>
      </c>
      <c r="J2117" s="418" t="s">
        <v>5711</v>
      </c>
      <c r="K2117" s="539"/>
      <c r="L2117" s="532"/>
      <c r="M2117" s="508"/>
      <c r="N2117" s="529">
        <v>3</v>
      </c>
      <c r="O2117" s="529">
        <v>6</v>
      </c>
      <c r="P2117" s="508">
        <v>13155.599999999999</v>
      </c>
    </row>
    <row r="2118" spans="1:16" s="389" customFormat="1" ht="11.25" x14ac:dyDescent="0.2">
      <c r="A2118" s="554" t="s">
        <v>521</v>
      </c>
      <c r="B2118" s="505" t="s">
        <v>4698</v>
      </c>
      <c r="C2118" s="505" t="s">
        <v>4699</v>
      </c>
      <c r="D2118" s="418" t="s">
        <v>2852</v>
      </c>
      <c r="E2118" s="508">
        <f t="shared" si="60"/>
        <v>2192.6</v>
      </c>
      <c r="F2118" s="540" t="s">
        <v>5071</v>
      </c>
      <c r="G2118" s="418" t="s">
        <v>5072</v>
      </c>
      <c r="H2118" s="418" t="s">
        <v>2852</v>
      </c>
      <c r="I2118" s="418" t="s">
        <v>4703</v>
      </c>
      <c r="J2118" s="418" t="s">
        <v>5711</v>
      </c>
      <c r="K2118" s="539"/>
      <c r="L2118" s="532"/>
      <c r="M2118" s="508"/>
      <c r="N2118" s="529">
        <v>3</v>
      </c>
      <c r="O2118" s="529">
        <v>6</v>
      </c>
      <c r="P2118" s="508">
        <v>13155.599999999999</v>
      </c>
    </row>
    <row r="2119" spans="1:16" s="389" customFormat="1" ht="11.25" x14ac:dyDescent="0.2">
      <c r="A2119" s="554" t="s">
        <v>521</v>
      </c>
      <c r="B2119" s="505" t="s">
        <v>4698</v>
      </c>
      <c r="C2119" s="505" t="s">
        <v>4699</v>
      </c>
      <c r="D2119" s="418" t="s">
        <v>2852</v>
      </c>
      <c r="E2119" s="508">
        <f t="shared" si="60"/>
        <v>3739.8500000000004</v>
      </c>
      <c r="F2119" s="540" t="s">
        <v>5073</v>
      </c>
      <c r="G2119" s="418" t="s">
        <v>5074</v>
      </c>
      <c r="H2119" s="418" t="s">
        <v>2852</v>
      </c>
      <c r="I2119" s="418" t="s">
        <v>4703</v>
      </c>
      <c r="J2119" s="418" t="s">
        <v>5711</v>
      </c>
      <c r="K2119" s="539"/>
      <c r="L2119" s="532"/>
      <c r="M2119" s="508"/>
      <c r="N2119" s="529">
        <v>3</v>
      </c>
      <c r="O2119" s="529">
        <v>6</v>
      </c>
      <c r="P2119" s="508">
        <v>22439.100000000002</v>
      </c>
    </row>
    <row r="2120" spans="1:16" s="389" customFormat="1" ht="11.25" x14ac:dyDescent="0.2">
      <c r="A2120" s="554" t="s">
        <v>521</v>
      </c>
      <c r="B2120" s="505" t="s">
        <v>4698</v>
      </c>
      <c r="C2120" s="505" t="s">
        <v>4699</v>
      </c>
      <c r="D2120" s="418" t="s">
        <v>2852</v>
      </c>
      <c r="E2120" s="508">
        <f t="shared" si="60"/>
        <v>2192.6</v>
      </c>
      <c r="F2120" s="540" t="s">
        <v>5075</v>
      </c>
      <c r="G2120" s="418" t="s">
        <v>5076</v>
      </c>
      <c r="H2120" s="418" t="s">
        <v>2852</v>
      </c>
      <c r="I2120" s="418" t="s">
        <v>4703</v>
      </c>
      <c r="J2120" s="418" t="s">
        <v>5711</v>
      </c>
      <c r="K2120" s="539"/>
      <c r="L2120" s="532"/>
      <c r="M2120" s="508"/>
      <c r="N2120" s="529">
        <v>3</v>
      </c>
      <c r="O2120" s="529">
        <v>6</v>
      </c>
      <c r="P2120" s="508">
        <v>13155.599999999999</v>
      </c>
    </row>
    <row r="2121" spans="1:16" s="389" customFormat="1" ht="11.25" x14ac:dyDescent="0.2">
      <c r="A2121" s="554" t="s">
        <v>521</v>
      </c>
      <c r="B2121" s="505" t="s">
        <v>4698</v>
      </c>
      <c r="C2121" s="505" t="s">
        <v>4699</v>
      </c>
      <c r="D2121" s="418" t="s">
        <v>2852</v>
      </c>
      <c r="E2121" s="508">
        <f t="shared" si="60"/>
        <v>2192.6</v>
      </c>
      <c r="F2121" s="540" t="s">
        <v>5077</v>
      </c>
      <c r="G2121" s="418" t="s">
        <v>5078</v>
      </c>
      <c r="H2121" s="418" t="s">
        <v>2852</v>
      </c>
      <c r="I2121" s="418" t="s">
        <v>4703</v>
      </c>
      <c r="J2121" s="418" t="s">
        <v>5711</v>
      </c>
      <c r="K2121" s="539"/>
      <c r="L2121" s="532"/>
      <c r="M2121" s="508"/>
      <c r="N2121" s="529">
        <v>3</v>
      </c>
      <c r="O2121" s="529">
        <v>6</v>
      </c>
      <c r="P2121" s="508">
        <v>13155.599999999999</v>
      </c>
    </row>
    <row r="2122" spans="1:16" s="389" customFormat="1" ht="11.25" x14ac:dyDescent="0.2">
      <c r="A2122" s="554" t="s">
        <v>521</v>
      </c>
      <c r="B2122" s="505" t="s">
        <v>4698</v>
      </c>
      <c r="C2122" s="505" t="s">
        <v>4699</v>
      </c>
      <c r="D2122" s="418" t="s">
        <v>2852</v>
      </c>
      <c r="E2122" s="508">
        <f t="shared" si="60"/>
        <v>2192.6</v>
      </c>
      <c r="F2122" s="540" t="s">
        <v>5079</v>
      </c>
      <c r="G2122" s="418" t="s">
        <v>5080</v>
      </c>
      <c r="H2122" s="418" t="s">
        <v>2852</v>
      </c>
      <c r="I2122" s="418" t="s">
        <v>4703</v>
      </c>
      <c r="J2122" s="418" t="s">
        <v>5711</v>
      </c>
      <c r="K2122" s="539"/>
      <c r="L2122" s="532"/>
      <c r="M2122" s="508"/>
      <c r="N2122" s="529">
        <v>3</v>
      </c>
      <c r="O2122" s="529">
        <v>6</v>
      </c>
      <c r="P2122" s="508">
        <v>13155.599999999999</v>
      </c>
    </row>
    <row r="2123" spans="1:16" s="389" customFormat="1" ht="11.25" x14ac:dyDescent="0.2">
      <c r="A2123" s="554" t="s">
        <v>521</v>
      </c>
      <c r="B2123" s="505" t="s">
        <v>4698</v>
      </c>
      <c r="C2123" s="505" t="s">
        <v>4699</v>
      </c>
      <c r="D2123" s="418" t="s">
        <v>2852</v>
      </c>
      <c r="E2123" s="508">
        <f t="shared" si="60"/>
        <v>2192.6</v>
      </c>
      <c r="F2123" s="540" t="s">
        <v>5081</v>
      </c>
      <c r="G2123" s="418" t="s">
        <v>5082</v>
      </c>
      <c r="H2123" s="418" t="s">
        <v>2852</v>
      </c>
      <c r="I2123" s="418" t="s">
        <v>4703</v>
      </c>
      <c r="J2123" s="418" t="s">
        <v>5711</v>
      </c>
      <c r="K2123" s="539"/>
      <c r="L2123" s="532"/>
      <c r="M2123" s="508"/>
      <c r="N2123" s="529">
        <v>3</v>
      </c>
      <c r="O2123" s="529">
        <v>6</v>
      </c>
      <c r="P2123" s="508">
        <v>13155.599999999999</v>
      </c>
    </row>
    <row r="2124" spans="1:16" s="389" customFormat="1" ht="11.25" x14ac:dyDescent="0.2">
      <c r="A2124" s="554" t="s">
        <v>521</v>
      </c>
      <c r="B2124" s="505" t="s">
        <v>4698</v>
      </c>
      <c r="C2124" s="505" t="s">
        <v>4699</v>
      </c>
      <c r="D2124" s="418" t="s">
        <v>2852</v>
      </c>
      <c r="E2124" s="508">
        <f t="shared" si="60"/>
        <v>2192.6</v>
      </c>
      <c r="F2124" s="540" t="s">
        <v>5083</v>
      </c>
      <c r="G2124" s="418" t="s">
        <v>5084</v>
      </c>
      <c r="H2124" s="418" t="s">
        <v>2852</v>
      </c>
      <c r="I2124" s="418" t="s">
        <v>4703</v>
      </c>
      <c r="J2124" s="418" t="s">
        <v>5711</v>
      </c>
      <c r="K2124" s="539"/>
      <c r="L2124" s="532"/>
      <c r="M2124" s="508"/>
      <c r="N2124" s="529">
        <v>3</v>
      </c>
      <c r="O2124" s="529">
        <v>6</v>
      </c>
      <c r="P2124" s="508">
        <v>13155.599999999999</v>
      </c>
    </row>
    <row r="2125" spans="1:16" s="389" customFormat="1" ht="11.25" x14ac:dyDescent="0.2">
      <c r="A2125" s="554" t="s">
        <v>521</v>
      </c>
      <c r="B2125" s="505" t="s">
        <v>4698</v>
      </c>
      <c r="C2125" s="505" t="s">
        <v>4699</v>
      </c>
      <c r="D2125" s="418" t="s">
        <v>2852</v>
      </c>
      <c r="E2125" s="508">
        <f t="shared" si="60"/>
        <v>2192.6</v>
      </c>
      <c r="F2125" s="540" t="s">
        <v>5085</v>
      </c>
      <c r="G2125" s="418" t="s">
        <v>5086</v>
      </c>
      <c r="H2125" s="418" t="s">
        <v>2852</v>
      </c>
      <c r="I2125" s="418" t="s">
        <v>4703</v>
      </c>
      <c r="J2125" s="418" t="s">
        <v>5711</v>
      </c>
      <c r="K2125" s="539"/>
      <c r="L2125" s="532"/>
      <c r="M2125" s="508"/>
      <c r="N2125" s="529">
        <v>3</v>
      </c>
      <c r="O2125" s="529">
        <v>6</v>
      </c>
      <c r="P2125" s="508">
        <v>13155.599999999999</v>
      </c>
    </row>
    <row r="2126" spans="1:16" s="389" customFormat="1" ht="11.25" x14ac:dyDescent="0.2">
      <c r="A2126" s="554" t="s">
        <v>521</v>
      </c>
      <c r="B2126" s="505" t="s">
        <v>4698</v>
      </c>
      <c r="C2126" s="505" t="s">
        <v>4699</v>
      </c>
      <c r="D2126" s="418" t="s">
        <v>2852</v>
      </c>
      <c r="E2126" s="508">
        <f t="shared" si="60"/>
        <v>1987.95</v>
      </c>
      <c r="F2126" s="540" t="s">
        <v>5087</v>
      </c>
      <c r="G2126" s="418" t="s">
        <v>5088</v>
      </c>
      <c r="H2126" s="418" t="s">
        <v>2852</v>
      </c>
      <c r="I2126" s="418" t="s">
        <v>4703</v>
      </c>
      <c r="J2126" s="418" t="s">
        <v>5711</v>
      </c>
      <c r="K2126" s="539"/>
      <c r="L2126" s="532"/>
      <c r="M2126" s="508"/>
      <c r="N2126" s="529">
        <v>3</v>
      </c>
      <c r="O2126" s="529">
        <v>6</v>
      </c>
      <c r="P2126" s="508">
        <v>11927.7</v>
      </c>
    </row>
    <row r="2127" spans="1:16" s="389" customFormat="1" ht="11.25" x14ac:dyDescent="0.2">
      <c r="A2127" s="554" t="s">
        <v>521</v>
      </c>
      <c r="B2127" s="505" t="s">
        <v>4698</v>
      </c>
      <c r="C2127" s="505" t="s">
        <v>4699</v>
      </c>
      <c r="D2127" s="418" t="s">
        <v>2852</v>
      </c>
      <c r="E2127" s="508">
        <f t="shared" ref="E2127:E2190" si="61">P2127/6</f>
        <v>2934.81</v>
      </c>
      <c r="F2127" s="540" t="s">
        <v>5089</v>
      </c>
      <c r="G2127" s="418" t="s">
        <v>5090</v>
      </c>
      <c r="H2127" s="418" t="s">
        <v>2852</v>
      </c>
      <c r="I2127" s="418" t="s">
        <v>4703</v>
      </c>
      <c r="J2127" s="418" t="s">
        <v>5711</v>
      </c>
      <c r="K2127" s="539"/>
      <c r="L2127" s="532"/>
      <c r="M2127" s="508"/>
      <c r="N2127" s="529">
        <v>3</v>
      </c>
      <c r="O2127" s="529">
        <v>6</v>
      </c>
      <c r="P2127" s="508">
        <v>17608.86</v>
      </c>
    </row>
    <row r="2128" spans="1:16" s="389" customFormat="1" ht="11.25" x14ac:dyDescent="0.2">
      <c r="A2128" s="554" t="s">
        <v>521</v>
      </c>
      <c r="B2128" s="505" t="s">
        <v>4698</v>
      </c>
      <c r="C2128" s="505" t="s">
        <v>4699</v>
      </c>
      <c r="D2128" s="418" t="s">
        <v>2852</v>
      </c>
      <c r="E2128" s="508">
        <f t="shared" si="61"/>
        <v>3236.7000000000003</v>
      </c>
      <c r="F2128" s="540" t="s">
        <v>5091</v>
      </c>
      <c r="G2128" s="418" t="s">
        <v>5092</v>
      </c>
      <c r="H2128" s="418" t="s">
        <v>2852</v>
      </c>
      <c r="I2128" s="418" t="s">
        <v>4703</v>
      </c>
      <c r="J2128" s="418" t="s">
        <v>5711</v>
      </c>
      <c r="K2128" s="539"/>
      <c r="L2128" s="532"/>
      <c r="M2128" s="508"/>
      <c r="N2128" s="529">
        <v>3</v>
      </c>
      <c r="O2128" s="529">
        <v>6</v>
      </c>
      <c r="P2128" s="508">
        <v>19420.2</v>
      </c>
    </row>
    <row r="2129" spans="1:16" s="389" customFormat="1" ht="11.25" x14ac:dyDescent="0.2">
      <c r="A2129" s="554" t="s">
        <v>521</v>
      </c>
      <c r="B2129" s="505" t="s">
        <v>4698</v>
      </c>
      <c r="C2129" s="505" t="s">
        <v>4699</v>
      </c>
      <c r="D2129" s="418" t="s">
        <v>2852</v>
      </c>
      <c r="E2129" s="508">
        <f t="shared" si="61"/>
        <v>3035.44</v>
      </c>
      <c r="F2129" s="540" t="s">
        <v>5093</v>
      </c>
      <c r="G2129" s="418" t="s">
        <v>5094</v>
      </c>
      <c r="H2129" s="418" t="s">
        <v>2852</v>
      </c>
      <c r="I2129" s="418" t="s">
        <v>4703</v>
      </c>
      <c r="J2129" s="418" t="s">
        <v>5711</v>
      </c>
      <c r="K2129" s="539"/>
      <c r="L2129" s="532"/>
      <c r="M2129" s="508"/>
      <c r="N2129" s="529">
        <v>3</v>
      </c>
      <c r="O2129" s="529">
        <v>6</v>
      </c>
      <c r="P2129" s="508">
        <v>18212.64</v>
      </c>
    </row>
    <row r="2130" spans="1:16" s="389" customFormat="1" ht="11.25" x14ac:dyDescent="0.2">
      <c r="A2130" s="554" t="s">
        <v>521</v>
      </c>
      <c r="B2130" s="505" t="s">
        <v>4698</v>
      </c>
      <c r="C2130" s="505" t="s">
        <v>4699</v>
      </c>
      <c r="D2130" s="418" t="s">
        <v>2852</v>
      </c>
      <c r="E2130" s="508">
        <f t="shared" si="61"/>
        <v>3437.9600000000005</v>
      </c>
      <c r="F2130" s="540" t="s">
        <v>5095</v>
      </c>
      <c r="G2130" s="418" t="s">
        <v>5096</v>
      </c>
      <c r="H2130" s="418" t="s">
        <v>2852</v>
      </c>
      <c r="I2130" s="418" t="s">
        <v>4703</v>
      </c>
      <c r="J2130" s="418" t="s">
        <v>5711</v>
      </c>
      <c r="K2130" s="539"/>
      <c r="L2130" s="532"/>
      <c r="M2130" s="508"/>
      <c r="N2130" s="529">
        <v>3</v>
      </c>
      <c r="O2130" s="529">
        <v>6</v>
      </c>
      <c r="P2130" s="508">
        <v>20627.760000000002</v>
      </c>
    </row>
    <row r="2131" spans="1:16" s="389" customFormat="1" ht="11.25" x14ac:dyDescent="0.2">
      <c r="A2131" s="554" t="s">
        <v>521</v>
      </c>
      <c r="B2131" s="505" t="s">
        <v>4698</v>
      </c>
      <c r="C2131" s="505" t="s">
        <v>4699</v>
      </c>
      <c r="D2131" s="418" t="s">
        <v>2852</v>
      </c>
      <c r="E2131" s="508">
        <f t="shared" si="61"/>
        <v>4243</v>
      </c>
      <c r="F2131" s="540" t="s">
        <v>5097</v>
      </c>
      <c r="G2131" s="418" t="s">
        <v>5098</v>
      </c>
      <c r="H2131" s="418" t="s">
        <v>2852</v>
      </c>
      <c r="I2131" s="418" t="s">
        <v>4703</v>
      </c>
      <c r="J2131" s="418" t="s">
        <v>5711</v>
      </c>
      <c r="K2131" s="539"/>
      <c r="L2131" s="532"/>
      <c r="M2131" s="508"/>
      <c r="N2131" s="529">
        <v>3</v>
      </c>
      <c r="O2131" s="529">
        <v>6</v>
      </c>
      <c r="P2131" s="508">
        <v>25458</v>
      </c>
    </row>
    <row r="2132" spans="1:16" s="389" customFormat="1" ht="11.25" x14ac:dyDescent="0.2">
      <c r="A2132" s="554" t="s">
        <v>521</v>
      </c>
      <c r="B2132" s="505" t="s">
        <v>4698</v>
      </c>
      <c r="C2132" s="505" t="s">
        <v>4699</v>
      </c>
      <c r="D2132" s="418" t="s">
        <v>2852</v>
      </c>
      <c r="E2132" s="508">
        <f t="shared" si="61"/>
        <v>2192.6</v>
      </c>
      <c r="F2132" s="540" t="s">
        <v>5099</v>
      </c>
      <c r="G2132" s="418" t="s">
        <v>5100</v>
      </c>
      <c r="H2132" s="418" t="s">
        <v>2852</v>
      </c>
      <c r="I2132" s="418" t="s">
        <v>4703</v>
      </c>
      <c r="J2132" s="418" t="s">
        <v>5711</v>
      </c>
      <c r="K2132" s="539"/>
      <c r="L2132" s="532"/>
      <c r="M2132" s="508"/>
      <c r="N2132" s="529">
        <v>3</v>
      </c>
      <c r="O2132" s="529">
        <v>6</v>
      </c>
      <c r="P2132" s="508">
        <v>13155.599999999999</v>
      </c>
    </row>
    <row r="2133" spans="1:16" s="389" customFormat="1" ht="11.25" x14ac:dyDescent="0.2">
      <c r="A2133" s="554" t="s">
        <v>521</v>
      </c>
      <c r="B2133" s="505" t="s">
        <v>4698</v>
      </c>
      <c r="C2133" s="505" t="s">
        <v>4699</v>
      </c>
      <c r="D2133" s="418" t="s">
        <v>2852</v>
      </c>
      <c r="E2133" s="508">
        <f t="shared" si="61"/>
        <v>2192.6</v>
      </c>
      <c r="F2133" s="540" t="s">
        <v>5101</v>
      </c>
      <c r="G2133" s="418" t="s">
        <v>5102</v>
      </c>
      <c r="H2133" s="418" t="s">
        <v>2852</v>
      </c>
      <c r="I2133" s="418" t="s">
        <v>4703</v>
      </c>
      <c r="J2133" s="418" t="s">
        <v>5711</v>
      </c>
      <c r="K2133" s="539"/>
      <c r="L2133" s="532"/>
      <c r="M2133" s="508"/>
      <c r="N2133" s="529">
        <v>3</v>
      </c>
      <c r="O2133" s="529">
        <v>6</v>
      </c>
      <c r="P2133" s="508">
        <v>13155.599999999999</v>
      </c>
    </row>
    <row r="2134" spans="1:16" s="389" customFormat="1" ht="11.25" x14ac:dyDescent="0.2">
      <c r="A2134" s="554" t="s">
        <v>521</v>
      </c>
      <c r="B2134" s="505" t="s">
        <v>4698</v>
      </c>
      <c r="C2134" s="505" t="s">
        <v>4699</v>
      </c>
      <c r="D2134" s="418" t="s">
        <v>2852</v>
      </c>
      <c r="E2134" s="508">
        <f t="shared" si="61"/>
        <v>2192.6</v>
      </c>
      <c r="F2134" s="540" t="s">
        <v>5103</v>
      </c>
      <c r="G2134" s="418" t="s">
        <v>5104</v>
      </c>
      <c r="H2134" s="418" t="s">
        <v>2852</v>
      </c>
      <c r="I2134" s="418" t="s">
        <v>4703</v>
      </c>
      <c r="J2134" s="418" t="s">
        <v>5711</v>
      </c>
      <c r="K2134" s="539"/>
      <c r="L2134" s="532"/>
      <c r="M2134" s="508"/>
      <c r="N2134" s="529">
        <v>3</v>
      </c>
      <c r="O2134" s="529">
        <v>6</v>
      </c>
      <c r="P2134" s="508">
        <v>13155.599999999999</v>
      </c>
    </row>
    <row r="2135" spans="1:16" s="389" customFormat="1" ht="11.25" x14ac:dyDescent="0.2">
      <c r="A2135" s="554" t="s">
        <v>521</v>
      </c>
      <c r="B2135" s="505" t="s">
        <v>4698</v>
      </c>
      <c r="C2135" s="505" t="s">
        <v>4699</v>
      </c>
      <c r="D2135" s="418" t="s">
        <v>2852</v>
      </c>
      <c r="E2135" s="508">
        <f t="shared" si="61"/>
        <v>2192.6</v>
      </c>
      <c r="F2135" s="540" t="s">
        <v>5105</v>
      </c>
      <c r="G2135" s="418" t="s">
        <v>5106</v>
      </c>
      <c r="H2135" s="418" t="s">
        <v>2852</v>
      </c>
      <c r="I2135" s="418" t="s">
        <v>4703</v>
      </c>
      <c r="J2135" s="418" t="s">
        <v>5711</v>
      </c>
      <c r="K2135" s="539"/>
      <c r="L2135" s="532"/>
      <c r="M2135" s="508"/>
      <c r="N2135" s="529">
        <v>3</v>
      </c>
      <c r="O2135" s="529">
        <v>6</v>
      </c>
      <c r="P2135" s="508">
        <v>13155.599999999999</v>
      </c>
    </row>
    <row r="2136" spans="1:16" s="389" customFormat="1" ht="11.25" x14ac:dyDescent="0.2">
      <c r="A2136" s="554" t="s">
        <v>521</v>
      </c>
      <c r="B2136" s="505" t="s">
        <v>4698</v>
      </c>
      <c r="C2136" s="505" t="s">
        <v>4699</v>
      </c>
      <c r="D2136" s="418" t="s">
        <v>2852</v>
      </c>
      <c r="E2136" s="508">
        <f t="shared" si="61"/>
        <v>1863.71</v>
      </c>
      <c r="F2136" s="540" t="s">
        <v>5107</v>
      </c>
      <c r="G2136" s="418" t="s">
        <v>5108</v>
      </c>
      <c r="H2136" s="418" t="s">
        <v>2852</v>
      </c>
      <c r="I2136" s="418" t="s">
        <v>4703</v>
      </c>
      <c r="J2136" s="418" t="s">
        <v>5711</v>
      </c>
      <c r="K2136" s="539"/>
      <c r="L2136" s="532"/>
      <c r="M2136" s="508"/>
      <c r="N2136" s="529">
        <v>3</v>
      </c>
      <c r="O2136" s="529">
        <v>6</v>
      </c>
      <c r="P2136" s="508">
        <v>11182.26</v>
      </c>
    </row>
    <row r="2137" spans="1:16" s="389" customFormat="1" ht="11.25" x14ac:dyDescent="0.2">
      <c r="A2137" s="554" t="s">
        <v>521</v>
      </c>
      <c r="B2137" s="505" t="s">
        <v>4698</v>
      </c>
      <c r="C2137" s="505" t="s">
        <v>4699</v>
      </c>
      <c r="D2137" s="418" t="s">
        <v>2852</v>
      </c>
      <c r="E2137" s="508">
        <f t="shared" si="61"/>
        <v>2192.6</v>
      </c>
      <c r="F2137" s="540" t="s">
        <v>5109</v>
      </c>
      <c r="G2137" s="418" t="s">
        <v>5110</v>
      </c>
      <c r="H2137" s="418" t="s">
        <v>2852</v>
      </c>
      <c r="I2137" s="418" t="s">
        <v>4703</v>
      </c>
      <c r="J2137" s="418" t="s">
        <v>5711</v>
      </c>
      <c r="K2137" s="539"/>
      <c r="L2137" s="532"/>
      <c r="M2137" s="508"/>
      <c r="N2137" s="529">
        <v>3</v>
      </c>
      <c r="O2137" s="529">
        <v>6</v>
      </c>
      <c r="P2137" s="508">
        <v>13155.599999999999</v>
      </c>
    </row>
    <row r="2138" spans="1:16" s="389" customFormat="1" ht="11.25" x14ac:dyDescent="0.2">
      <c r="A2138" s="554" t="s">
        <v>521</v>
      </c>
      <c r="B2138" s="505" t="s">
        <v>4698</v>
      </c>
      <c r="C2138" s="505" t="s">
        <v>4699</v>
      </c>
      <c r="D2138" s="418" t="s">
        <v>2852</v>
      </c>
      <c r="E2138" s="508">
        <f t="shared" si="61"/>
        <v>2192.6</v>
      </c>
      <c r="F2138" s="540" t="s">
        <v>5111</v>
      </c>
      <c r="G2138" s="418" t="s">
        <v>5112</v>
      </c>
      <c r="H2138" s="418" t="s">
        <v>2852</v>
      </c>
      <c r="I2138" s="418" t="s">
        <v>4703</v>
      </c>
      <c r="J2138" s="418" t="s">
        <v>5711</v>
      </c>
      <c r="K2138" s="539"/>
      <c r="L2138" s="532"/>
      <c r="M2138" s="508"/>
      <c r="N2138" s="529">
        <v>3</v>
      </c>
      <c r="O2138" s="529">
        <v>6</v>
      </c>
      <c r="P2138" s="508">
        <v>13155.599999999999</v>
      </c>
    </row>
    <row r="2139" spans="1:16" s="389" customFormat="1" ht="11.25" x14ac:dyDescent="0.2">
      <c r="A2139" s="554" t="s">
        <v>521</v>
      </c>
      <c r="B2139" s="505" t="s">
        <v>4698</v>
      </c>
      <c r="C2139" s="505" t="s">
        <v>4699</v>
      </c>
      <c r="D2139" s="418" t="s">
        <v>2852</v>
      </c>
      <c r="E2139" s="508">
        <f t="shared" si="61"/>
        <v>2192.6</v>
      </c>
      <c r="F2139" s="540" t="s">
        <v>5113</v>
      </c>
      <c r="G2139" s="418" t="s">
        <v>5114</v>
      </c>
      <c r="H2139" s="418" t="s">
        <v>2852</v>
      </c>
      <c r="I2139" s="418" t="s">
        <v>4703</v>
      </c>
      <c r="J2139" s="418" t="s">
        <v>5711</v>
      </c>
      <c r="K2139" s="539"/>
      <c r="L2139" s="532"/>
      <c r="M2139" s="508"/>
      <c r="N2139" s="529">
        <v>3</v>
      </c>
      <c r="O2139" s="529">
        <v>6</v>
      </c>
      <c r="P2139" s="508">
        <v>13155.599999999999</v>
      </c>
    </row>
    <row r="2140" spans="1:16" s="389" customFormat="1" ht="11.25" x14ac:dyDescent="0.2">
      <c r="A2140" s="554" t="s">
        <v>521</v>
      </c>
      <c r="B2140" s="505" t="s">
        <v>4698</v>
      </c>
      <c r="C2140" s="505" t="s">
        <v>4699</v>
      </c>
      <c r="D2140" s="418" t="s">
        <v>2852</v>
      </c>
      <c r="E2140" s="508">
        <f t="shared" si="61"/>
        <v>3739.8500000000004</v>
      </c>
      <c r="F2140" s="540" t="s">
        <v>5115</v>
      </c>
      <c r="G2140" s="418" t="s">
        <v>5116</v>
      </c>
      <c r="H2140" s="418" t="s">
        <v>2852</v>
      </c>
      <c r="I2140" s="418" t="s">
        <v>4703</v>
      </c>
      <c r="J2140" s="418" t="s">
        <v>5711</v>
      </c>
      <c r="K2140" s="539"/>
      <c r="L2140" s="532"/>
      <c r="M2140" s="508"/>
      <c r="N2140" s="529">
        <v>3</v>
      </c>
      <c r="O2140" s="529">
        <v>6</v>
      </c>
      <c r="P2140" s="508">
        <v>22439.100000000002</v>
      </c>
    </row>
    <row r="2141" spans="1:16" s="389" customFormat="1" ht="11.25" x14ac:dyDescent="0.2">
      <c r="A2141" s="554" t="s">
        <v>521</v>
      </c>
      <c r="B2141" s="505" t="s">
        <v>4698</v>
      </c>
      <c r="C2141" s="505" t="s">
        <v>4699</v>
      </c>
      <c r="D2141" s="418" t="s">
        <v>2852</v>
      </c>
      <c r="E2141" s="508">
        <f t="shared" si="61"/>
        <v>2192.6</v>
      </c>
      <c r="F2141" s="540" t="s">
        <v>5117</v>
      </c>
      <c r="G2141" s="418" t="s">
        <v>5118</v>
      </c>
      <c r="H2141" s="418" t="s">
        <v>2852</v>
      </c>
      <c r="I2141" s="418" t="s">
        <v>4703</v>
      </c>
      <c r="J2141" s="418" t="s">
        <v>5711</v>
      </c>
      <c r="K2141" s="539"/>
      <c r="L2141" s="532"/>
      <c r="M2141" s="508"/>
      <c r="N2141" s="529">
        <v>3</v>
      </c>
      <c r="O2141" s="529">
        <v>6</v>
      </c>
      <c r="P2141" s="508">
        <v>13155.599999999999</v>
      </c>
    </row>
    <row r="2142" spans="1:16" s="389" customFormat="1" ht="11.25" x14ac:dyDescent="0.2">
      <c r="A2142" s="554" t="s">
        <v>521</v>
      </c>
      <c r="B2142" s="505" t="s">
        <v>4698</v>
      </c>
      <c r="C2142" s="505" t="s">
        <v>4699</v>
      </c>
      <c r="D2142" s="418" t="s">
        <v>2852</v>
      </c>
      <c r="E2142" s="508">
        <f t="shared" si="61"/>
        <v>2192.6</v>
      </c>
      <c r="F2142" s="540" t="s">
        <v>5119</v>
      </c>
      <c r="G2142" s="418" t="s">
        <v>5120</v>
      </c>
      <c r="H2142" s="418" t="s">
        <v>2852</v>
      </c>
      <c r="I2142" s="418" t="s">
        <v>4703</v>
      </c>
      <c r="J2142" s="418" t="s">
        <v>5711</v>
      </c>
      <c r="K2142" s="539"/>
      <c r="L2142" s="532"/>
      <c r="M2142" s="508"/>
      <c r="N2142" s="529">
        <v>3</v>
      </c>
      <c r="O2142" s="529">
        <v>6</v>
      </c>
      <c r="P2142" s="508">
        <v>13155.599999999999</v>
      </c>
    </row>
    <row r="2143" spans="1:16" s="389" customFormat="1" ht="11.25" x14ac:dyDescent="0.2">
      <c r="A2143" s="554" t="s">
        <v>521</v>
      </c>
      <c r="B2143" s="505" t="s">
        <v>4698</v>
      </c>
      <c r="C2143" s="505" t="s">
        <v>4699</v>
      </c>
      <c r="D2143" s="418" t="s">
        <v>2852</v>
      </c>
      <c r="E2143" s="508">
        <f t="shared" si="61"/>
        <v>2192.6</v>
      </c>
      <c r="F2143" s="540" t="s">
        <v>5121</v>
      </c>
      <c r="G2143" s="418" t="s">
        <v>5122</v>
      </c>
      <c r="H2143" s="418" t="s">
        <v>2852</v>
      </c>
      <c r="I2143" s="418" t="s">
        <v>4703</v>
      </c>
      <c r="J2143" s="418" t="s">
        <v>5711</v>
      </c>
      <c r="K2143" s="539"/>
      <c r="L2143" s="532"/>
      <c r="M2143" s="508"/>
      <c r="N2143" s="529">
        <v>3</v>
      </c>
      <c r="O2143" s="529">
        <v>6</v>
      </c>
      <c r="P2143" s="508">
        <v>13155.599999999999</v>
      </c>
    </row>
    <row r="2144" spans="1:16" s="389" customFormat="1" ht="11.25" x14ac:dyDescent="0.2">
      <c r="A2144" s="554" t="s">
        <v>521</v>
      </c>
      <c r="B2144" s="505" t="s">
        <v>4698</v>
      </c>
      <c r="C2144" s="505" t="s">
        <v>4699</v>
      </c>
      <c r="D2144" s="418" t="s">
        <v>2852</v>
      </c>
      <c r="E2144" s="508">
        <f t="shared" si="61"/>
        <v>2192.6</v>
      </c>
      <c r="F2144" s="540" t="s">
        <v>5123</v>
      </c>
      <c r="G2144" s="418" t="s">
        <v>5124</v>
      </c>
      <c r="H2144" s="418" t="s">
        <v>2852</v>
      </c>
      <c r="I2144" s="418" t="s">
        <v>4703</v>
      </c>
      <c r="J2144" s="418" t="s">
        <v>5711</v>
      </c>
      <c r="K2144" s="539"/>
      <c r="L2144" s="532"/>
      <c r="M2144" s="508"/>
      <c r="N2144" s="529">
        <v>3</v>
      </c>
      <c r="O2144" s="529">
        <v>6</v>
      </c>
      <c r="P2144" s="508">
        <v>13155.599999999999</v>
      </c>
    </row>
    <row r="2145" spans="1:16" s="389" customFormat="1" ht="11.25" x14ac:dyDescent="0.2">
      <c r="A2145" s="554" t="s">
        <v>521</v>
      </c>
      <c r="B2145" s="505" t="s">
        <v>4698</v>
      </c>
      <c r="C2145" s="505" t="s">
        <v>4699</v>
      </c>
      <c r="D2145" s="418" t="s">
        <v>2852</v>
      </c>
      <c r="E2145" s="508">
        <f t="shared" si="61"/>
        <v>2192.6</v>
      </c>
      <c r="F2145" s="540" t="s">
        <v>5125</v>
      </c>
      <c r="G2145" s="418" t="s">
        <v>5126</v>
      </c>
      <c r="H2145" s="418" t="s">
        <v>2852</v>
      </c>
      <c r="I2145" s="418" t="s">
        <v>4703</v>
      </c>
      <c r="J2145" s="418" t="s">
        <v>5711</v>
      </c>
      <c r="K2145" s="539"/>
      <c r="L2145" s="532"/>
      <c r="M2145" s="508"/>
      <c r="N2145" s="529">
        <v>3</v>
      </c>
      <c r="O2145" s="529">
        <v>6</v>
      </c>
      <c r="P2145" s="508">
        <v>13155.599999999999</v>
      </c>
    </row>
    <row r="2146" spans="1:16" s="389" customFormat="1" ht="11.25" x14ac:dyDescent="0.2">
      <c r="A2146" s="554" t="s">
        <v>521</v>
      </c>
      <c r="B2146" s="505" t="s">
        <v>4698</v>
      </c>
      <c r="C2146" s="505" t="s">
        <v>4699</v>
      </c>
      <c r="D2146" s="418" t="s">
        <v>2852</v>
      </c>
      <c r="E2146" s="508">
        <f t="shared" si="61"/>
        <v>2192.6</v>
      </c>
      <c r="F2146" s="540" t="s">
        <v>5127</v>
      </c>
      <c r="G2146" s="418" t="s">
        <v>5128</v>
      </c>
      <c r="H2146" s="418" t="s">
        <v>2852</v>
      </c>
      <c r="I2146" s="418" t="s">
        <v>4703</v>
      </c>
      <c r="J2146" s="418" t="s">
        <v>5711</v>
      </c>
      <c r="K2146" s="539"/>
      <c r="L2146" s="532"/>
      <c r="M2146" s="508"/>
      <c r="N2146" s="529">
        <v>3</v>
      </c>
      <c r="O2146" s="529">
        <v>6</v>
      </c>
      <c r="P2146" s="508">
        <v>13155.599999999999</v>
      </c>
    </row>
    <row r="2147" spans="1:16" s="389" customFormat="1" ht="11.25" x14ac:dyDescent="0.2">
      <c r="A2147" s="554" t="s">
        <v>521</v>
      </c>
      <c r="B2147" s="505" t="s">
        <v>4698</v>
      </c>
      <c r="C2147" s="505" t="s">
        <v>4699</v>
      </c>
      <c r="D2147" s="418" t="s">
        <v>2852</v>
      </c>
      <c r="E2147" s="508">
        <f t="shared" si="61"/>
        <v>3739.8500000000004</v>
      </c>
      <c r="F2147" s="540" t="s">
        <v>5129</v>
      </c>
      <c r="G2147" s="418" t="s">
        <v>5130</v>
      </c>
      <c r="H2147" s="418" t="s">
        <v>2852</v>
      </c>
      <c r="I2147" s="418" t="s">
        <v>4703</v>
      </c>
      <c r="J2147" s="418" t="s">
        <v>5711</v>
      </c>
      <c r="K2147" s="539"/>
      <c r="L2147" s="532"/>
      <c r="M2147" s="508"/>
      <c r="N2147" s="529">
        <v>3</v>
      </c>
      <c r="O2147" s="529">
        <v>6</v>
      </c>
      <c r="P2147" s="508">
        <v>22439.100000000002</v>
      </c>
    </row>
    <row r="2148" spans="1:16" s="389" customFormat="1" ht="11.25" x14ac:dyDescent="0.2">
      <c r="A2148" s="554" t="s">
        <v>521</v>
      </c>
      <c r="B2148" s="505" t="s">
        <v>4698</v>
      </c>
      <c r="C2148" s="505" t="s">
        <v>4699</v>
      </c>
      <c r="D2148" s="418" t="s">
        <v>2852</v>
      </c>
      <c r="E2148" s="508">
        <f t="shared" si="61"/>
        <v>2192.6</v>
      </c>
      <c r="F2148" s="540" t="s">
        <v>5131</v>
      </c>
      <c r="G2148" s="418" t="s">
        <v>5132</v>
      </c>
      <c r="H2148" s="418" t="s">
        <v>2852</v>
      </c>
      <c r="I2148" s="418" t="s">
        <v>4703</v>
      </c>
      <c r="J2148" s="418" t="s">
        <v>5711</v>
      </c>
      <c r="K2148" s="539"/>
      <c r="L2148" s="532"/>
      <c r="M2148" s="508"/>
      <c r="N2148" s="529">
        <v>3</v>
      </c>
      <c r="O2148" s="529">
        <v>6</v>
      </c>
      <c r="P2148" s="508">
        <v>13155.599999999999</v>
      </c>
    </row>
    <row r="2149" spans="1:16" s="389" customFormat="1" ht="11.25" x14ac:dyDescent="0.2">
      <c r="A2149" s="554" t="s">
        <v>521</v>
      </c>
      <c r="B2149" s="505" t="s">
        <v>4698</v>
      </c>
      <c r="C2149" s="505" t="s">
        <v>4699</v>
      </c>
      <c r="D2149" s="418" t="s">
        <v>2852</v>
      </c>
      <c r="E2149" s="508">
        <f t="shared" si="61"/>
        <v>2192.6</v>
      </c>
      <c r="F2149" s="540" t="s">
        <v>5133</v>
      </c>
      <c r="G2149" s="418" t="s">
        <v>5134</v>
      </c>
      <c r="H2149" s="418" t="s">
        <v>2852</v>
      </c>
      <c r="I2149" s="418" t="s">
        <v>4703</v>
      </c>
      <c r="J2149" s="418" t="s">
        <v>5711</v>
      </c>
      <c r="K2149" s="539"/>
      <c r="L2149" s="532"/>
      <c r="M2149" s="508"/>
      <c r="N2149" s="529">
        <v>3</v>
      </c>
      <c r="O2149" s="529">
        <v>6</v>
      </c>
      <c r="P2149" s="508">
        <v>13155.599999999999</v>
      </c>
    </row>
    <row r="2150" spans="1:16" s="389" customFormat="1" ht="11.25" x14ac:dyDescent="0.2">
      <c r="A2150" s="554" t="s">
        <v>521</v>
      </c>
      <c r="B2150" s="505" t="s">
        <v>4698</v>
      </c>
      <c r="C2150" s="505" t="s">
        <v>4699</v>
      </c>
      <c r="D2150" s="418" t="s">
        <v>2852</v>
      </c>
      <c r="E2150" s="508">
        <f t="shared" si="61"/>
        <v>2192.6</v>
      </c>
      <c r="F2150" s="540" t="s">
        <v>5135</v>
      </c>
      <c r="G2150" s="418" t="s">
        <v>5136</v>
      </c>
      <c r="H2150" s="418" t="s">
        <v>2852</v>
      </c>
      <c r="I2150" s="418" t="s">
        <v>4703</v>
      </c>
      <c r="J2150" s="418" t="s">
        <v>5711</v>
      </c>
      <c r="K2150" s="539"/>
      <c r="L2150" s="532"/>
      <c r="M2150" s="508"/>
      <c r="N2150" s="529">
        <v>3</v>
      </c>
      <c r="O2150" s="529">
        <v>6</v>
      </c>
      <c r="P2150" s="508">
        <v>13155.599999999999</v>
      </c>
    </row>
    <row r="2151" spans="1:16" s="389" customFormat="1" ht="11.25" x14ac:dyDescent="0.2">
      <c r="A2151" s="554" t="s">
        <v>521</v>
      </c>
      <c r="B2151" s="505" t="s">
        <v>4698</v>
      </c>
      <c r="C2151" s="505" t="s">
        <v>4699</v>
      </c>
      <c r="D2151" s="418" t="s">
        <v>2852</v>
      </c>
      <c r="E2151" s="508">
        <f t="shared" si="61"/>
        <v>3739.8500000000004</v>
      </c>
      <c r="F2151" s="540" t="s">
        <v>5137</v>
      </c>
      <c r="G2151" s="418" t="s">
        <v>5138</v>
      </c>
      <c r="H2151" s="418" t="s">
        <v>2852</v>
      </c>
      <c r="I2151" s="418" t="s">
        <v>4703</v>
      </c>
      <c r="J2151" s="418" t="s">
        <v>5711</v>
      </c>
      <c r="K2151" s="539"/>
      <c r="L2151" s="532"/>
      <c r="M2151" s="508"/>
      <c r="N2151" s="529">
        <v>3</v>
      </c>
      <c r="O2151" s="529">
        <v>6</v>
      </c>
      <c r="P2151" s="508">
        <v>22439.100000000002</v>
      </c>
    </row>
    <row r="2152" spans="1:16" s="389" customFormat="1" ht="11.25" x14ac:dyDescent="0.2">
      <c r="A2152" s="554" t="s">
        <v>521</v>
      </c>
      <c r="B2152" s="505" t="s">
        <v>4698</v>
      </c>
      <c r="C2152" s="505" t="s">
        <v>4699</v>
      </c>
      <c r="D2152" s="418" t="s">
        <v>2852</v>
      </c>
      <c r="E2152" s="508">
        <f t="shared" si="61"/>
        <v>2192.6</v>
      </c>
      <c r="F2152" s="540" t="s">
        <v>5139</v>
      </c>
      <c r="G2152" s="418" t="s">
        <v>5140</v>
      </c>
      <c r="H2152" s="418" t="s">
        <v>2852</v>
      </c>
      <c r="I2152" s="418" t="s">
        <v>4703</v>
      </c>
      <c r="J2152" s="418" t="s">
        <v>5711</v>
      </c>
      <c r="K2152" s="539"/>
      <c r="L2152" s="532"/>
      <c r="M2152" s="508"/>
      <c r="N2152" s="529">
        <v>3</v>
      </c>
      <c r="O2152" s="529">
        <v>6</v>
      </c>
      <c r="P2152" s="508">
        <v>13155.599999999999</v>
      </c>
    </row>
    <row r="2153" spans="1:16" s="389" customFormat="1" ht="11.25" x14ac:dyDescent="0.2">
      <c r="A2153" s="554" t="s">
        <v>521</v>
      </c>
      <c r="B2153" s="505" t="s">
        <v>4698</v>
      </c>
      <c r="C2153" s="505" t="s">
        <v>4699</v>
      </c>
      <c r="D2153" s="418" t="s">
        <v>2852</v>
      </c>
      <c r="E2153" s="508">
        <f t="shared" si="61"/>
        <v>2192.6</v>
      </c>
      <c r="F2153" s="540" t="s">
        <v>5141</v>
      </c>
      <c r="G2153" s="418" t="s">
        <v>5142</v>
      </c>
      <c r="H2153" s="418" t="s">
        <v>2852</v>
      </c>
      <c r="I2153" s="418" t="s">
        <v>4703</v>
      </c>
      <c r="J2153" s="418" t="s">
        <v>5711</v>
      </c>
      <c r="K2153" s="539"/>
      <c r="L2153" s="532"/>
      <c r="M2153" s="508"/>
      <c r="N2153" s="529">
        <v>3</v>
      </c>
      <c r="O2153" s="529">
        <v>6</v>
      </c>
      <c r="P2153" s="508">
        <v>13155.599999999999</v>
      </c>
    </row>
    <row r="2154" spans="1:16" s="389" customFormat="1" ht="11.25" x14ac:dyDescent="0.2">
      <c r="A2154" s="554" t="s">
        <v>521</v>
      </c>
      <c r="B2154" s="505" t="s">
        <v>4698</v>
      </c>
      <c r="C2154" s="505" t="s">
        <v>4699</v>
      </c>
      <c r="D2154" s="418" t="s">
        <v>2852</v>
      </c>
      <c r="E2154" s="508">
        <f t="shared" si="61"/>
        <v>2192.6</v>
      </c>
      <c r="F2154" s="540" t="s">
        <v>5143</v>
      </c>
      <c r="G2154" s="418" t="s">
        <v>5144</v>
      </c>
      <c r="H2154" s="418" t="s">
        <v>2852</v>
      </c>
      <c r="I2154" s="418" t="s">
        <v>4703</v>
      </c>
      <c r="J2154" s="418" t="s">
        <v>5711</v>
      </c>
      <c r="K2154" s="539"/>
      <c r="L2154" s="532"/>
      <c r="M2154" s="508"/>
      <c r="N2154" s="529">
        <v>3</v>
      </c>
      <c r="O2154" s="529">
        <v>6</v>
      </c>
      <c r="P2154" s="508">
        <v>13155.599999999999</v>
      </c>
    </row>
    <row r="2155" spans="1:16" s="389" customFormat="1" ht="11.25" x14ac:dyDescent="0.2">
      <c r="A2155" s="554" t="s">
        <v>521</v>
      </c>
      <c r="B2155" s="505" t="s">
        <v>4698</v>
      </c>
      <c r="C2155" s="505" t="s">
        <v>4699</v>
      </c>
      <c r="D2155" s="418" t="s">
        <v>2852</v>
      </c>
      <c r="E2155" s="508">
        <f t="shared" si="61"/>
        <v>1863.71</v>
      </c>
      <c r="F2155" s="540" t="s">
        <v>5145</v>
      </c>
      <c r="G2155" s="418" t="s">
        <v>5146</v>
      </c>
      <c r="H2155" s="418" t="s">
        <v>2852</v>
      </c>
      <c r="I2155" s="418" t="s">
        <v>4703</v>
      </c>
      <c r="J2155" s="418" t="s">
        <v>5711</v>
      </c>
      <c r="K2155" s="539"/>
      <c r="L2155" s="532"/>
      <c r="M2155" s="508"/>
      <c r="N2155" s="529">
        <v>3</v>
      </c>
      <c r="O2155" s="529">
        <v>6</v>
      </c>
      <c r="P2155" s="508">
        <v>11182.26</v>
      </c>
    </row>
    <row r="2156" spans="1:16" s="389" customFormat="1" ht="11.25" x14ac:dyDescent="0.2">
      <c r="A2156" s="554" t="s">
        <v>521</v>
      </c>
      <c r="B2156" s="505" t="s">
        <v>4698</v>
      </c>
      <c r="C2156" s="505" t="s">
        <v>4699</v>
      </c>
      <c r="D2156" s="418" t="s">
        <v>2852</v>
      </c>
      <c r="E2156" s="508">
        <f t="shared" si="61"/>
        <v>2192.6</v>
      </c>
      <c r="F2156" s="540" t="s">
        <v>5147</v>
      </c>
      <c r="G2156" s="418" t="s">
        <v>5148</v>
      </c>
      <c r="H2156" s="418" t="s">
        <v>2852</v>
      </c>
      <c r="I2156" s="418" t="s">
        <v>4703</v>
      </c>
      <c r="J2156" s="418" t="s">
        <v>5711</v>
      </c>
      <c r="K2156" s="539"/>
      <c r="L2156" s="532"/>
      <c r="M2156" s="508"/>
      <c r="N2156" s="529">
        <v>3</v>
      </c>
      <c r="O2156" s="529">
        <v>6</v>
      </c>
      <c r="P2156" s="508">
        <v>13155.599999999999</v>
      </c>
    </row>
    <row r="2157" spans="1:16" s="389" customFormat="1" ht="11.25" x14ac:dyDescent="0.2">
      <c r="A2157" s="554" t="s">
        <v>521</v>
      </c>
      <c r="B2157" s="505" t="s">
        <v>4698</v>
      </c>
      <c r="C2157" s="505" t="s">
        <v>4699</v>
      </c>
      <c r="D2157" s="418" t="s">
        <v>2852</v>
      </c>
      <c r="E2157" s="508">
        <f t="shared" si="61"/>
        <v>2192.6</v>
      </c>
      <c r="F2157" s="540" t="s">
        <v>5149</v>
      </c>
      <c r="G2157" s="418" t="s">
        <v>5150</v>
      </c>
      <c r="H2157" s="418" t="s">
        <v>2852</v>
      </c>
      <c r="I2157" s="418" t="s">
        <v>4703</v>
      </c>
      <c r="J2157" s="418" t="s">
        <v>5711</v>
      </c>
      <c r="K2157" s="539"/>
      <c r="L2157" s="532"/>
      <c r="M2157" s="508"/>
      <c r="N2157" s="529">
        <v>3</v>
      </c>
      <c r="O2157" s="529">
        <v>6</v>
      </c>
      <c r="P2157" s="508">
        <v>13155.599999999999</v>
      </c>
    </row>
    <row r="2158" spans="1:16" s="389" customFormat="1" ht="11.25" x14ac:dyDescent="0.2">
      <c r="A2158" s="554" t="s">
        <v>521</v>
      </c>
      <c r="B2158" s="505" t="s">
        <v>4698</v>
      </c>
      <c r="C2158" s="505" t="s">
        <v>4699</v>
      </c>
      <c r="D2158" s="418" t="s">
        <v>2852</v>
      </c>
      <c r="E2158" s="508">
        <f t="shared" si="61"/>
        <v>2192.6</v>
      </c>
      <c r="F2158" s="540" t="s">
        <v>5151</v>
      </c>
      <c r="G2158" s="418" t="s">
        <v>5152</v>
      </c>
      <c r="H2158" s="418" t="s">
        <v>2852</v>
      </c>
      <c r="I2158" s="418" t="s">
        <v>4703</v>
      </c>
      <c r="J2158" s="418" t="s">
        <v>5711</v>
      </c>
      <c r="K2158" s="539"/>
      <c r="L2158" s="532"/>
      <c r="M2158" s="508"/>
      <c r="N2158" s="529">
        <v>3</v>
      </c>
      <c r="O2158" s="529">
        <v>6</v>
      </c>
      <c r="P2158" s="508">
        <v>13155.599999999999</v>
      </c>
    </row>
    <row r="2159" spans="1:16" s="389" customFormat="1" ht="11.25" x14ac:dyDescent="0.2">
      <c r="A2159" s="554" t="s">
        <v>521</v>
      </c>
      <c r="B2159" s="505" t="s">
        <v>4698</v>
      </c>
      <c r="C2159" s="505" t="s">
        <v>4699</v>
      </c>
      <c r="D2159" s="418" t="s">
        <v>2852</v>
      </c>
      <c r="E2159" s="508">
        <f t="shared" si="61"/>
        <v>2192.6</v>
      </c>
      <c r="F2159" s="540" t="s">
        <v>5153</v>
      </c>
      <c r="G2159" s="418" t="s">
        <v>5154</v>
      </c>
      <c r="H2159" s="418" t="s">
        <v>2852</v>
      </c>
      <c r="I2159" s="418" t="s">
        <v>4703</v>
      </c>
      <c r="J2159" s="418" t="s">
        <v>5711</v>
      </c>
      <c r="K2159" s="539"/>
      <c r="L2159" s="532"/>
      <c r="M2159" s="508"/>
      <c r="N2159" s="529">
        <v>3</v>
      </c>
      <c r="O2159" s="529">
        <v>6</v>
      </c>
      <c r="P2159" s="508">
        <v>13155.599999999999</v>
      </c>
    </row>
    <row r="2160" spans="1:16" s="389" customFormat="1" ht="11.25" x14ac:dyDescent="0.2">
      <c r="A2160" s="554" t="s">
        <v>521</v>
      </c>
      <c r="B2160" s="505" t="s">
        <v>4698</v>
      </c>
      <c r="C2160" s="505" t="s">
        <v>4699</v>
      </c>
      <c r="D2160" s="418" t="s">
        <v>2852</v>
      </c>
      <c r="E2160" s="508">
        <f t="shared" si="61"/>
        <v>2192.6</v>
      </c>
      <c r="F2160" s="540" t="s">
        <v>5155</v>
      </c>
      <c r="G2160" s="418" t="s">
        <v>5156</v>
      </c>
      <c r="H2160" s="418" t="s">
        <v>2852</v>
      </c>
      <c r="I2160" s="418" t="s">
        <v>4703</v>
      </c>
      <c r="J2160" s="418" t="s">
        <v>5711</v>
      </c>
      <c r="K2160" s="539"/>
      <c r="L2160" s="532"/>
      <c r="M2160" s="508"/>
      <c r="N2160" s="529">
        <v>3</v>
      </c>
      <c r="O2160" s="529">
        <v>6</v>
      </c>
      <c r="P2160" s="508">
        <v>13155.599999999999</v>
      </c>
    </row>
    <row r="2161" spans="1:16" s="389" customFormat="1" ht="11.25" x14ac:dyDescent="0.2">
      <c r="A2161" s="554" t="s">
        <v>521</v>
      </c>
      <c r="B2161" s="505" t="s">
        <v>4698</v>
      </c>
      <c r="C2161" s="505" t="s">
        <v>4699</v>
      </c>
      <c r="D2161" s="418" t="s">
        <v>2852</v>
      </c>
      <c r="E2161" s="508">
        <f t="shared" si="61"/>
        <v>2192.6</v>
      </c>
      <c r="F2161" s="540" t="s">
        <v>5157</v>
      </c>
      <c r="G2161" s="418" t="s">
        <v>5158</v>
      </c>
      <c r="H2161" s="418" t="s">
        <v>2852</v>
      </c>
      <c r="I2161" s="418" t="s">
        <v>4703</v>
      </c>
      <c r="J2161" s="418" t="s">
        <v>5711</v>
      </c>
      <c r="K2161" s="539"/>
      <c r="L2161" s="532"/>
      <c r="M2161" s="508"/>
      <c r="N2161" s="529">
        <v>3</v>
      </c>
      <c r="O2161" s="529">
        <v>6</v>
      </c>
      <c r="P2161" s="508">
        <v>13155.599999999999</v>
      </c>
    </row>
    <row r="2162" spans="1:16" s="389" customFormat="1" ht="11.25" x14ac:dyDescent="0.2">
      <c r="A2162" s="554" t="s">
        <v>521</v>
      </c>
      <c r="B2162" s="505" t="s">
        <v>4698</v>
      </c>
      <c r="C2162" s="505" t="s">
        <v>4699</v>
      </c>
      <c r="D2162" s="418" t="s">
        <v>2852</v>
      </c>
      <c r="E2162" s="508">
        <f t="shared" si="61"/>
        <v>2192.6</v>
      </c>
      <c r="F2162" s="540" t="s">
        <v>5159</v>
      </c>
      <c r="G2162" s="418" t="s">
        <v>5160</v>
      </c>
      <c r="H2162" s="418" t="s">
        <v>2852</v>
      </c>
      <c r="I2162" s="418" t="s">
        <v>4703</v>
      </c>
      <c r="J2162" s="418" t="s">
        <v>5711</v>
      </c>
      <c r="K2162" s="539"/>
      <c r="L2162" s="532"/>
      <c r="M2162" s="508"/>
      <c r="N2162" s="529">
        <v>3</v>
      </c>
      <c r="O2162" s="529">
        <v>6</v>
      </c>
      <c r="P2162" s="508">
        <v>13155.599999999999</v>
      </c>
    </row>
    <row r="2163" spans="1:16" s="389" customFormat="1" ht="11.25" x14ac:dyDescent="0.2">
      <c r="A2163" s="554" t="s">
        <v>521</v>
      </c>
      <c r="B2163" s="505" t="s">
        <v>4698</v>
      </c>
      <c r="C2163" s="505" t="s">
        <v>4699</v>
      </c>
      <c r="D2163" s="418" t="s">
        <v>2852</v>
      </c>
      <c r="E2163" s="508">
        <f t="shared" si="61"/>
        <v>3739.8500000000004</v>
      </c>
      <c r="F2163" s="540" t="s">
        <v>5161</v>
      </c>
      <c r="G2163" s="418" t="s">
        <v>5162</v>
      </c>
      <c r="H2163" s="418" t="s">
        <v>2852</v>
      </c>
      <c r="I2163" s="418" t="s">
        <v>4703</v>
      </c>
      <c r="J2163" s="418" t="s">
        <v>5711</v>
      </c>
      <c r="K2163" s="539"/>
      <c r="L2163" s="532"/>
      <c r="M2163" s="508"/>
      <c r="N2163" s="529">
        <v>3</v>
      </c>
      <c r="O2163" s="529">
        <v>6</v>
      </c>
      <c r="P2163" s="508">
        <v>22439.100000000002</v>
      </c>
    </row>
    <row r="2164" spans="1:16" s="389" customFormat="1" ht="11.25" x14ac:dyDescent="0.2">
      <c r="A2164" s="554" t="s">
        <v>521</v>
      </c>
      <c r="B2164" s="505" t="s">
        <v>4698</v>
      </c>
      <c r="C2164" s="505" t="s">
        <v>4699</v>
      </c>
      <c r="D2164" s="418" t="s">
        <v>2852</v>
      </c>
      <c r="E2164" s="508">
        <f t="shared" si="61"/>
        <v>2192.6</v>
      </c>
      <c r="F2164" s="540" t="s">
        <v>5163</v>
      </c>
      <c r="G2164" s="418" t="s">
        <v>5164</v>
      </c>
      <c r="H2164" s="418" t="s">
        <v>2852</v>
      </c>
      <c r="I2164" s="418" t="s">
        <v>4703</v>
      </c>
      <c r="J2164" s="418" t="s">
        <v>5711</v>
      </c>
      <c r="K2164" s="539"/>
      <c r="L2164" s="532"/>
      <c r="M2164" s="508"/>
      <c r="N2164" s="529">
        <v>3</v>
      </c>
      <c r="O2164" s="529">
        <v>6</v>
      </c>
      <c r="P2164" s="508">
        <v>13155.599999999999</v>
      </c>
    </row>
    <row r="2165" spans="1:16" s="389" customFormat="1" ht="11.25" x14ac:dyDescent="0.2">
      <c r="A2165" s="554" t="s">
        <v>521</v>
      </c>
      <c r="B2165" s="505" t="s">
        <v>4698</v>
      </c>
      <c r="C2165" s="505" t="s">
        <v>4699</v>
      </c>
      <c r="D2165" s="418" t="s">
        <v>2852</v>
      </c>
      <c r="E2165" s="508">
        <f t="shared" si="61"/>
        <v>2192.6</v>
      </c>
      <c r="F2165" s="540" t="s">
        <v>5165</v>
      </c>
      <c r="G2165" s="418" t="s">
        <v>5166</v>
      </c>
      <c r="H2165" s="418" t="s">
        <v>2852</v>
      </c>
      <c r="I2165" s="418" t="s">
        <v>4703</v>
      </c>
      <c r="J2165" s="418" t="s">
        <v>5711</v>
      </c>
      <c r="K2165" s="539"/>
      <c r="L2165" s="532"/>
      <c r="M2165" s="508"/>
      <c r="N2165" s="529">
        <v>3</v>
      </c>
      <c r="O2165" s="529">
        <v>6</v>
      </c>
      <c r="P2165" s="508">
        <v>13155.599999999999</v>
      </c>
    </row>
    <row r="2166" spans="1:16" s="389" customFormat="1" ht="11.25" x14ac:dyDescent="0.2">
      <c r="A2166" s="554" t="s">
        <v>521</v>
      </c>
      <c r="B2166" s="505" t="s">
        <v>4698</v>
      </c>
      <c r="C2166" s="505" t="s">
        <v>4699</v>
      </c>
      <c r="D2166" s="418" t="s">
        <v>2852</v>
      </c>
      <c r="E2166" s="508">
        <f t="shared" si="61"/>
        <v>2192.6</v>
      </c>
      <c r="F2166" s="540" t="s">
        <v>5167</v>
      </c>
      <c r="G2166" s="418" t="s">
        <v>5168</v>
      </c>
      <c r="H2166" s="418" t="s">
        <v>2852</v>
      </c>
      <c r="I2166" s="418" t="s">
        <v>4703</v>
      </c>
      <c r="J2166" s="418" t="s">
        <v>5711</v>
      </c>
      <c r="K2166" s="539"/>
      <c r="L2166" s="532"/>
      <c r="M2166" s="508"/>
      <c r="N2166" s="529">
        <v>3</v>
      </c>
      <c r="O2166" s="529">
        <v>6</v>
      </c>
      <c r="P2166" s="508">
        <v>13155.599999999999</v>
      </c>
    </row>
    <row r="2167" spans="1:16" s="389" customFormat="1" ht="11.25" x14ac:dyDescent="0.2">
      <c r="A2167" s="554" t="s">
        <v>521</v>
      </c>
      <c r="B2167" s="505" t="s">
        <v>4698</v>
      </c>
      <c r="C2167" s="505" t="s">
        <v>4699</v>
      </c>
      <c r="D2167" s="418" t="s">
        <v>2852</v>
      </c>
      <c r="E2167" s="508">
        <f t="shared" si="61"/>
        <v>2192.6</v>
      </c>
      <c r="F2167" s="540" t="s">
        <v>5169</v>
      </c>
      <c r="G2167" s="418" t="s">
        <v>5170</v>
      </c>
      <c r="H2167" s="418" t="s">
        <v>2852</v>
      </c>
      <c r="I2167" s="418" t="s">
        <v>4703</v>
      </c>
      <c r="J2167" s="418" t="s">
        <v>5711</v>
      </c>
      <c r="K2167" s="539"/>
      <c r="L2167" s="532"/>
      <c r="M2167" s="508"/>
      <c r="N2167" s="529">
        <v>3</v>
      </c>
      <c r="O2167" s="529">
        <v>6</v>
      </c>
      <c r="P2167" s="508">
        <v>13155.599999999999</v>
      </c>
    </row>
    <row r="2168" spans="1:16" s="389" customFormat="1" ht="11.25" x14ac:dyDescent="0.2">
      <c r="A2168" s="554" t="s">
        <v>521</v>
      </c>
      <c r="B2168" s="505" t="s">
        <v>4698</v>
      </c>
      <c r="C2168" s="505" t="s">
        <v>4699</v>
      </c>
      <c r="D2168" s="418" t="s">
        <v>2852</v>
      </c>
      <c r="E2168" s="508">
        <f t="shared" si="61"/>
        <v>2192.6</v>
      </c>
      <c r="F2168" s="540" t="s">
        <v>5171</v>
      </c>
      <c r="G2168" s="418" t="s">
        <v>5172</v>
      </c>
      <c r="H2168" s="418" t="s">
        <v>2852</v>
      </c>
      <c r="I2168" s="418" t="s">
        <v>4703</v>
      </c>
      <c r="J2168" s="418" t="s">
        <v>5711</v>
      </c>
      <c r="K2168" s="539"/>
      <c r="L2168" s="532"/>
      <c r="M2168" s="508"/>
      <c r="N2168" s="529">
        <v>3</v>
      </c>
      <c r="O2168" s="529">
        <v>6</v>
      </c>
      <c r="P2168" s="508">
        <v>13155.599999999999</v>
      </c>
    </row>
    <row r="2169" spans="1:16" s="389" customFormat="1" ht="11.25" x14ac:dyDescent="0.2">
      <c r="A2169" s="554" t="s">
        <v>521</v>
      </c>
      <c r="B2169" s="505" t="s">
        <v>4698</v>
      </c>
      <c r="C2169" s="505" t="s">
        <v>4699</v>
      </c>
      <c r="D2169" s="418" t="s">
        <v>2852</v>
      </c>
      <c r="E2169" s="508">
        <f t="shared" si="61"/>
        <v>2192.6</v>
      </c>
      <c r="F2169" s="540" t="s">
        <v>5173</v>
      </c>
      <c r="G2169" s="418" t="s">
        <v>5174</v>
      </c>
      <c r="H2169" s="418" t="s">
        <v>2852</v>
      </c>
      <c r="I2169" s="418" t="s">
        <v>4703</v>
      </c>
      <c r="J2169" s="418" t="s">
        <v>5711</v>
      </c>
      <c r="K2169" s="539"/>
      <c r="L2169" s="532"/>
      <c r="M2169" s="508"/>
      <c r="N2169" s="529">
        <v>3</v>
      </c>
      <c r="O2169" s="529">
        <v>6</v>
      </c>
      <c r="P2169" s="508">
        <v>13155.599999999999</v>
      </c>
    </row>
    <row r="2170" spans="1:16" s="389" customFormat="1" ht="11.25" x14ac:dyDescent="0.2">
      <c r="A2170" s="554" t="s">
        <v>521</v>
      </c>
      <c r="B2170" s="505" t="s">
        <v>4698</v>
      </c>
      <c r="C2170" s="505" t="s">
        <v>4699</v>
      </c>
      <c r="D2170" s="418" t="s">
        <v>2852</v>
      </c>
      <c r="E2170" s="508">
        <f t="shared" si="61"/>
        <v>2192.6</v>
      </c>
      <c r="F2170" s="540" t="s">
        <v>5175</v>
      </c>
      <c r="G2170" s="418" t="s">
        <v>5176</v>
      </c>
      <c r="H2170" s="418" t="s">
        <v>2852</v>
      </c>
      <c r="I2170" s="418" t="s">
        <v>4703</v>
      </c>
      <c r="J2170" s="418" t="s">
        <v>5711</v>
      </c>
      <c r="K2170" s="539"/>
      <c r="L2170" s="532"/>
      <c r="M2170" s="508"/>
      <c r="N2170" s="529">
        <v>3</v>
      </c>
      <c r="O2170" s="529">
        <v>6</v>
      </c>
      <c r="P2170" s="508">
        <v>13155.599999999999</v>
      </c>
    </row>
    <row r="2171" spans="1:16" s="389" customFormat="1" ht="11.25" x14ac:dyDescent="0.2">
      <c r="A2171" s="554" t="s">
        <v>521</v>
      </c>
      <c r="B2171" s="505" t="s">
        <v>4698</v>
      </c>
      <c r="C2171" s="505" t="s">
        <v>4699</v>
      </c>
      <c r="D2171" s="418" t="s">
        <v>2852</v>
      </c>
      <c r="E2171" s="508">
        <f t="shared" si="61"/>
        <v>2192.6</v>
      </c>
      <c r="F2171" s="540" t="s">
        <v>5177</v>
      </c>
      <c r="G2171" s="418" t="s">
        <v>5178</v>
      </c>
      <c r="H2171" s="418" t="s">
        <v>2852</v>
      </c>
      <c r="I2171" s="418" t="s">
        <v>4703</v>
      </c>
      <c r="J2171" s="418" t="s">
        <v>5711</v>
      </c>
      <c r="K2171" s="539"/>
      <c r="L2171" s="532"/>
      <c r="M2171" s="508"/>
      <c r="N2171" s="529">
        <v>3</v>
      </c>
      <c r="O2171" s="529">
        <v>6</v>
      </c>
      <c r="P2171" s="508">
        <v>13155.599999999999</v>
      </c>
    </row>
    <row r="2172" spans="1:16" s="389" customFormat="1" ht="11.25" x14ac:dyDescent="0.2">
      <c r="A2172" s="554" t="s">
        <v>521</v>
      </c>
      <c r="B2172" s="505" t="s">
        <v>4698</v>
      </c>
      <c r="C2172" s="505" t="s">
        <v>4699</v>
      </c>
      <c r="D2172" s="418" t="s">
        <v>2852</v>
      </c>
      <c r="E2172" s="508">
        <f t="shared" si="61"/>
        <v>3739.8500000000004</v>
      </c>
      <c r="F2172" s="540" t="s">
        <v>5179</v>
      </c>
      <c r="G2172" s="418" t="s">
        <v>5180</v>
      </c>
      <c r="H2172" s="418" t="s">
        <v>2852</v>
      </c>
      <c r="I2172" s="418" t="s">
        <v>4703</v>
      </c>
      <c r="J2172" s="418" t="s">
        <v>5711</v>
      </c>
      <c r="K2172" s="539"/>
      <c r="L2172" s="532"/>
      <c r="M2172" s="508"/>
      <c r="N2172" s="529">
        <v>3</v>
      </c>
      <c r="O2172" s="529">
        <v>6</v>
      </c>
      <c r="P2172" s="508">
        <v>22439.100000000002</v>
      </c>
    </row>
    <row r="2173" spans="1:16" s="389" customFormat="1" ht="11.25" x14ac:dyDescent="0.2">
      <c r="A2173" s="554" t="s">
        <v>521</v>
      </c>
      <c r="B2173" s="505" t="s">
        <v>4698</v>
      </c>
      <c r="C2173" s="505" t="s">
        <v>4699</v>
      </c>
      <c r="D2173" s="418" t="s">
        <v>2852</v>
      </c>
      <c r="E2173" s="508">
        <f t="shared" si="61"/>
        <v>3739.8500000000004</v>
      </c>
      <c r="F2173" s="540" t="s">
        <v>5181</v>
      </c>
      <c r="G2173" s="418" t="s">
        <v>5182</v>
      </c>
      <c r="H2173" s="418" t="s">
        <v>2852</v>
      </c>
      <c r="I2173" s="418" t="s">
        <v>4703</v>
      </c>
      <c r="J2173" s="418" t="s">
        <v>5711</v>
      </c>
      <c r="K2173" s="539"/>
      <c r="L2173" s="532"/>
      <c r="M2173" s="508"/>
      <c r="N2173" s="529">
        <v>3</v>
      </c>
      <c r="O2173" s="529">
        <v>6</v>
      </c>
      <c r="P2173" s="508">
        <v>22439.100000000002</v>
      </c>
    </row>
    <row r="2174" spans="1:16" s="389" customFormat="1" ht="11.25" x14ac:dyDescent="0.2">
      <c r="A2174" s="554" t="s">
        <v>521</v>
      </c>
      <c r="B2174" s="505" t="s">
        <v>4698</v>
      </c>
      <c r="C2174" s="505" t="s">
        <v>4699</v>
      </c>
      <c r="D2174" s="418" t="s">
        <v>2852</v>
      </c>
      <c r="E2174" s="508">
        <f t="shared" si="61"/>
        <v>2192.6</v>
      </c>
      <c r="F2174" s="540" t="s">
        <v>5183</v>
      </c>
      <c r="G2174" s="418" t="s">
        <v>5184</v>
      </c>
      <c r="H2174" s="418" t="s">
        <v>2852</v>
      </c>
      <c r="I2174" s="418" t="s">
        <v>4703</v>
      </c>
      <c r="J2174" s="418" t="s">
        <v>5711</v>
      </c>
      <c r="K2174" s="539"/>
      <c r="L2174" s="532"/>
      <c r="M2174" s="508"/>
      <c r="N2174" s="529">
        <v>3</v>
      </c>
      <c r="O2174" s="529">
        <v>6</v>
      </c>
      <c r="P2174" s="508">
        <v>13155.599999999999</v>
      </c>
    </row>
    <row r="2175" spans="1:16" s="389" customFormat="1" ht="11.25" x14ac:dyDescent="0.2">
      <c r="A2175" s="554" t="s">
        <v>521</v>
      </c>
      <c r="B2175" s="505" t="s">
        <v>4698</v>
      </c>
      <c r="C2175" s="505" t="s">
        <v>4699</v>
      </c>
      <c r="D2175" s="418" t="s">
        <v>2852</v>
      </c>
      <c r="E2175" s="508">
        <f t="shared" si="61"/>
        <v>2192.6</v>
      </c>
      <c r="F2175" s="540" t="s">
        <v>5185</v>
      </c>
      <c r="G2175" s="418" t="s">
        <v>5186</v>
      </c>
      <c r="H2175" s="418" t="s">
        <v>2852</v>
      </c>
      <c r="I2175" s="418" t="s">
        <v>4703</v>
      </c>
      <c r="J2175" s="418" t="s">
        <v>5711</v>
      </c>
      <c r="K2175" s="539"/>
      <c r="L2175" s="532"/>
      <c r="M2175" s="508"/>
      <c r="N2175" s="529">
        <v>3</v>
      </c>
      <c r="O2175" s="529">
        <v>6</v>
      </c>
      <c r="P2175" s="508">
        <v>13155.599999999999</v>
      </c>
    </row>
    <row r="2176" spans="1:16" s="389" customFormat="1" ht="11.25" x14ac:dyDescent="0.2">
      <c r="A2176" s="554" t="s">
        <v>521</v>
      </c>
      <c r="B2176" s="505" t="s">
        <v>4698</v>
      </c>
      <c r="C2176" s="505" t="s">
        <v>4699</v>
      </c>
      <c r="D2176" s="418" t="s">
        <v>2852</v>
      </c>
      <c r="E2176" s="508">
        <f t="shared" si="61"/>
        <v>2733.5500000000006</v>
      </c>
      <c r="F2176" s="540" t="s">
        <v>5187</v>
      </c>
      <c r="G2176" s="418" t="s">
        <v>5188</v>
      </c>
      <c r="H2176" s="418" t="s">
        <v>2852</v>
      </c>
      <c r="I2176" s="418" t="s">
        <v>4703</v>
      </c>
      <c r="J2176" s="418" t="s">
        <v>5711</v>
      </c>
      <c r="K2176" s="539"/>
      <c r="L2176" s="532"/>
      <c r="M2176" s="508"/>
      <c r="N2176" s="529">
        <v>3</v>
      </c>
      <c r="O2176" s="529">
        <v>6</v>
      </c>
      <c r="P2176" s="508">
        <v>16401.300000000003</v>
      </c>
    </row>
    <row r="2177" spans="1:16" s="389" customFormat="1" ht="11.25" x14ac:dyDescent="0.2">
      <c r="A2177" s="554" t="s">
        <v>521</v>
      </c>
      <c r="B2177" s="505" t="s">
        <v>4698</v>
      </c>
      <c r="C2177" s="505" t="s">
        <v>4699</v>
      </c>
      <c r="D2177" s="418" t="s">
        <v>3717</v>
      </c>
      <c r="E2177" s="508">
        <f t="shared" si="61"/>
        <v>2192.6</v>
      </c>
      <c r="F2177" s="540" t="s">
        <v>5189</v>
      </c>
      <c r="G2177" s="418" t="s">
        <v>5190</v>
      </c>
      <c r="H2177" s="418" t="s">
        <v>3717</v>
      </c>
      <c r="I2177" s="418" t="s">
        <v>4703</v>
      </c>
      <c r="J2177" s="418" t="s">
        <v>5711</v>
      </c>
      <c r="K2177" s="539"/>
      <c r="L2177" s="532"/>
      <c r="M2177" s="508"/>
      <c r="N2177" s="529">
        <v>3</v>
      </c>
      <c r="O2177" s="529">
        <v>6</v>
      </c>
      <c r="P2177" s="508">
        <v>13155.599999999999</v>
      </c>
    </row>
    <row r="2178" spans="1:16" s="389" customFormat="1" ht="11.25" x14ac:dyDescent="0.2">
      <c r="A2178" s="554" t="s">
        <v>521</v>
      </c>
      <c r="B2178" s="505" t="s">
        <v>4698</v>
      </c>
      <c r="C2178" s="505" t="s">
        <v>4699</v>
      </c>
      <c r="D2178" s="418" t="s">
        <v>3717</v>
      </c>
      <c r="E2178" s="508">
        <f t="shared" si="61"/>
        <v>3035.44</v>
      </c>
      <c r="F2178" s="540" t="s">
        <v>5191</v>
      </c>
      <c r="G2178" s="418" t="s">
        <v>5192</v>
      </c>
      <c r="H2178" s="418" t="s">
        <v>3717</v>
      </c>
      <c r="I2178" s="418" t="s">
        <v>4703</v>
      </c>
      <c r="J2178" s="418" t="s">
        <v>5711</v>
      </c>
      <c r="K2178" s="539"/>
      <c r="L2178" s="532"/>
      <c r="M2178" s="508"/>
      <c r="N2178" s="529">
        <v>3</v>
      </c>
      <c r="O2178" s="529">
        <v>6</v>
      </c>
      <c r="P2178" s="508">
        <v>18212.64</v>
      </c>
    </row>
    <row r="2179" spans="1:16" s="389" customFormat="1" ht="11.25" x14ac:dyDescent="0.2">
      <c r="A2179" s="554" t="s">
        <v>521</v>
      </c>
      <c r="B2179" s="505" t="s">
        <v>4698</v>
      </c>
      <c r="C2179" s="505" t="s">
        <v>4699</v>
      </c>
      <c r="D2179" s="418" t="s">
        <v>3717</v>
      </c>
      <c r="E2179" s="508">
        <f t="shared" si="61"/>
        <v>2192.6</v>
      </c>
      <c r="F2179" s="540" t="s">
        <v>5193</v>
      </c>
      <c r="G2179" s="418" t="s">
        <v>5194</v>
      </c>
      <c r="H2179" s="418" t="s">
        <v>3717</v>
      </c>
      <c r="I2179" s="418" t="s">
        <v>4703</v>
      </c>
      <c r="J2179" s="418" t="s">
        <v>5711</v>
      </c>
      <c r="K2179" s="539"/>
      <c r="L2179" s="532"/>
      <c r="M2179" s="508"/>
      <c r="N2179" s="529">
        <v>3</v>
      </c>
      <c r="O2179" s="529">
        <v>6</v>
      </c>
      <c r="P2179" s="508">
        <v>13155.599999999999</v>
      </c>
    </row>
    <row r="2180" spans="1:16" s="389" customFormat="1" ht="11.25" x14ac:dyDescent="0.2">
      <c r="A2180" s="554" t="s">
        <v>521</v>
      </c>
      <c r="B2180" s="505" t="s">
        <v>4698</v>
      </c>
      <c r="C2180" s="505" t="s">
        <v>4699</v>
      </c>
      <c r="D2180" s="418" t="s">
        <v>3717</v>
      </c>
      <c r="E2180" s="508">
        <f t="shared" si="61"/>
        <v>1863.71</v>
      </c>
      <c r="F2180" s="540" t="s">
        <v>5195</v>
      </c>
      <c r="G2180" s="418" t="s">
        <v>5196</v>
      </c>
      <c r="H2180" s="418" t="s">
        <v>3717</v>
      </c>
      <c r="I2180" s="418" t="s">
        <v>4703</v>
      </c>
      <c r="J2180" s="418" t="s">
        <v>5711</v>
      </c>
      <c r="K2180" s="539"/>
      <c r="L2180" s="532"/>
      <c r="M2180" s="508"/>
      <c r="N2180" s="529">
        <v>3</v>
      </c>
      <c r="O2180" s="529">
        <v>6</v>
      </c>
      <c r="P2180" s="508">
        <v>11182.26</v>
      </c>
    </row>
    <row r="2181" spans="1:16" s="389" customFormat="1" ht="11.25" x14ac:dyDescent="0.2">
      <c r="A2181" s="554" t="s">
        <v>521</v>
      </c>
      <c r="B2181" s="505" t="s">
        <v>4698</v>
      </c>
      <c r="C2181" s="505" t="s">
        <v>4699</v>
      </c>
      <c r="D2181" s="418" t="s">
        <v>3717</v>
      </c>
      <c r="E2181" s="508">
        <f t="shared" si="61"/>
        <v>2192.6</v>
      </c>
      <c r="F2181" s="540" t="s">
        <v>5197</v>
      </c>
      <c r="G2181" s="418" t="s">
        <v>5198</v>
      </c>
      <c r="H2181" s="418" t="s">
        <v>3717</v>
      </c>
      <c r="I2181" s="418" t="s">
        <v>4703</v>
      </c>
      <c r="J2181" s="418" t="s">
        <v>5711</v>
      </c>
      <c r="K2181" s="539"/>
      <c r="L2181" s="532"/>
      <c r="M2181" s="508"/>
      <c r="N2181" s="529">
        <v>3</v>
      </c>
      <c r="O2181" s="529">
        <v>6</v>
      </c>
      <c r="P2181" s="508">
        <v>13155.599999999999</v>
      </c>
    </row>
    <row r="2182" spans="1:16" s="389" customFormat="1" ht="11.25" x14ac:dyDescent="0.2">
      <c r="A2182" s="554" t="s">
        <v>521</v>
      </c>
      <c r="B2182" s="505" t="s">
        <v>4698</v>
      </c>
      <c r="C2182" s="505" t="s">
        <v>4699</v>
      </c>
      <c r="D2182" s="418" t="s">
        <v>3717</v>
      </c>
      <c r="E2182" s="508">
        <f t="shared" si="61"/>
        <v>2192.6</v>
      </c>
      <c r="F2182" s="540" t="s">
        <v>5199</v>
      </c>
      <c r="G2182" s="418" t="s">
        <v>5200</v>
      </c>
      <c r="H2182" s="418" t="s">
        <v>3717</v>
      </c>
      <c r="I2182" s="418" t="s">
        <v>4703</v>
      </c>
      <c r="J2182" s="418" t="s">
        <v>5711</v>
      </c>
      <c r="K2182" s="539"/>
      <c r="L2182" s="532"/>
      <c r="M2182" s="508"/>
      <c r="N2182" s="529">
        <v>3</v>
      </c>
      <c r="O2182" s="529">
        <v>6</v>
      </c>
      <c r="P2182" s="508">
        <v>13155.599999999999</v>
      </c>
    </row>
    <row r="2183" spans="1:16" s="389" customFormat="1" ht="11.25" x14ac:dyDescent="0.2">
      <c r="A2183" s="554" t="s">
        <v>521</v>
      </c>
      <c r="B2183" s="505" t="s">
        <v>4698</v>
      </c>
      <c r="C2183" s="505" t="s">
        <v>4699</v>
      </c>
      <c r="D2183" s="418" t="s">
        <v>3755</v>
      </c>
      <c r="E2183" s="508">
        <f t="shared" si="61"/>
        <v>2733.5500000000006</v>
      </c>
      <c r="F2183" s="540" t="s">
        <v>5201</v>
      </c>
      <c r="G2183" s="418" t="s">
        <v>5202</v>
      </c>
      <c r="H2183" s="418" t="s">
        <v>3755</v>
      </c>
      <c r="I2183" s="418" t="s">
        <v>4703</v>
      </c>
      <c r="J2183" s="418" t="s">
        <v>5711</v>
      </c>
      <c r="K2183" s="539"/>
      <c r="L2183" s="532"/>
      <c r="M2183" s="508"/>
      <c r="N2183" s="529">
        <v>3</v>
      </c>
      <c r="O2183" s="529">
        <v>6</v>
      </c>
      <c r="P2183" s="508">
        <v>16401.300000000003</v>
      </c>
    </row>
    <row r="2184" spans="1:16" s="389" customFormat="1" ht="11.25" x14ac:dyDescent="0.2">
      <c r="A2184" s="554" t="s">
        <v>521</v>
      </c>
      <c r="B2184" s="505" t="s">
        <v>4698</v>
      </c>
      <c r="C2184" s="505" t="s">
        <v>4699</v>
      </c>
      <c r="D2184" s="418" t="s">
        <v>3755</v>
      </c>
      <c r="E2184" s="508">
        <f t="shared" si="61"/>
        <v>3538.59</v>
      </c>
      <c r="F2184" s="540" t="s">
        <v>5203</v>
      </c>
      <c r="G2184" s="418" t="s">
        <v>5204</v>
      </c>
      <c r="H2184" s="418" t="s">
        <v>3755</v>
      </c>
      <c r="I2184" s="418" t="s">
        <v>4703</v>
      </c>
      <c r="J2184" s="418" t="s">
        <v>5711</v>
      </c>
      <c r="K2184" s="539"/>
      <c r="L2184" s="532"/>
      <c r="M2184" s="508"/>
      <c r="N2184" s="529">
        <v>3</v>
      </c>
      <c r="O2184" s="529">
        <v>6</v>
      </c>
      <c r="P2184" s="508">
        <v>21231.54</v>
      </c>
    </row>
    <row r="2185" spans="1:16" s="389" customFormat="1" ht="11.25" x14ac:dyDescent="0.2">
      <c r="A2185" s="554" t="s">
        <v>521</v>
      </c>
      <c r="B2185" s="505" t="s">
        <v>4698</v>
      </c>
      <c r="C2185" s="505" t="s">
        <v>4699</v>
      </c>
      <c r="D2185" s="418" t="s">
        <v>3755</v>
      </c>
      <c r="E2185" s="508">
        <f t="shared" si="61"/>
        <v>3538.59</v>
      </c>
      <c r="F2185" s="540" t="s">
        <v>5205</v>
      </c>
      <c r="G2185" s="418" t="s">
        <v>5206</v>
      </c>
      <c r="H2185" s="418" t="s">
        <v>3755</v>
      </c>
      <c r="I2185" s="418" t="s">
        <v>4703</v>
      </c>
      <c r="J2185" s="418" t="s">
        <v>5711</v>
      </c>
      <c r="K2185" s="539"/>
      <c r="L2185" s="532"/>
      <c r="M2185" s="508"/>
      <c r="N2185" s="529">
        <v>3</v>
      </c>
      <c r="O2185" s="529">
        <v>6</v>
      </c>
      <c r="P2185" s="508">
        <v>21231.54</v>
      </c>
    </row>
    <row r="2186" spans="1:16" s="389" customFormat="1" ht="11.25" x14ac:dyDescent="0.2">
      <c r="A2186" s="554" t="s">
        <v>521</v>
      </c>
      <c r="B2186" s="505" t="s">
        <v>4698</v>
      </c>
      <c r="C2186" s="505" t="s">
        <v>4699</v>
      </c>
      <c r="D2186" s="418" t="s">
        <v>3755</v>
      </c>
      <c r="E2186" s="508">
        <f t="shared" si="61"/>
        <v>3538.59</v>
      </c>
      <c r="F2186" s="540" t="s">
        <v>5207</v>
      </c>
      <c r="G2186" s="418" t="s">
        <v>5208</v>
      </c>
      <c r="H2186" s="418" t="s">
        <v>3755</v>
      </c>
      <c r="I2186" s="418" t="s">
        <v>4703</v>
      </c>
      <c r="J2186" s="418" t="s">
        <v>5711</v>
      </c>
      <c r="K2186" s="539"/>
      <c r="L2186" s="532"/>
      <c r="M2186" s="508"/>
      <c r="N2186" s="529">
        <v>3</v>
      </c>
      <c r="O2186" s="529">
        <v>6</v>
      </c>
      <c r="P2186" s="508">
        <v>21231.54</v>
      </c>
    </row>
    <row r="2187" spans="1:16" s="389" customFormat="1" ht="11.25" x14ac:dyDescent="0.2">
      <c r="A2187" s="554" t="s">
        <v>521</v>
      </c>
      <c r="B2187" s="505" t="s">
        <v>4698</v>
      </c>
      <c r="C2187" s="505" t="s">
        <v>4699</v>
      </c>
      <c r="D2187" s="418" t="s">
        <v>3755</v>
      </c>
      <c r="E2187" s="508">
        <f t="shared" si="61"/>
        <v>3538.59</v>
      </c>
      <c r="F2187" s="540" t="s">
        <v>5209</v>
      </c>
      <c r="G2187" s="418" t="s">
        <v>5210</v>
      </c>
      <c r="H2187" s="418" t="s">
        <v>3755</v>
      </c>
      <c r="I2187" s="418" t="s">
        <v>4703</v>
      </c>
      <c r="J2187" s="418" t="s">
        <v>5711</v>
      </c>
      <c r="K2187" s="539"/>
      <c r="L2187" s="532"/>
      <c r="M2187" s="508"/>
      <c r="N2187" s="529">
        <v>3</v>
      </c>
      <c r="O2187" s="529">
        <v>6</v>
      </c>
      <c r="P2187" s="508">
        <v>21231.54</v>
      </c>
    </row>
    <row r="2188" spans="1:16" s="389" customFormat="1" ht="11.25" x14ac:dyDescent="0.2">
      <c r="A2188" s="554" t="s">
        <v>521</v>
      </c>
      <c r="B2188" s="505" t="s">
        <v>4698</v>
      </c>
      <c r="C2188" s="505" t="s">
        <v>4699</v>
      </c>
      <c r="D2188" s="418" t="s">
        <v>3755</v>
      </c>
      <c r="E2188" s="508">
        <f t="shared" si="61"/>
        <v>2733.5500000000006</v>
      </c>
      <c r="F2188" s="540" t="s">
        <v>5211</v>
      </c>
      <c r="G2188" s="418" t="s">
        <v>5212</v>
      </c>
      <c r="H2188" s="418" t="s">
        <v>3755</v>
      </c>
      <c r="I2188" s="418" t="s">
        <v>4703</v>
      </c>
      <c r="J2188" s="418" t="s">
        <v>5711</v>
      </c>
      <c r="K2188" s="539"/>
      <c r="L2188" s="532"/>
      <c r="M2188" s="508"/>
      <c r="N2188" s="529">
        <v>3</v>
      </c>
      <c r="O2188" s="529">
        <v>6</v>
      </c>
      <c r="P2188" s="508">
        <v>16401.300000000003</v>
      </c>
    </row>
    <row r="2189" spans="1:16" s="389" customFormat="1" ht="11.25" x14ac:dyDescent="0.2">
      <c r="A2189" s="554" t="s">
        <v>521</v>
      </c>
      <c r="B2189" s="505" t="s">
        <v>4698</v>
      </c>
      <c r="C2189" s="505" t="s">
        <v>4699</v>
      </c>
      <c r="D2189" s="418" t="s">
        <v>3755</v>
      </c>
      <c r="E2189" s="508">
        <f t="shared" si="61"/>
        <v>2683.2400000000002</v>
      </c>
      <c r="F2189" s="540" t="s">
        <v>4011</v>
      </c>
      <c r="G2189" s="418" t="s">
        <v>4012</v>
      </c>
      <c r="H2189" s="418" t="s">
        <v>3755</v>
      </c>
      <c r="I2189" s="418" t="s">
        <v>4703</v>
      </c>
      <c r="J2189" s="418" t="s">
        <v>5711</v>
      </c>
      <c r="K2189" s="539"/>
      <c r="L2189" s="532"/>
      <c r="M2189" s="508"/>
      <c r="N2189" s="529">
        <v>3</v>
      </c>
      <c r="O2189" s="529">
        <v>6</v>
      </c>
      <c r="P2189" s="508">
        <v>16099.440000000002</v>
      </c>
    </row>
    <row r="2190" spans="1:16" s="389" customFormat="1" ht="11.25" x14ac:dyDescent="0.2">
      <c r="A2190" s="554" t="s">
        <v>521</v>
      </c>
      <c r="B2190" s="505" t="s">
        <v>4698</v>
      </c>
      <c r="C2190" s="505" t="s">
        <v>4699</v>
      </c>
      <c r="D2190" s="418" t="s">
        <v>3755</v>
      </c>
      <c r="E2190" s="508">
        <f t="shared" si="61"/>
        <v>3739.8500000000004</v>
      </c>
      <c r="F2190" s="540" t="s">
        <v>5213</v>
      </c>
      <c r="G2190" s="418" t="s">
        <v>5214</v>
      </c>
      <c r="H2190" s="418" t="s">
        <v>3755</v>
      </c>
      <c r="I2190" s="418" t="s">
        <v>4703</v>
      </c>
      <c r="J2190" s="418" t="s">
        <v>5711</v>
      </c>
      <c r="K2190" s="539"/>
      <c r="L2190" s="532"/>
      <c r="M2190" s="508"/>
      <c r="N2190" s="529">
        <v>3</v>
      </c>
      <c r="O2190" s="529">
        <v>6</v>
      </c>
      <c r="P2190" s="508">
        <v>22439.100000000002</v>
      </c>
    </row>
    <row r="2191" spans="1:16" s="389" customFormat="1" ht="11.25" x14ac:dyDescent="0.2">
      <c r="A2191" s="554" t="s">
        <v>521</v>
      </c>
      <c r="B2191" s="505" t="s">
        <v>4698</v>
      </c>
      <c r="C2191" s="505" t="s">
        <v>4699</v>
      </c>
      <c r="D2191" s="418" t="s">
        <v>3755</v>
      </c>
      <c r="E2191" s="508">
        <f t="shared" ref="E2191:E2254" si="62">P2191/6</f>
        <v>2733.5500000000006</v>
      </c>
      <c r="F2191" s="540" t="s">
        <v>5215</v>
      </c>
      <c r="G2191" s="418" t="s">
        <v>5216</v>
      </c>
      <c r="H2191" s="418" t="s">
        <v>3755</v>
      </c>
      <c r="I2191" s="418" t="s">
        <v>4703</v>
      </c>
      <c r="J2191" s="418" t="s">
        <v>5711</v>
      </c>
      <c r="K2191" s="539"/>
      <c r="L2191" s="532"/>
      <c r="M2191" s="508"/>
      <c r="N2191" s="529">
        <v>3</v>
      </c>
      <c r="O2191" s="529">
        <v>6</v>
      </c>
      <c r="P2191" s="508">
        <v>16401.300000000003</v>
      </c>
    </row>
    <row r="2192" spans="1:16" s="389" customFormat="1" ht="11.25" x14ac:dyDescent="0.2">
      <c r="A2192" s="554" t="s">
        <v>521</v>
      </c>
      <c r="B2192" s="505" t="s">
        <v>4698</v>
      </c>
      <c r="C2192" s="505" t="s">
        <v>4699</v>
      </c>
      <c r="D2192" s="418" t="s">
        <v>3755</v>
      </c>
      <c r="E2192" s="508">
        <f t="shared" si="62"/>
        <v>3739.8500000000004</v>
      </c>
      <c r="F2192" s="540" t="s">
        <v>5217</v>
      </c>
      <c r="G2192" s="418" t="s">
        <v>5218</v>
      </c>
      <c r="H2192" s="418" t="s">
        <v>3755</v>
      </c>
      <c r="I2192" s="418" t="s">
        <v>4703</v>
      </c>
      <c r="J2192" s="418" t="s">
        <v>5711</v>
      </c>
      <c r="K2192" s="539"/>
      <c r="L2192" s="532"/>
      <c r="M2192" s="508"/>
      <c r="N2192" s="529">
        <v>3</v>
      </c>
      <c r="O2192" s="529">
        <v>6</v>
      </c>
      <c r="P2192" s="508">
        <v>22439.100000000002</v>
      </c>
    </row>
    <row r="2193" spans="1:16" s="389" customFormat="1" ht="11.25" x14ac:dyDescent="0.2">
      <c r="A2193" s="554" t="s">
        <v>521</v>
      </c>
      <c r="B2193" s="505" t="s">
        <v>4698</v>
      </c>
      <c r="C2193" s="505" t="s">
        <v>4699</v>
      </c>
      <c r="D2193" s="418" t="s">
        <v>3755</v>
      </c>
      <c r="E2193" s="508">
        <f t="shared" si="62"/>
        <v>2733.5500000000006</v>
      </c>
      <c r="F2193" s="540" t="s">
        <v>5219</v>
      </c>
      <c r="G2193" s="418" t="s">
        <v>5220</v>
      </c>
      <c r="H2193" s="418" t="s">
        <v>3755</v>
      </c>
      <c r="I2193" s="418" t="s">
        <v>4703</v>
      </c>
      <c r="J2193" s="418" t="s">
        <v>5711</v>
      </c>
      <c r="K2193" s="539"/>
      <c r="L2193" s="532"/>
      <c r="M2193" s="508"/>
      <c r="N2193" s="529">
        <v>3</v>
      </c>
      <c r="O2193" s="529">
        <v>6</v>
      </c>
      <c r="P2193" s="508">
        <v>16401.300000000003</v>
      </c>
    </row>
    <row r="2194" spans="1:16" s="389" customFormat="1" ht="11.25" x14ac:dyDescent="0.2">
      <c r="A2194" s="554" t="s">
        <v>521</v>
      </c>
      <c r="B2194" s="505" t="s">
        <v>4698</v>
      </c>
      <c r="C2194" s="505" t="s">
        <v>4699</v>
      </c>
      <c r="D2194" s="418" t="s">
        <v>3755</v>
      </c>
      <c r="E2194" s="508">
        <f t="shared" si="62"/>
        <v>2733.5500000000006</v>
      </c>
      <c r="F2194" s="540" t="s">
        <v>5221</v>
      </c>
      <c r="G2194" s="418" t="s">
        <v>5222</v>
      </c>
      <c r="H2194" s="418" t="s">
        <v>3755</v>
      </c>
      <c r="I2194" s="418" t="s">
        <v>4703</v>
      </c>
      <c r="J2194" s="418" t="s">
        <v>5711</v>
      </c>
      <c r="K2194" s="539"/>
      <c r="L2194" s="532"/>
      <c r="M2194" s="508"/>
      <c r="N2194" s="529">
        <v>3</v>
      </c>
      <c r="O2194" s="529">
        <v>6</v>
      </c>
      <c r="P2194" s="508">
        <v>16401.300000000003</v>
      </c>
    </row>
    <row r="2195" spans="1:16" s="389" customFormat="1" ht="11.25" x14ac:dyDescent="0.2">
      <c r="A2195" s="554" t="s">
        <v>521</v>
      </c>
      <c r="B2195" s="505" t="s">
        <v>4698</v>
      </c>
      <c r="C2195" s="505" t="s">
        <v>4699</v>
      </c>
      <c r="D2195" s="418" t="s">
        <v>3755</v>
      </c>
      <c r="E2195" s="508">
        <f t="shared" si="62"/>
        <v>2733.5500000000006</v>
      </c>
      <c r="F2195" s="540" t="s">
        <v>5223</v>
      </c>
      <c r="G2195" s="418" t="s">
        <v>5224</v>
      </c>
      <c r="H2195" s="418" t="s">
        <v>3755</v>
      </c>
      <c r="I2195" s="418" t="s">
        <v>4703</v>
      </c>
      <c r="J2195" s="418" t="s">
        <v>5711</v>
      </c>
      <c r="K2195" s="539"/>
      <c r="L2195" s="532"/>
      <c r="M2195" s="508"/>
      <c r="N2195" s="529">
        <v>3</v>
      </c>
      <c r="O2195" s="529">
        <v>6</v>
      </c>
      <c r="P2195" s="508">
        <v>16401.300000000003</v>
      </c>
    </row>
    <row r="2196" spans="1:16" s="389" customFormat="1" ht="11.25" x14ac:dyDescent="0.2">
      <c r="A2196" s="554" t="s">
        <v>521</v>
      </c>
      <c r="B2196" s="505" t="s">
        <v>4698</v>
      </c>
      <c r="C2196" s="505" t="s">
        <v>4699</v>
      </c>
      <c r="D2196" s="418" t="s">
        <v>3755</v>
      </c>
      <c r="E2196" s="508">
        <f t="shared" si="62"/>
        <v>2733.5500000000006</v>
      </c>
      <c r="F2196" s="540" t="s">
        <v>5225</v>
      </c>
      <c r="G2196" s="418" t="s">
        <v>5226</v>
      </c>
      <c r="H2196" s="418" t="s">
        <v>3755</v>
      </c>
      <c r="I2196" s="418" t="s">
        <v>4703</v>
      </c>
      <c r="J2196" s="418" t="s">
        <v>5711</v>
      </c>
      <c r="K2196" s="539"/>
      <c r="L2196" s="532"/>
      <c r="M2196" s="508"/>
      <c r="N2196" s="529">
        <v>3</v>
      </c>
      <c r="O2196" s="529">
        <v>6</v>
      </c>
      <c r="P2196" s="508">
        <v>16401.300000000003</v>
      </c>
    </row>
    <row r="2197" spans="1:16" s="389" customFormat="1" ht="11.25" x14ac:dyDescent="0.2">
      <c r="A2197" s="554" t="s">
        <v>521</v>
      </c>
      <c r="B2197" s="505" t="s">
        <v>4698</v>
      </c>
      <c r="C2197" s="505" t="s">
        <v>4699</v>
      </c>
      <c r="D2197" s="418" t="s">
        <v>3755</v>
      </c>
      <c r="E2197" s="508">
        <f t="shared" si="62"/>
        <v>3739.8500000000004</v>
      </c>
      <c r="F2197" s="540" t="s">
        <v>5227</v>
      </c>
      <c r="G2197" s="418" t="s">
        <v>5228</v>
      </c>
      <c r="H2197" s="418" t="s">
        <v>3755</v>
      </c>
      <c r="I2197" s="418" t="s">
        <v>4703</v>
      </c>
      <c r="J2197" s="418" t="s">
        <v>5711</v>
      </c>
      <c r="K2197" s="539"/>
      <c r="L2197" s="532"/>
      <c r="M2197" s="508"/>
      <c r="N2197" s="529">
        <v>3</v>
      </c>
      <c r="O2197" s="529">
        <v>6</v>
      </c>
      <c r="P2197" s="508">
        <v>22439.100000000002</v>
      </c>
    </row>
    <row r="2198" spans="1:16" s="389" customFormat="1" ht="11.25" x14ac:dyDescent="0.2">
      <c r="A2198" s="554" t="s">
        <v>521</v>
      </c>
      <c r="B2198" s="505" t="s">
        <v>4698</v>
      </c>
      <c r="C2198" s="505" t="s">
        <v>4699</v>
      </c>
      <c r="D2198" s="418" t="s">
        <v>3755</v>
      </c>
      <c r="E2198" s="508">
        <f t="shared" si="62"/>
        <v>3739.8500000000004</v>
      </c>
      <c r="F2198" s="540" t="s">
        <v>5229</v>
      </c>
      <c r="G2198" s="418" t="s">
        <v>5230</v>
      </c>
      <c r="H2198" s="418" t="s">
        <v>3755</v>
      </c>
      <c r="I2198" s="418" t="s">
        <v>4703</v>
      </c>
      <c r="J2198" s="418" t="s">
        <v>5711</v>
      </c>
      <c r="K2198" s="539"/>
      <c r="L2198" s="532"/>
      <c r="M2198" s="508"/>
      <c r="N2198" s="529">
        <v>3</v>
      </c>
      <c r="O2198" s="529">
        <v>6</v>
      </c>
      <c r="P2198" s="508">
        <v>22439.100000000002</v>
      </c>
    </row>
    <row r="2199" spans="1:16" s="389" customFormat="1" ht="11.25" x14ac:dyDescent="0.2">
      <c r="A2199" s="554" t="s">
        <v>521</v>
      </c>
      <c r="B2199" s="505" t="s">
        <v>4698</v>
      </c>
      <c r="C2199" s="505" t="s">
        <v>4699</v>
      </c>
      <c r="D2199" s="418" t="s">
        <v>3755</v>
      </c>
      <c r="E2199" s="508">
        <f t="shared" si="62"/>
        <v>2733.5500000000006</v>
      </c>
      <c r="F2199" s="540" t="s">
        <v>5231</v>
      </c>
      <c r="G2199" s="418" t="s">
        <v>5232</v>
      </c>
      <c r="H2199" s="418" t="s">
        <v>3755</v>
      </c>
      <c r="I2199" s="418" t="s">
        <v>4703</v>
      </c>
      <c r="J2199" s="418" t="s">
        <v>5711</v>
      </c>
      <c r="K2199" s="539"/>
      <c r="L2199" s="532"/>
      <c r="M2199" s="508"/>
      <c r="N2199" s="529">
        <v>3</v>
      </c>
      <c r="O2199" s="529">
        <v>6</v>
      </c>
      <c r="P2199" s="508">
        <v>16401.300000000003</v>
      </c>
    </row>
    <row r="2200" spans="1:16" s="389" customFormat="1" ht="11.25" x14ac:dyDescent="0.2">
      <c r="A2200" s="554" t="s">
        <v>521</v>
      </c>
      <c r="B2200" s="505" t="s">
        <v>4698</v>
      </c>
      <c r="C2200" s="505" t="s">
        <v>4699</v>
      </c>
      <c r="D2200" s="418" t="s">
        <v>3755</v>
      </c>
      <c r="E2200" s="508">
        <f t="shared" si="62"/>
        <v>2683.2400000000002</v>
      </c>
      <c r="F2200" s="540" t="s">
        <v>5233</v>
      </c>
      <c r="G2200" s="418" t="s">
        <v>5234</v>
      </c>
      <c r="H2200" s="418" t="s">
        <v>3755</v>
      </c>
      <c r="I2200" s="418" t="s">
        <v>4703</v>
      </c>
      <c r="J2200" s="418" t="s">
        <v>5711</v>
      </c>
      <c r="K2200" s="539"/>
      <c r="L2200" s="532"/>
      <c r="M2200" s="508"/>
      <c r="N2200" s="529">
        <v>3</v>
      </c>
      <c r="O2200" s="529">
        <v>6</v>
      </c>
      <c r="P2200" s="508">
        <v>16099.440000000002</v>
      </c>
    </row>
    <row r="2201" spans="1:16" s="389" customFormat="1" ht="11.25" x14ac:dyDescent="0.2">
      <c r="A2201" s="554" t="s">
        <v>521</v>
      </c>
      <c r="B2201" s="505" t="s">
        <v>4698</v>
      </c>
      <c r="C2201" s="505" t="s">
        <v>4699</v>
      </c>
      <c r="D2201" s="418" t="s">
        <v>3755</v>
      </c>
      <c r="E2201" s="508">
        <f t="shared" si="62"/>
        <v>2631.12</v>
      </c>
      <c r="F2201" s="540" t="s">
        <v>5235</v>
      </c>
      <c r="G2201" s="418" t="s">
        <v>5236</v>
      </c>
      <c r="H2201" s="418" t="s">
        <v>3755</v>
      </c>
      <c r="I2201" s="418" t="s">
        <v>4703</v>
      </c>
      <c r="J2201" s="418" t="s">
        <v>5711</v>
      </c>
      <c r="K2201" s="539"/>
      <c r="L2201" s="532"/>
      <c r="M2201" s="508"/>
      <c r="N2201" s="529">
        <v>3</v>
      </c>
      <c r="O2201" s="529">
        <v>6</v>
      </c>
      <c r="P2201" s="508">
        <v>15786.72</v>
      </c>
    </row>
    <row r="2202" spans="1:16" s="389" customFormat="1" ht="11.25" x14ac:dyDescent="0.2">
      <c r="A2202" s="554" t="s">
        <v>521</v>
      </c>
      <c r="B2202" s="505" t="s">
        <v>4698</v>
      </c>
      <c r="C2202" s="505" t="s">
        <v>4699</v>
      </c>
      <c r="D2202" s="418" t="s">
        <v>3755</v>
      </c>
      <c r="E2202" s="508">
        <f t="shared" si="62"/>
        <v>2683.2400000000002</v>
      </c>
      <c r="F2202" s="540" t="s">
        <v>5237</v>
      </c>
      <c r="G2202" s="418" t="s">
        <v>5238</v>
      </c>
      <c r="H2202" s="418" t="s">
        <v>3755</v>
      </c>
      <c r="I2202" s="418" t="s">
        <v>4703</v>
      </c>
      <c r="J2202" s="418" t="s">
        <v>5711</v>
      </c>
      <c r="K2202" s="539"/>
      <c r="L2202" s="532"/>
      <c r="M2202" s="508"/>
      <c r="N2202" s="529">
        <v>3</v>
      </c>
      <c r="O2202" s="529">
        <v>6</v>
      </c>
      <c r="P2202" s="508">
        <v>16099.440000000002</v>
      </c>
    </row>
    <row r="2203" spans="1:16" s="389" customFormat="1" ht="11.25" x14ac:dyDescent="0.2">
      <c r="A2203" s="554" t="s">
        <v>521</v>
      </c>
      <c r="B2203" s="505" t="s">
        <v>4698</v>
      </c>
      <c r="C2203" s="505" t="s">
        <v>4699</v>
      </c>
      <c r="D2203" s="418" t="s">
        <v>3755</v>
      </c>
      <c r="E2203" s="508">
        <f t="shared" si="62"/>
        <v>3739.8500000000004</v>
      </c>
      <c r="F2203" s="540" t="s">
        <v>5239</v>
      </c>
      <c r="G2203" s="418" t="s">
        <v>5240</v>
      </c>
      <c r="H2203" s="418" t="s">
        <v>3755</v>
      </c>
      <c r="I2203" s="418" t="s">
        <v>4703</v>
      </c>
      <c r="J2203" s="418" t="s">
        <v>5711</v>
      </c>
      <c r="K2203" s="539"/>
      <c r="L2203" s="532"/>
      <c r="M2203" s="508"/>
      <c r="N2203" s="529">
        <v>3</v>
      </c>
      <c r="O2203" s="529">
        <v>6</v>
      </c>
      <c r="P2203" s="508">
        <v>22439.100000000002</v>
      </c>
    </row>
    <row r="2204" spans="1:16" s="389" customFormat="1" ht="11.25" x14ac:dyDescent="0.2">
      <c r="A2204" s="554" t="s">
        <v>521</v>
      </c>
      <c r="B2204" s="505" t="s">
        <v>4698</v>
      </c>
      <c r="C2204" s="505" t="s">
        <v>4699</v>
      </c>
      <c r="D2204" s="418" t="s">
        <v>3755</v>
      </c>
      <c r="E2204" s="508">
        <f t="shared" si="62"/>
        <v>3739.8500000000004</v>
      </c>
      <c r="F2204" s="540" t="s">
        <v>5241</v>
      </c>
      <c r="G2204" s="418" t="s">
        <v>5242</v>
      </c>
      <c r="H2204" s="418" t="s">
        <v>3755</v>
      </c>
      <c r="I2204" s="418" t="s">
        <v>4703</v>
      </c>
      <c r="J2204" s="418" t="s">
        <v>5711</v>
      </c>
      <c r="K2204" s="539"/>
      <c r="L2204" s="532"/>
      <c r="M2204" s="508"/>
      <c r="N2204" s="529">
        <v>3</v>
      </c>
      <c r="O2204" s="529">
        <v>6</v>
      </c>
      <c r="P2204" s="508">
        <v>22439.100000000002</v>
      </c>
    </row>
    <row r="2205" spans="1:16" s="389" customFormat="1" ht="11.25" x14ac:dyDescent="0.2">
      <c r="A2205" s="554" t="s">
        <v>521</v>
      </c>
      <c r="B2205" s="505" t="s">
        <v>4698</v>
      </c>
      <c r="C2205" s="505" t="s">
        <v>4699</v>
      </c>
      <c r="D2205" s="418" t="s">
        <v>3755</v>
      </c>
      <c r="E2205" s="508">
        <f t="shared" si="62"/>
        <v>2192.6</v>
      </c>
      <c r="F2205" s="540" t="s">
        <v>5243</v>
      </c>
      <c r="G2205" s="418" t="s">
        <v>5244</v>
      </c>
      <c r="H2205" s="418" t="s">
        <v>3755</v>
      </c>
      <c r="I2205" s="418" t="s">
        <v>4703</v>
      </c>
      <c r="J2205" s="418" t="s">
        <v>5711</v>
      </c>
      <c r="K2205" s="539"/>
      <c r="L2205" s="532"/>
      <c r="M2205" s="508"/>
      <c r="N2205" s="529">
        <v>3</v>
      </c>
      <c r="O2205" s="529">
        <v>6</v>
      </c>
      <c r="P2205" s="508">
        <v>13155.599999999999</v>
      </c>
    </row>
    <row r="2206" spans="1:16" s="389" customFormat="1" ht="11.25" x14ac:dyDescent="0.2">
      <c r="A2206" s="554" t="s">
        <v>521</v>
      </c>
      <c r="B2206" s="505" t="s">
        <v>4698</v>
      </c>
      <c r="C2206" s="505" t="s">
        <v>4699</v>
      </c>
      <c r="D2206" s="418" t="s">
        <v>3755</v>
      </c>
      <c r="E2206" s="508">
        <f t="shared" si="62"/>
        <v>2733.5500000000006</v>
      </c>
      <c r="F2206" s="540" t="s">
        <v>5245</v>
      </c>
      <c r="G2206" s="418" t="s">
        <v>5246</v>
      </c>
      <c r="H2206" s="418" t="s">
        <v>3755</v>
      </c>
      <c r="I2206" s="418" t="s">
        <v>4703</v>
      </c>
      <c r="J2206" s="418" t="s">
        <v>5711</v>
      </c>
      <c r="K2206" s="539"/>
      <c r="L2206" s="532"/>
      <c r="M2206" s="508"/>
      <c r="N2206" s="529">
        <v>3</v>
      </c>
      <c r="O2206" s="529">
        <v>6</v>
      </c>
      <c r="P2206" s="508">
        <v>16401.300000000003</v>
      </c>
    </row>
    <row r="2207" spans="1:16" s="389" customFormat="1" ht="11.25" x14ac:dyDescent="0.2">
      <c r="A2207" s="554" t="s">
        <v>521</v>
      </c>
      <c r="B2207" s="505" t="s">
        <v>4698</v>
      </c>
      <c r="C2207" s="505" t="s">
        <v>4699</v>
      </c>
      <c r="D2207" s="418" t="s">
        <v>3755</v>
      </c>
      <c r="E2207" s="508">
        <f t="shared" si="62"/>
        <v>2733.5500000000006</v>
      </c>
      <c r="F2207" s="540" t="s">
        <v>5247</v>
      </c>
      <c r="G2207" s="418" t="s">
        <v>5248</v>
      </c>
      <c r="H2207" s="418" t="s">
        <v>3755</v>
      </c>
      <c r="I2207" s="418" t="s">
        <v>4703</v>
      </c>
      <c r="J2207" s="418" t="s">
        <v>5711</v>
      </c>
      <c r="K2207" s="539"/>
      <c r="L2207" s="532"/>
      <c r="M2207" s="508"/>
      <c r="N2207" s="529">
        <v>3</v>
      </c>
      <c r="O2207" s="529">
        <v>6</v>
      </c>
      <c r="P2207" s="508">
        <v>16401.300000000003</v>
      </c>
    </row>
    <row r="2208" spans="1:16" s="389" customFormat="1" ht="11.25" x14ac:dyDescent="0.2">
      <c r="A2208" s="554" t="s">
        <v>521</v>
      </c>
      <c r="B2208" s="505" t="s">
        <v>4698</v>
      </c>
      <c r="C2208" s="505" t="s">
        <v>4699</v>
      </c>
      <c r="D2208" s="418" t="s">
        <v>3755</v>
      </c>
      <c r="E2208" s="508">
        <f t="shared" si="62"/>
        <v>2733.5500000000006</v>
      </c>
      <c r="F2208" s="540" t="s">
        <v>5249</v>
      </c>
      <c r="G2208" s="418" t="s">
        <v>5250</v>
      </c>
      <c r="H2208" s="418" t="s">
        <v>3755</v>
      </c>
      <c r="I2208" s="418" t="s">
        <v>4703</v>
      </c>
      <c r="J2208" s="418" t="s">
        <v>5711</v>
      </c>
      <c r="K2208" s="539"/>
      <c r="L2208" s="532"/>
      <c r="M2208" s="508"/>
      <c r="N2208" s="529">
        <v>3</v>
      </c>
      <c r="O2208" s="529">
        <v>6</v>
      </c>
      <c r="P2208" s="508">
        <v>16401.300000000003</v>
      </c>
    </row>
    <row r="2209" spans="1:16" s="389" customFormat="1" ht="11.25" x14ac:dyDescent="0.2">
      <c r="A2209" s="554" t="s">
        <v>521</v>
      </c>
      <c r="B2209" s="505" t="s">
        <v>4698</v>
      </c>
      <c r="C2209" s="505" t="s">
        <v>4699</v>
      </c>
      <c r="D2209" s="418" t="s">
        <v>3755</v>
      </c>
      <c r="E2209" s="508">
        <f t="shared" si="62"/>
        <v>2733.5500000000006</v>
      </c>
      <c r="F2209" s="540" t="s">
        <v>5251</v>
      </c>
      <c r="G2209" s="418" t="s">
        <v>5252</v>
      </c>
      <c r="H2209" s="418" t="s">
        <v>3755</v>
      </c>
      <c r="I2209" s="418" t="s">
        <v>4703</v>
      </c>
      <c r="J2209" s="418" t="s">
        <v>5711</v>
      </c>
      <c r="K2209" s="539"/>
      <c r="L2209" s="532"/>
      <c r="M2209" s="508"/>
      <c r="N2209" s="529">
        <v>3</v>
      </c>
      <c r="O2209" s="529">
        <v>6</v>
      </c>
      <c r="P2209" s="508">
        <v>16401.300000000003</v>
      </c>
    </row>
    <row r="2210" spans="1:16" s="389" customFormat="1" ht="11.25" x14ac:dyDescent="0.2">
      <c r="A2210" s="554" t="s">
        <v>521</v>
      </c>
      <c r="B2210" s="505" t="s">
        <v>4698</v>
      </c>
      <c r="C2210" s="505" t="s">
        <v>4699</v>
      </c>
      <c r="D2210" s="418" t="s">
        <v>3755</v>
      </c>
      <c r="E2210" s="508">
        <f t="shared" si="62"/>
        <v>2683.2400000000002</v>
      </c>
      <c r="F2210" s="540" t="s">
        <v>5253</v>
      </c>
      <c r="G2210" s="418" t="s">
        <v>5254</v>
      </c>
      <c r="H2210" s="418" t="s">
        <v>3755</v>
      </c>
      <c r="I2210" s="418" t="s">
        <v>4703</v>
      </c>
      <c r="J2210" s="418" t="s">
        <v>5711</v>
      </c>
      <c r="K2210" s="539"/>
      <c r="L2210" s="532"/>
      <c r="M2210" s="508"/>
      <c r="N2210" s="529">
        <v>3</v>
      </c>
      <c r="O2210" s="529">
        <v>6</v>
      </c>
      <c r="P2210" s="508">
        <v>16099.440000000002</v>
      </c>
    </row>
    <row r="2211" spans="1:16" s="389" customFormat="1" ht="11.25" x14ac:dyDescent="0.2">
      <c r="A2211" s="554" t="s">
        <v>521</v>
      </c>
      <c r="B2211" s="505" t="s">
        <v>4698</v>
      </c>
      <c r="C2211" s="505" t="s">
        <v>4699</v>
      </c>
      <c r="D2211" s="418" t="s">
        <v>3755</v>
      </c>
      <c r="E2211" s="508">
        <f t="shared" si="62"/>
        <v>2683.2400000000002</v>
      </c>
      <c r="F2211" s="540" t="s">
        <v>5255</v>
      </c>
      <c r="G2211" s="418" t="s">
        <v>5256</v>
      </c>
      <c r="H2211" s="418" t="s">
        <v>3755</v>
      </c>
      <c r="I2211" s="418" t="s">
        <v>4703</v>
      </c>
      <c r="J2211" s="418" t="s">
        <v>5711</v>
      </c>
      <c r="K2211" s="539"/>
      <c r="L2211" s="532"/>
      <c r="M2211" s="508"/>
      <c r="N2211" s="529">
        <v>3</v>
      </c>
      <c r="O2211" s="529">
        <v>6</v>
      </c>
      <c r="P2211" s="508">
        <v>16099.440000000002</v>
      </c>
    </row>
    <row r="2212" spans="1:16" s="389" customFormat="1" ht="11.25" x14ac:dyDescent="0.2">
      <c r="A2212" s="554" t="s">
        <v>521</v>
      </c>
      <c r="B2212" s="505" t="s">
        <v>4698</v>
      </c>
      <c r="C2212" s="505" t="s">
        <v>4699</v>
      </c>
      <c r="D2212" s="418" t="s">
        <v>3755</v>
      </c>
      <c r="E2212" s="508">
        <f t="shared" si="62"/>
        <v>3739.8500000000004</v>
      </c>
      <c r="F2212" s="540" t="s">
        <v>5257</v>
      </c>
      <c r="G2212" s="418" t="s">
        <v>5258</v>
      </c>
      <c r="H2212" s="418" t="s">
        <v>3755</v>
      </c>
      <c r="I2212" s="418" t="s">
        <v>4703</v>
      </c>
      <c r="J2212" s="418" t="s">
        <v>5711</v>
      </c>
      <c r="K2212" s="539"/>
      <c r="L2212" s="532"/>
      <c r="M2212" s="508"/>
      <c r="N2212" s="529">
        <v>3</v>
      </c>
      <c r="O2212" s="529">
        <v>6</v>
      </c>
      <c r="P2212" s="508">
        <v>22439.100000000002</v>
      </c>
    </row>
    <row r="2213" spans="1:16" s="389" customFormat="1" ht="11.25" x14ac:dyDescent="0.2">
      <c r="A2213" s="554" t="s">
        <v>521</v>
      </c>
      <c r="B2213" s="505" t="s">
        <v>4698</v>
      </c>
      <c r="C2213" s="505" t="s">
        <v>4699</v>
      </c>
      <c r="D2213" s="418" t="s">
        <v>3755</v>
      </c>
      <c r="E2213" s="508">
        <f t="shared" si="62"/>
        <v>3739.8500000000004</v>
      </c>
      <c r="F2213" s="540" t="s">
        <v>5259</v>
      </c>
      <c r="G2213" s="418" t="s">
        <v>5260</v>
      </c>
      <c r="H2213" s="418" t="s">
        <v>3755</v>
      </c>
      <c r="I2213" s="418" t="s">
        <v>4703</v>
      </c>
      <c r="J2213" s="418" t="s">
        <v>5711</v>
      </c>
      <c r="K2213" s="539"/>
      <c r="L2213" s="532"/>
      <c r="M2213" s="508"/>
      <c r="N2213" s="529">
        <v>3</v>
      </c>
      <c r="O2213" s="529">
        <v>6</v>
      </c>
      <c r="P2213" s="508">
        <v>22439.100000000002</v>
      </c>
    </row>
    <row r="2214" spans="1:16" s="389" customFormat="1" ht="11.25" x14ac:dyDescent="0.2">
      <c r="A2214" s="554" t="s">
        <v>521</v>
      </c>
      <c r="B2214" s="505" t="s">
        <v>4698</v>
      </c>
      <c r="C2214" s="505" t="s">
        <v>4699</v>
      </c>
      <c r="D2214" s="418" t="s">
        <v>3755</v>
      </c>
      <c r="E2214" s="508">
        <f t="shared" si="62"/>
        <v>3739.8500000000004</v>
      </c>
      <c r="F2214" s="540" t="s">
        <v>5261</v>
      </c>
      <c r="G2214" s="418" t="s">
        <v>5262</v>
      </c>
      <c r="H2214" s="418" t="s">
        <v>3755</v>
      </c>
      <c r="I2214" s="418" t="s">
        <v>4703</v>
      </c>
      <c r="J2214" s="418" t="s">
        <v>5711</v>
      </c>
      <c r="K2214" s="539"/>
      <c r="L2214" s="532"/>
      <c r="M2214" s="508"/>
      <c r="N2214" s="529">
        <v>3</v>
      </c>
      <c r="O2214" s="529">
        <v>6</v>
      </c>
      <c r="P2214" s="508">
        <v>22439.100000000002</v>
      </c>
    </row>
    <row r="2215" spans="1:16" s="389" customFormat="1" ht="11.25" x14ac:dyDescent="0.2">
      <c r="A2215" s="554" t="s">
        <v>521</v>
      </c>
      <c r="B2215" s="505" t="s">
        <v>4698</v>
      </c>
      <c r="C2215" s="505" t="s">
        <v>4699</v>
      </c>
      <c r="D2215" s="418" t="s">
        <v>3755</v>
      </c>
      <c r="E2215" s="508">
        <f t="shared" si="62"/>
        <v>2733.5500000000006</v>
      </c>
      <c r="F2215" s="540" t="s">
        <v>5263</v>
      </c>
      <c r="G2215" s="418" t="s">
        <v>5264</v>
      </c>
      <c r="H2215" s="418" t="s">
        <v>3755</v>
      </c>
      <c r="I2215" s="418" t="s">
        <v>4703</v>
      </c>
      <c r="J2215" s="418" t="s">
        <v>5711</v>
      </c>
      <c r="K2215" s="539"/>
      <c r="L2215" s="532"/>
      <c r="M2215" s="508"/>
      <c r="N2215" s="529">
        <v>3</v>
      </c>
      <c r="O2215" s="529">
        <v>6</v>
      </c>
      <c r="P2215" s="508">
        <v>16401.300000000003</v>
      </c>
    </row>
    <row r="2216" spans="1:16" s="389" customFormat="1" ht="11.25" x14ac:dyDescent="0.2">
      <c r="A2216" s="554" t="s">
        <v>521</v>
      </c>
      <c r="B2216" s="505" t="s">
        <v>4698</v>
      </c>
      <c r="C2216" s="505" t="s">
        <v>4699</v>
      </c>
      <c r="D2216" s="418" t="s">
        <v>3755</v>
      </c>
      <c r="E2216" s="508">
        <f t="shared" si="62"/>
        <v>3739.8500000000004</v>
      </c>
      <c r="F2216" s="540" t="s">
        <v>5265</v>
      </c>
      <c r="G2216" s="418" t="s">
        <v>5266</v>
      </c>
      <c r="H2216" s="418" t="s">
        <v>3755</v>
      </c>
      <c r="I2216" s="418" t="s">
        <v>4703</v>
      </c>
      <c r="J2216" s="418" t="s">
        <v>5711</v>
      </c>
      <c r="K2216" s="539"/>
      <c r="L2216" s="532"/>
      <c r="M2216" s="508"/>
      <c r="N2216" s="529">
        <v>3</v>
      </c>
      <c r="O2216" s="529">
        <v>6</v>
      </c>
      <c r="P2216" s="508">
        <v>22439.100000000002</v>
      </c>
    </row>
    <row r="2217" spans="1:16" s="389" customFormat="1" ht="11.25" x14ac:dyDescent="0.2">
      <c r="A2217" s="554" t="s">
        <v>521</v>
      </c>
      <c r="B2217" s="505" t="s">
        <v>4698</v>
      </c>
      <c r="C2217" s="505" t="s">
        <v>4699</v>
      </c>
      <c r="D2217" s="418" t="s">
        <v>3755</v>
      </c>
      <c r="E2217" s="508">
        <f t="shared" si="62"/>
        <v>3739.8500000000004</v>
      </c>
      <c r="F2217" s="540" t="s">
        <v>5267</v>
      </c>
      <c r="G2217" s="418" t="s">
        <v>5268</v>
      </c>
      <c r="H2217" s="418" t="s">
        <v>3755</v>
      </c>
      <c r="I2217" s="418" t="s">
        <v>4703</v>
      </c>
      <c r="J2217" s="418" t="s">
        <v>5711</v>
      </c>
      <c r="K2217" s="539"/>
      <c r="L2217" s="532"/>
      <c r="M2217" s="508"/>
      <c r="N2217" s="529">
        <v>3</v>
      </c>
      <c r="O2217" s="529">
        <v>6</v>
      </c>
      <c r="P2217" s="508">
        <v>22439.100000000002</v>
      </c>
    </row>
    <row r="2218" spans="1:16" s="389" customFormat="1" ht="11.25" x14ac:dyDescent="0.2">
      <c r="A2218" s="554" t="s">
        <v>521</v>
      </c>
      <c r="B2218" s="505" t="s">
        <v>4698</v>
      </c>
      <c r="C2218" s="505" t="s">
        <v>4699</v>
      </c>
      <c r="D2218" s="418" t="s">
        <v>3755</v>
      </c>
      <c r="E2218" s="508">
        <f t="shared" si="62"/>
        <v>2683.2400000000002</v>
      </c>
      <c r="F2218" s="540" t="s">
        <v>5269</v>
      </c>
      <c r="G2218" s="418" t="s">
        <v>5270</v>
      </c>
      <c r="H2218" s="418" t="s">
        <v>3755</v>
      </c>
      <c r="I2218" s="418" t="s">
        <v>4703</v>
      </c>
      <c r="J2218" s="418" t="s">
        <v>5711</v>
      </c>
      <c r="K2218" s="539"/>
      <c r="L2218" s="532"/>
      <c r="M2218" s="508"/>
      <c r="N2218" s="529">
        <v>3</v>
      </c>
      <c r="O2218" s="529">
        <v>6</v>
      </c>
      <c r="P2218" s="508">
        <v>16099.440000000002</v>
      </c>
    </row>
    <row r="2219" spans="1:16" s="389" customFormat="1" ht="11.25" x14ac:dyDescent="0.2">
      <c r="A2219" s="554" t="s">
        <v>521</v>
      </c>
      <c r="B2219" s="505" t="s">
        <v>4698</v>
      </c>
      <c r="C2219" s="505" t="s">
        <v>4699</v>
      </c>
      <c r="D2219" s="418" t="s">
        <v>3755</v>
      </c>
      <c r="E2219" s="508">
        <f t="shared" si="62"/>
        <v>2192.6</v>
      </c>
      <c r="F2219" s="540" t="s">
        <v>5271</v>
      </c>
      <c r="G2219" s="418" t="s">
        <v>5272</v>
      </c>
      <c r="H2219" s="418" t="s">
        <v>3755</v>
      </c>
      <c r="I2219" s="418" t="s">
        <v>4703</v>
      </c>
      <c r="J2219" s="418" t="s">
        <v>5711</v>
      </c>
      <c r="K2219" s="539"/>
      <c r="L2219" s="532"/>
      <c r="M2219" s="508"/>
      <c r="N2219" s="529">
        <v>3</v>
      </c>
      <c r="O2219" s="529">
        <v>6</v>
      </c>
      <c r="P2219" s="508">
        <v>13155.599999999999</v>
      </c>
    </row>
    <row r="2220" spans="1:16" s="389" customFormat="1" ht="11.25" x14ac:dyDescent="0.2">
      <c r="A2220" s="554" t="s">
        <v>521</v>
      </c>
      <c r="B2220" s="505" t="s">
        <v>4698</v>
      </c>
      <c r="C2220" s="505" t="s">
        <v>4699</v>
      </c>
      <c r="D2220" s="418" t="s">
        <v>3730</v>
      </c>
      <c r="E2220" s="508">
        <f t="shared" si="62"/>
        <v>2192.6</v>
      </c>
      <c r="F2220" s="540" t="s">
        <v>5273</v>
      </c>
      <c r="G2220" s="418" t="s">
        <v>5274</v>
      </c>
      <c r="H2220" s="418" t="s">
        <v>3730</v>
      </c>
      <c r="I2220" s="418" t="s">
        <v>4703</v>
      </c>
      <c r="J2220" s="418" t="s">
        <v>5711</v>
      </c>
      <c r="K2220" s="539"/>
      <c r="L2220" s="532"/>
      <c r="M2220" s="508"/>
      <c r="N2220" s="529">
        <v>3</v>
      </c>
      <c r="O2220" s="529">
        <v>6</v>
      </c>
      <c r="P2220" s="508">
        <v>13155.599999999999</v>
      </c>
    </row>
    <row r="2221" spans="1:16" s="389" customFormat="1" ht="11.25" x14ac:dyDescent="0.2">
      <c r="A2221" s="554" t="s">
        <v>521</v>
      </c>
      <c r="B2221" s="505" t="s">
        <v>4698</v>
      </c>
      <c r="C2221" s="505" t="s">
        <v>4699</v>
      </c>
      <c r="D2221" s="418" t="s">
        <v>3730</v>
      </c>
      <c r="E2221" s="508">
        <f t="shared" si="62"/>
        <v>2192.6</v>
      </c>
      <c r="F2221" s="540" t="s">
        <v>5275</v>
      </c>
      <c r="G2221" s="418" t="s">
        <v>5276</v>
      </c>
      <c r="H2221" s="418" t="s">
        <v>3730</v>
      </c>
      <c r="I2221" s="418" t="s">
        <v>4703</v>
      </c>
      <c r="J2221" s="418" t="s">
        <v>5711</v>
      </c>
      <c r="K2221" s="539"/>
      <c r="L2221" s="532"/>
      <c r="M2221" s="508"/>
      <c r="N2221" s="529">
        <v>3</v>
      </c>
      <c r="O2221" s="529">
        <v>6</v>
      </c>
      <c r="P2221" s="508">
        <v>13155.599999999999</v>
      </c>
    </row>
    <row r="2222" spans="1:16" s="389" customFormat="1" ht="11.25" x14ac:dyDescent="0.2">
      <c r="A2222" s="554" t="s">
        <v>521</v>
      </c>
      <c r="B2222" s="505" t="s">
        <v>4698</v>
      </c>
      <c r="C2222" s="505" t="s">
        <v>4699</v>
      </c>
      <c r="D2222" s="418" t="s">
        <v>3730</v>
      </c>
      <c r="E2222" s="508">
        <f t="shared" si="62"/>
        <v>1863.71</v>
      </c>
      <c r="F2222" s="540" t="s">
        <v>5277</v>
      </c>
      <c r="G2222" s="418" t="s">
        <v>5278</v>
      </c>
      <c r="H2222" s="418" t="s">
        <v>3730</v>
      </c>
      <c r="I2222" s="418" t="s">
        <v>4703</v>
      </c>
      <c r="J2222" s="418" t="s">
        <v>5711</v>
      </c>
      <c r="K2222" s="539"/>
      <c r="L2222" s="532"/>
      <c r="M2222" s="508"/>
      <c r="N2222" s="529">
        <v>3</v>
      </c>
      <c r="O2222" s="529">
        <v>6</v>
      </c>
      <c r="P2222" s="508">
        <v>11182.26</v>
      </c>
    </row>
    <row r="2223" spans="1:16" s="389" customFormat="1" ht="11.25" x14ac:dyDescent="0.2">
      <c r="A2223" s="554" t="s">
        <v>521</v>
      </c>
      <c r="B2223" s="505" t="s">
        <v>4698</v>
      </c>
      <c r="C2223" s="505" t="s">
        <v>4699</v>
      </c>
      <c r="D2223" s="418" t="s">
        <v>3730</v>
      </c>
      <c r="E2223" s="508">
        <f t="shared" si="62"/>
        <v>2192.6</v>
      </c>
      <c r="F2223" s="540" t="s">
        <v>5279</v>
      </c>
      <c r="G2223" s="418" t="s">
        <v>5280</v>
      </c>
      <c r="H2223" s="418" t="s">
        <v>3730</v>
      </c>
      <c r="I2223" s="418" t="s">
        <v>4703</v>
      </c>
      <c r="J2223" s="418" t="s">
        <v>5711</v>
      </c>
      <c r="K2223" s="539"/>
      <c r="L2223" s="532"/>
      <c r="M2223" s="508"/>
      <c r="N2223" s="529">
        <v>3</v>
      </c>
      <c r="O2223" s="529">
        <v>6</v>
      </c>
      <c r="P2223" s="508">
        <v>13155.599999999999</v>
      </c>
    </row>
    <row r="2224" spans="1:16" s="389" customFormat="1" ht="11.25" x14ac:dyDescent="0.2">
      <c r="A2224" s="554" t="s">
        <v>521</v>
      </c>
      <c r="B2224" s="505" t="s">
        <v>4698</v>
      </c>
      <c r="C2224" s="505" t="s">
        <v>4699</v>
      </c>
      <c r="D2224" s="418" t="s">
        <v>3730</v>
      </c>
      <c r="E2224" s="508">
        <f t="shared" si="62"/>
        <v>3739.8500000000004</v>
      </c>
      <c r="F2224" s="540" t="s">
        <v>5281</v>
      </c>
      <c r="G2224" s="418" t="s">
        <v>5282</v>
      </c>
      <c r="H2224" s="418" t="s">
        <v>3730</v>
      </c>
      <c r="I2224" s="418" t="s">
        <v>4703</v>
      </c>
      <c r="J2224" s="418" t="s">
        <v>5711</v>
      </c>
      <c r="K2224" s="539"/>
      <c r="L2224" s="532"/>
      <c r="M2224" s="508"/>
      <c r="N2224" s="529">
        <v>3</v>
      </c>
      <c r="O2224" s="529">
        <v>6</v>
      </c>
      <c r="P2224" s="508">
        <v>22439.100000000002</v>
      </c>
    </row>
    <row r="2225" spans="1:16" s="389" customFormat="1" ht="11.25" x14ac:dyDescent="0.2">
      <c r="A2225" s="554" t="s">
        <v>521</v>
      </c>
      <c r="B2225" s="505" t="s">
        <v>4698</v>
      </c>
      <c r="C2225" s="505" t="s">
        <v>4699</v>
      </c>
      <c r="D2225" s="418" t="s">
        <v>3730</v>
      </c>
      <c r="E2225" s="508">
        <f t="shared" si="62"/>
        <v>2733.5500000000006</v>
      </c>
      <c r="F2225" s="540" t="s">
        <v>5283</v>
      </c>
      <c r="G2225" s="418" t="s">
        <v>5284</v>
      </c>
      <c r="H2225" s="418" t="s">
        <v>3730</v>
      </c>
      <c r="I2225" s="418" t="s">
        <v>4703</v>
      </c>
      <c r="J2225" s="418" t="s">
        <v>5711</v>
      </c>
      <c r="K2225" s="539"/>
      <c r="L2225" s="532"/>
      <c r="M2225" s="508"/>
      <c r="N2225" s="529">
        <v>3</v>
      </c>
      <c r="O2225" s="529">
        <v>6</v>
      </c>
      <c r="P2225" s="508">
        <v>16401.300000000003</v>
      </c>
    </row>
    <row r="2226" spans="1:16" s="389" customFormat="1" ht="11.25" x14ac:dyDescent="0.2">
      <c r="A2226" s="554" t="s">
        <v>521</v>
      </c>
      <c r="B2226" s="505" t="s">
        <v>4698</v>
      </c>
      <c r="C2226" s="505" t="s">
        <v>4699</v>
      </c>
      <c r="D2226" s="418" t="s">
        <v>3730</v>
      </c>
      <c r="E2226" s="508">
        <f t="shared" si="62"/>
        <v>3739.8500000000004</v>
      </c>
      <c r="F2226" s="540" t="s">
        <v>5285</v>
      </c>
      <c r="G2226" s="418" t="s">
        <v>5286</v>
      </c>
      <c r="H2226" s="418" t="s">
        <v>3730</v>
      </c>
      <c r="I2226" s="418" t="s">
        <v>4703</v>
      </c>
      <c r="J2226" s="418" t="s">
        <v>5711</v>
      </c>
      <c r="K2226" s="539"/>
      <c r="L2226" s="532"/>
      <c r="M2226" s="508"/>
      <c r="N2226" s="529">
        <v>3</v>
      </c>
      <c r="O2226" s="529">
        <v>6</v>
      </c>
      <c r="P2226" s="508">
        <v>22439.100000000002</v>
      </c>
    </row>
    <row r="2227" spans="1:16" s="389" customFormat="1" ht="11.25" x14ac:dyDescent="0.2">
      <c r="A2227" s="554" t="s">
        <v>521</v>
      </c>
      <c r="B2227" s="505" t="s">
        <v>4698</v>
      </c>
      <c r="C2227" s="505" t="s">
        <v>4699</v>
      </c>
      <c r="D2227" s="418" t="s">
        <v>5287</v>
      </c>
      <c r="E2227" s="508">
        <f t="shared" si="62"/>
        <v>3538.59</v>
      </c>
      <c r="F2227" s="540" t="s">
        <v>5288</v>
      </c>
      <c r="G2227" s="418" t="s">
        <v>5289</v>
      </c>
      <c r="H2227" s="418" t="s">
        <v>5287</v>
      </c>
      <c r="I2227" s="418" t="s">
        <v>4703</v>
      </c>
      <c r="J2227" s="418" t="s">
        <v>5711</v>
      </c>
      <c r="K2227" s="539"/>
      <c r="L2227" s="532"/>
      <c r="M2227" s="508"/>
      <c r="N2227" s="529">
        <v>3</v>
      </c>
      <c r="O2227" s="529">
        <v>6</v>
      </c>
      <c r="P2227" s="508">
        <v>21231.54</v>
      </c>
    </row>
    <row r="2228" spans="1:16" s="389" customFormat="1" ht="11.25" x14ac:dyDescent="0.2">
      <c r="A2228" s="554" t="s">
        <v>521</v>
      </c>
      <c r="B2228" s="505" t="s">
        <v>4698</v>
      </c>
      <c r="C2228" s="505" t="s">
        <v>4699</v>
      </c>
      <c r="D2228" s="418" t="s">
        <v>5287</v>
      </c>
      <c r="E2228" s="508">
        <f t="shared" si="62"/>
        <v>2733.5500000000006</v>
      </c>
      <c r="F2228" s="540" t="s">
        <v>5290</v>
      </c>
      <c r="G2228" s="418" t="s">
        <v>5291</v>
      </c>
      <c r="H2228" s="418" t="s">
        <v>5287</v>
      </c>
      <c r="I2228" s="418" t="s">
        <v>4703</v>
      </c>
      <c r="J2228" s="418" t="s">
        <v>5711</v>
      </c>
      <c r="K2228" s="539"/>
      <c r="L2228" s="532"/>
      <c r="M2228" s="508"/>
      <c r="N2228" s="529">
        <v>3</v>
      </c>
      <c r="O2228" s="529">
        <v>6</v>
      </c>
      <c r="P2228" s="508">
        <v>16401.300000000003</v>
      </c>
    </row>
    <row r="2229" spans="1:16" s="389" customFormat="1" ht="11.25" x14ac:dyDescent="0.2">
      <c r="A2229" s="554" t="s">
        <v>521</v>
      </c>
      <c r="B2229" s="505" t="s">
        <v>4698</v>
      </c>
      <c r="C2229" s="505" t="s">
        <v>4699</v>
      </c>
      <c r="D2229" s="418" t="s">
        <v>5292</v>
      </c>
      <c r="E2229" s="508">
        <f t="shared" si="62"/>
        <v>2733.5500000000006</v>
      </c>
      <c r="F2229" s="540" t="s">
        <v>5293</v>
      </c>
      <c r="G2229" s="418" t="s">
        <v>5294</v>
      </c>
      <c r="H2229" s="418" t="s">
        <v>5292</v>
      </c>
      <c r="I2229" s="418" t="s">
        <v>4703</v>
      </c>
      <c r="J2229" s="418" t="s">
        <v>5711</v>
      </c>
      <c r="K2229" s="539"/>
      <c r="L2229" s="532"/>
      <c r="M2229" s="508"/>
      <c r="N2229" s="529">
        <v>3</v>
      </c>
      <c r="O2229" s="529">
        <v>6</v>
      </c>
      <c r="P2229" s="508">
        <v>16401.300000000003</v>
      </c>
    </row>
    <row r="2230" spans="1:16" s="389" customFormat="1" ht="11.25" x14ac:dyDescent="0.2">
      <c r="A2230" s="554" t="s">
        <v>521</v>
      </c>
      <c r="B2230" s="505" t="s">
        <v>4698</v>
      </c>
      <c r="C2230" s="505" t="s">
        <v>4699</v>
      </c>
      <c r="D2230" s="418" t="s">
        <v>5292</v>
      </c>
      <c r="E2230" s="508">
        <f t="shared" si="62"/>
        <v>2192.6</v>
      </c>
      <c r="F2230" s="540" t="s">
        <v>5295</v>
      </c>
      <c r="G2230" s="418" t="s">
        <v>5296</v>
      </c>
      <c r="H2230" s="418" t="s">
        <v>5292</v>
      </c>
      <c r="I2230" s="418" t="s">
        <v>4703</v>
      </c>
      <c r="J2230" s="418" t="s">
        <v>5711</v>
      </c>
      <c r="K2230" s="539"/>
      <c r="L2230" s="532"/>
      <c r="M2230" s="508"/>
      <c r="N2230" s="529">
        <v>3</v>
      </c>
      <c r="O2230" s="529">
        <v>6</v>
      </c>
      <c r="P2230" s="508">
        <v>13155.599999999999</v>
      </c>
    </row>
    <row r="2231" spans="1:16" s="389" customFormat="1" ht="11.25" x14ac:dyDescent="0.2">
      <c r="A2231" s="554" t="s">
        <v>521</v>
      </c>
      <c r="B2231" s="505" t="s">
        <v>4698</v>
      </c>
      <c r="C2231" s="505" t="s">
        <v>4699</v>
      </c>
      <c r="D2231" s="418" t="s">
        <v>5292</v>
      </c>
      <c r="E2231" s="508">
        <f t="shared" si="62"/>
        <v>4243</v>
      </c>
      <c r="F2231" s="540" t="s">
        <v>5297</v>
      </c>
      <c r="G2231" s="418" t="s">
        <v>5298</v>
      </c>
      <c r="H2231" s="418" t="s">
        <v>5292</v>
      </c>
      <c r="I2231" s="418" t="s">
        <v>4703</v>
      </c>
      <c r="J2231" s="418" t="s">
        <v>5711</v>
      </c>
      <c r="K2231" s="539"/>
      <c r="L2231" s="532"/>
      <c r="M2231" s="508"/>
      <c r="N2231" s="529">
        <v>3</v>
      </c>
      <c r="O2231" s="529">
        <v>6</v>
      </c>
      <c r="P2231" s="508">
        <v>25458</v>
      </c>
    </row>
    <row r="2232" spans="1:16" s="389" customFormat="1" ht="11.25" x14ac:dyDescent="0.2">
      <c r="A2232" s="554" t="s">
        <v>521</v>
      </c>
      <c r="B2232" s="505" t="s">
        <v>4698</v>
      </c>
      <c r="C2232" s="505" t="s">
        <v>4699</v>
      </c>
      <c r="D2232" s="418" t="s">
        <v>5292</v>
      </c>
      <c r="E2232" s="508">
        <f t="shared" si="62"/>
        <v>2733.5500000000006</v>
      </c>
      <c r="F2232" s="540" t="s">
        <v>5299</v>
      </c>
      <c r="G2232" s="418" t="s">
        <v>5300</v>
      </c>
      <c r="H2232" s="418" t="s">
        <v>5292</v>
      </c>
      <c r="I2232" s="418" t="s">
        <v>4703</v>
      </c>
      <c r="J2232" s="418" t="s">
        <v>5711</v>
      </c>
      <c r="K2232" s="539"/>
      <c r="L2232" s="532"/>
      <c r="M2232" s="508"/>
      <c r="N2232" s="529">
        <v>3</v>
      </c>
      <c r="O2232" s="529">
        <v>6</v>
      </c>
      <c r="P2232" s="508">
        <v>16401.300000000003</v>
      </c>
    </row>
    <row r="2233" spans="1:16" s="389" customFormat="1" ht="11.25" x14ac:dyDescent="0.2">
      <c r="A2233" s="554" t="s">
        <v>521</v>
      </c>
      <c r="B2233" s="505" t="s">
        <v>4698</v>
      </c>
      <c r="C2233" s="505" t="s">
        <v>4699</v>
      </c>
      <c r="D2233" s="418" t="s">
        <v>5292</v>
      </c>
      <c r="E2233" s="508">
        <f t="shared" si="62"/>
        <v>2192.6</v>
      </c>
      <c r="F2233" s="540" t="s">
        <v>5301</v>
      </c>
      <c r="G2233" s="418" t="s">
        <v>5302</v>
      </c>
      <c r="H2233" s="418" t="s">
        <v>5292</v>
      </c>
      <c r="I2233" s="418" t="s">
        <v>4703</v>
      </c>
      <c r="J2233" s="418" t="s">
        <v>5711</v>
      </c>
      <c r="K2233" s="539"/>
      <c r="L2233" s="532"/>
      <c r="M2233" s="508"/>
      <c r="N2233" s="529">
        <v>3</v>
      </c>
      <c r="O2233" s="529">
        <v>6</v>
      </c>
      <c r="P2233" s="508">
        <v>13155.599999999999</v>
      </c>
    </row>
    <row r="2234" spans="1:16" s="389" customFormat="1" ht="11.25" x14ac:dyDescent="0.2">
      <c r="A2234" s="554" t="s">
        <v>521</v>
      </c>
      <c r="B2234" s="505" t="s">
        <v>4698</v>
      </c>
      <c r="C2234" s="505" t="s">
        <v>4699</v>
      </c>
      <c r="D2234" s="418" t="s">
        <v>4391</v>
      </c>
      <c r="E2234" s="508">
        <f t="shared" si="62"/>
        <v>2733.5500000000006</v>
      </c>
      <c r="F2234" s="540" t="s">
        <v>5303</v>
      </c>
      <c r="G2234" s="418" t="s">
        <v>5304</v>
      </c>
      <c r="H2234" s="418" t="s">
        <v>4391</v>
      </c>
      <c r="I2234" s="418" t="s">
        <v>4703</v>
      </c>
      <c r="J2234" s="418" t="s">
        <v>5711</v>
      </c>
      <c r="K2234" s="539"/>
      <c r="L2234" s="532"/>
      <c r="M2234" s="508"/>
      <c r="N2234" s="529">
        <v>3</v>
      </c>
      <c r="O2234" s="529">
        <v>6</v>
      </c>
      <c r="P2234" s="508">
        <v>16401.300000000003</v>
      </c>
    </row>
    <row r="2235" spans="1:16" s="389" customFormat="1" ht="11.25" x14ac:dyDescent="0.2">
      <c r="A2235" s="554" t="s">
        <v>521</v>
      </c>
      <c r="B2235" s="505" t="s">
        <v>4698</v>
      </c>
      <c r="C2235" s="505" t="s">
        <v>4699</v>
      </c>
      <c r="D2235" s="418" t="s">
        <v>4391</v>
      </c>
      <c r="E2235" s="508">
        <f t="shared" si="62"/>
        <v>2733.5500000000006</v>
      </c>
      <c r="F2235" s="540" t="s">
        <v>5305</v>
      </c>
      <c r="G2235" s="418" t="s">
        <v>5306</v>
      </c>
      <c r="H2235" s="418" t="s">
        <v>4391</v>
      </c>
      <c r="I2235" s="418" t="s">
        <v>4703</v>
      </c>
      <c r="J2235" s="418" t="s">
        <v>5711</v>
      </c>
      <c r="K2235" s="539"/>
      <c r="L2235" s="532"/>
      <c r="M2235" s="508"/>
      <c r="N2235" s="529">
        <v>3</v>
      </c>
      <c r="O2235" s="529">
        <v>6</v>
      </c>
      <c r="P2235" s="508">
        <v>16401.300000000003</v>
      </c>
    </row>
    <row r="2236" spans="1:16" s="389" customFormat="1" ht="11.25" x14ac:dyDescent="0.2">
      <c r="A2236" s="554" t="s">
        <v>521</v>
      </c>
      <c r="B2236" s="505" t="s">
        <v>4698</v>
      </c>
      <c r="C2236" s="505" t="s">
        <v>4699</v>
      </c>
      <c r="D2236" s="418" t="s">
        <v>5307</v>
      </c>
      <c r="E2236" s="508">
        <f t="shared" si="62"/>
        <v>3538.59</v>
      </c>
      <c r="F2236" s="540" t="s">
        <v>5308</v>
      </c>
      <c r="G2236" s="418" t="s">
        <v>5309</v>
      </c>
      <c r="H2236" s="418" t="s">
        <v>5307</v>
      </c>
      <c r="I2236" s="418" t="s">
        <v>4703</v>
      </c>
      <c r="J2236" s="418" t="s">
        <v>5711</v>
      </c>
      <c r="K2236" s="539"/>
      <c r="L2236" s="532"/>
      <c r="M2236" s="508"/>
      <c r="N2236" s="529">
        <v>3</v>
      </c>
      <c r="O2236" s="529">
        <v>6</v>
      </c>
      <c r="P2236" s="508">
        <v>21231.54</v>
      </c>
    </row>
    <row r="2237" spans="1:16" s="389" customFormat="1" ht="11.25" x14ac:dyDescent="0.2">
      <c r="A2237" s="554" t="s">
        <v>521</v>
      </c>
      <c r="B2237" s="505" t="s">
        <v>4698</v>
      </c>
      <c r="C2237" s="505" t="s">
        <v>4699</v>
      </c>
      <c r="D2237" s="418" t="s">
        <v>5307</v>
      </c>
      <c r="E2237" s="508">
        <f t="shared" si="62"/>
        <v>2733.5500000000006</v>
      </c>
      <c r="F2237" s="540" t="s">
        <v>5310</v>
      </c>
      <c r="G2237" s="418" t="s">
        <v>5311</v>
      </c>
      <c r="H2237" s="418" t="s">
        <v>5307</v>
      </c>
      <c r="I2237" s="418" t="s">
        <v>4703</v>
      </c>
      <c r="J2237" s="418" t="s">
        <v>5711</v>
      </c>
      <c r="K2237" s="539"/>
      <c r="L2237" s="532"/>
      <c r="M2237" s="508"/>
      <c r="N2237" s="529">
        <v>3</v>
      </c>
      <c r="O2237" s="529">
        <v>6</v>
      </c>
      <c r="P2237" s="508">
        <v>16401.300000000003</v>
      </c>
    </row>
    <row r="2238" spans="1:16" s="389" customFormat="1" ht="11.25" x14ac:dyDescent="0.2">
      <c r="A2238" s="554" t="s">
        <v>521</v>
      </c>
      <c r="B2238" s="505" t="s">
        <v>4698</v>
      </c>
      <c r="C2238" s="505" t="s">
        <v>4699</v>
      </c>
      <c r="D2238" s="418" t="s">
        <v>5307</v>
      </c>
      <c r="E2238" s="508">
        <f t="shared" si="62"/>
        <v>3739.8500000000004</v>
      </c>
      <c r="F2238" s="540" t="s">
        <v>5312</v>
      </c>
      <c r="G2238" s="418" t="s">
        <v>5313</v>
      </c>
      <c r="H2238" s="418" t="s">
        <v>5307</v>
      </c>
      <c r="I2238" s="418" t="s">
        <v>4703</v>
      </c>
      <c r="J2238" s="418" t="s">
        <v>5711</v>
      </c>
      <c r="K2238" s="539"/>
      <c r="L2238" s="532"/>
      <c r="M2238" s="508"/>
      <c r="N2238" s="529">
        <v>3</v>
      </c>
      <c r="O2238" s="529">
        <v>6</v>
      </c>
      <c r="P2238" s="508">
        <v>22439.100000000002</v>
      </c>
    </row>
    <row r="2239" spans="1:16" s="389" customFormat="1" ht="11.25" x14ac:dyDescent="0.2">
      <c r="A2239" s="554" t="s">
        <v>521</v>
      </c>
      <c r="B2239" s="505" t="s">
        <v>4698</v>
      </c>
      <c r="C2239" s="505" t="s">
        <v>4699</v>
      </c>
      <c r="D2239" s="418" t="s">
        <v>5307</v>
      </c>
      <c r="E2239" s="508">
        <f t="shared" si="62"/>
        <v>2733.5500000000006</v>
      </c>
      <c r="F2239" s="540" t="s">
        <v>5314</v>
      </c>
      <c r="G2239" s="418" t="s">
        <v>5315</v>
      </c>
      <c r="H2239" s="418" t="s">
        <v>5307</v>
      </c>
      <c r="I2239" s="418" t="s">
        <v>4703</v>
      </c>
      <c r="J2239" s="418" t="s">
        <v>5711</v>
      </c>
      <c r="K2239" s="539"/>
      <c r="L2239" s="532"/>
      <c r="M2239" s="508"/>
      <c r="N2239" s="529">
        <v>3</v>
      </c>
      <c r="O2239" s="529">
        <v>6</v>
      </c>
      <c r="P2239" s="508">
        <v>16401.300000000003</v>
      </c>
    </row>
    <row r="2240" spans="1:16" s="389" customFormat="1" ht="11.25" x14ac:dyDescent="0.2">
      <c r="A2240" s="554" t="s">
        <v>521</v>
      </c>
      <c r="B2240" s="505" t="s">
        <v>4698</v>
      </c>
      <c r="C2240" s="505" t="s">
        <v>4699</v>
      </c>
      <c r="D2240" s="418" t="s">
        <v>5307</v>
      </c>
      <c r="E2240" s="508">
        <f t="shared" si="62"/>
        <v>3739.8500000000004</v>
      </c>
      <c r="F2240" s="540" t="s">
        <v>5316</v>
      </c>
      <c r="G2240" s="418" t="s">
        <v>5317</v>
      </c>
      <c r="H2240" s="418" t="s">
        <v>5307</v>
      </c>
      <c r="I2240" s="418" t="s">
        <v>4703</v>
      </c>
      <c r="J2240" s="418" t="s">
        <v>5711</v>
      </c>
      <c r="K2240" s="539"/>
      <c r="L2240" s="532"/>
      <c r="M2240" s="508"/>
      <c r="N2240" s="529">
        <v>3</v>
      </c>
      <c r="O2240" s="529">
        <v>6</v>
      </c>
      <c r="P2240" s="508">
        <v>22439.100000000002</v>
      </c>
    </row>
    <row r="2241" spans="1:16" s="389" customFormat="1" ht="11.25" x14ac:dyDescent="0.2">
      <c r="A2241" s="554" t="s">
        <v>521</v>
      </c>
      <c r="B2241" s="505" t="s">
        <v>4698</v>
      </c>
      <c r="C2241" s="505" t="s">
        <v>4699</v>
      </c>
      <c r="D2241" s="418" t="s">
        <v>3733</v>
      </c>
      <c r="E2241" s="508">
        <f t="shared" si="62"/>
        <v>2192.6</v>
      </c>
      <c r="F2241" s="540" t="s">
        <v>5318</v>
      </c>
      <c r="G2241" s="418" t="s">
        <v>5319</v>
      </c>
      <c r="H2241" s="418" t="s">
        <v>3733</v>
      </c>
      <c r="I2241" s="418" t="s">
        <v>5336</v>
      </c>
      <c r="J2241" s="418" t="s">
        <v>790</v>
      </c>
      <c r="K2241" s="539"/>
      <c r="L2241" s="532"/>
      <c r="M2241" s="508"/>
      <c r="N2241" s="529">
        <v>3</v>
      </c>
      <c r="O2241" s="529">
        <v>6</v>
      </c>
      <c r="P2241" s="508">
        <v>13155.599999999999</v>
      </c>
    </row>
    <row r="2242" spans="1:16" s="389" customFormat="1" ht="11.25" x14ac:dyDescent="0.2">
      <c r="A2242" s="554" t="s">
        <v>521</v>
      </c>
      <c r="B2242" s="505" t="s">
        <v>4698</v>
      </c>
      <c r="C2242" s="505" t="s">
        <v>4699</v>
      </c>
      <c r="D2242" s="418" t="s">
        <v>3733</v>
      </c>
      <c r="E2242" s="508">
        <f t="shared" si="62"/>
        <v>2733.5500000000006</v>
      </c>
      <c r="F2242" s="540" t="s">
        <v>5320</v>
      </c>
      <c r="G2242" s="418" t="s">
        <v>5321</v>
      </c>
      <c r="H2242" s="418" t="s">
        <v>3733</v>
      </c>
      <c r="I2242" s="418" t="s">
        <v>5336</v>
      </c>
      <c r="J2242" s="418" t="s">
        <v>790</v>
      </c>
      <c r="K2242" s="539"/>
      <c r="L2242" s="532"/>
      <c r="M2242" s="508"/>
      <c r="N2242" s="529">
        <v>3</v>
      </c>
      <c r="O2242" s="529">
        <v>6</v>
      </c>
      <c r="P2242" s="508">
        <v>16401.300000000003</v>
      </c>
    </row>
    <row r="2243" spans="1:16" s="389" customFormat="1" ht="11.25" x14ac:dyDescent="0.2">
      <c r="A2243" s="554" t="s">
        <v>521</v>
      </c>
      <c r="B2243" s="505" t="s">
        <v>4698</v>
      </c>
      <c r="C2243" s="505" t="s">
        <v>4699</v>
      </c>
      <c r="D2243" s="418" t="s">
        <v>3733</v>
      </c>
      <c r="E2243" s="508">
        <f t="shared" si="62"/>
        <v>2192.6</v>
      </c>
      <c r="F2243" s="540" t="s">
        <v>5322</v>
      </c>
      <c r="G2243" s="418" t="s">
        <v>5323</v>
      </c>
      <c r="H2243" s="418" t="s">
        <v>3733</v>
      </c>
      <c r="I2243" s="418" t="s">
        <v>5336</v>
      </c>
      <c r="J2243" s="418" t="s">
        <v>790</v>
      </c>
      <c r="K2243" s="539"/>
      <c r="L2243" s="532"/>
      <c r="M2243" s="508"/>
      <c r="N2243" s="529">
        <v>3</v>
      </c>
      <c r="O2243" s="529">
        <v>6</v>
      </c>
      <c r="P2243" s="508">
        <v>13155.599999999999</v>
      </c>
    </row>
    <row r="2244" spans="1:16" s="389" customFormat="1" ht="11.25" x14ac:dyDescent="0.2">
      <c r="A2244" s="554" t="s">
        <v>521</v>
      </c>
      <c r="B2244" s="505" t="s">
        <v>4698</v>
      </c>
      <c r="C2244" s="505" t="s">
        <v>4699</v>
      </c>
      <c r="D2244" s="418" t="s">
        <v>3733</v>
      </c>
      <c r="E2244" s="508">
        <f t="shared" si="62"/>
        <v>2192.6</v>
      </c>
      <c r="F2244" s="540" t="s">
        <v>4705</v>
      </c>
      <c r="G2244" s="418" t="s">
        <v>4706</v>
      </c>
      <c r="H2244" s="418" t="s">
        <v>3733</v>
      </c>
      <c r="I2244" s="418" t="s">
        <v>5336</v>
      </c>
      <c r="J2244" s="418" t="s">
        <v>790</v>
      </c>
      <c r="K2244" s="539"/>
      <c r="L2244" s="532"/>
      <c r="M2244" s="508"/>
      <c r="N2244" s="529">
        <v>3</v>
      </c>
      <c r="O2244" s="529">
        <v>6</v>
      </c>
      <c r="P2244" s="508">
        <v>13155.599999999999</v>
      </c>
    </row>
    <row r="2245" spans="1:16" s="389" customFormat="1" ht="11.25" x14ac:dyDescent="0.2">
      <c r="A2245" s="554" t="s">
        <v>521</v>
      </c>
      <c r="B2245" s="505" t="s">
        <v>4698</v>
      </c>
      <c r="C2245" s="505" t="s">
        <v>4699</v>
      </c>
      <c r="D2245" s="418" t="s">
        <v>3733</v>
      </c>
      <c r="E2245" s="508">
        <f t="shared" si="62"/>
        <v>2192.6</v>
      </c>
      <c r="F2245" s="540" t="s">
        <v>5324</v>
      </c>
      <c r="G2245" s="418" t="s">
        <v>5325</v>
      </c>
      <c r="H2245" s="418" t="s">
        <v>3733</v>
      </c>
      <c r="I2245" s="418" t="s">
        <v>5336</v>
      </c>
      <c r="J2245" s="418" t="s">
        <v>790</v>
      </c>
      <c r="K2245" s="539"/>
      <c r="L2245" s="532"/>
      <c r="M2245" s="508"/>
      <c r="N2245" s="529">
        <v>3</v>
      </c>
      <c r="O2245" s="529">
        <v>6</v>
      </c>
      <c r="P2245" s="508">
        <v>13155.599999999999</v>
      </c>
    </row>
    <row r="2246" spans="1:16" s="389" customFormat="1" ht="11.25" x14ac:dyDescent="0.2">
      <c r="A2246" s="554" t="s">
        <v>521</v>
      </c>
      <c r="B2246" s="505" t="s">
        <v>4698</v>
      </c>
      <c r="C2246" s="505" t="s">
        <v>4699</v>
      </c>
      <c r="D2246" s="418" t="s">
        <v>3733</v>
      </c>
      <c r="E2246" s="508">
        <f t="shared" si="62"/>
        <v>2192.6</v>
      </c>
      <c r="F2246" s="540" t="s">
        <v>5326</v>
      </c>
      <c r="G2246" s="418" t="s">
        <v>5327</v>
      </c>
      <c r="H2246" s="418" t="s">
        <v>3733</v>
      </c>
      <c r="I2246" s="418" t="s">
        <v>5336</v>
      </c>
      <c r="J2246" s="418" t="s">
        <v>790</v>
      </c>
      <c r="K2246" s="539"/>
      <c r="L2246" s="532"/>
      <c r="M2246" s="508"/>
      <c r="N2246" s="529">
        <v>3</v>
      </c>
      <c r="O2246" s="529">
        <v>6</v>
      </c>
      <c r="P2246" s="508">
        <v>13155.599999999999</v>
      </c>
    </row>
    <row r="2247" spans="1:16" s="389" customFormat="1" ht="11.25" x14ac:dyDescent="0.2">
      <c r="A2247" s="554" t="s">
        <v>521</v>
      </c>
      <c r="B2247" s="505" t="s">
        <v>4698</v>
      </c>
      <c r="C2247" s="505" t="s">
        <v>4699</v>
      </c>
      <c r="D2247" s="418" t="s">
        <v>5333</v>
      </c>
      <c r="E2247" s="508">
        <f t="shared" si="62"/>
        <v>1315.56</v>
      </c>
      <c r="F2247" s="540" t="s">
        <v>5334</v>
      </c>
      <c r="G2247" s="418" t="s">
        <v>5335</v>
      </c>
      <c r="H2247" s="418" t="s">
        <v>5333</v>
      </c>
      <c r="I2247" s="418" t="s">
        <v>5336</v>
      </c>
      <c r="J2247" s="418" t="s">
        <v>790</v>
      </c>
      <c r="K2247" s="539"/>
      <c r="L2247" s="532"/>
      <c r="M2247" s="508"/>
      <c r="N2247" s="529">
        <v>3</v>
      </c>
      <c r="O2247" s="529">
        <v>6</v>
      </c>
      <c r="P2247" s="508">
        <v>7893.36</v>
      </c>
    </row>
    <row r="2248" spans="1:16" s="389" customFormat="1" ht="11.25" x14ac:dyDescent="0.2">
      <c r="A2248" s="554" t="s">
        <v>521</v>
      </c>
      <c r="B2248" s="505" t="s">
        <v>4698</v>
      </c>
      <c r="C2248" s="505" t="s">
        <v>4699</v>
      </c>
      <c r="D2248" s="418" t="s">
        <v>5333</v>
      </c>
      <c r="E2248" s="508">
        <f t="shared" si="62"/>
        <v>1534.82</v>
      </c>
      <c r="F2248" s="540" t="s">
        <v>5337</v>
      </c>
      <c r="G2248" s="418" t="s">
        <v>5338</v>
      </c>
      <c r="H2248" s="418" t="s">
        <v>5333</v>
      </c>
      <c r="I2248" s="418" t="s">
        <v>5336</v>
      </c>
      <c r="J2248" s="418" t="s">
        <v>790</v>
      </c>
      <c r="K2248" s="539"/>
      <c r="L2248" s="532"/>
      <c r="M2248" s="508"/>
      <c r="N2248" s="529">
        <v>3</v>
      </c>
      <c r="O2248" s="529">
        <v>6</v>
      </c>
      <c r="P2248" s="508">
        <v>9208.92</v>
      </c>
    </row>
    <row r="2249" spans="1:16" s="389" customFormat="1" ht="11.25" x14ac:dyDescent="0.2">
      <c r="A2249" s="554" t="s">
        <v>521</v>
      </c>
      <c r="B2249" s="505" t="s">
        <v>4698</v>
      </c>
      <c r="C2249" s="505" t="s">
        <v>4699</v>
      </c>
      <c r="D2249" s="418" t="s">
        <v>5333</v>
      </c>
      <c r="E2249" s="508">
        <f t="shared" si="62"/>
        <v>1315.56</v>
      </c>
      <c r="F2249" s="540" t="s">
        <v>5339</v>
      </c>
      <c r="G2249" s="418" t="s">
        <v>5340</v>
      </c>
      <c r="H2249" s="418" t="s">
        <v>5333</v>
      </c>
      <c r="I2249" s="418" t="s">
        <v>5336</v>
      </c>
      <c r="J2249" s="418" t="s">
        <v>790</v>
      </c>
      <c r="K2249" s="539"/>
      <c r="L2249" s="532"/>
      <c r="M2249" s="508"/>
      <c r="N2249" s="529">
        <v>3</v>
      </c>
      <c r="O2249" s="529">
        <v>6</v>
      </c>
      <c r="P2249" s="508">
        <v>7893.36</v>
      </c>
    </row>
    <row r="2250" spans="1:16" s="389" customFormat="1" ht="11.25" x14ac:dyDescent="0.2">
      <c r="A2250" s="554" t="s">
        <v>521</v>
      </c>
      <c r="B2250" s="505" t="s">
        <v>4698</v>
      </c>
      <c r="C2250" s="505" t="s">
        <v>4699</v>
      </c>
      <c r="D2250" s="418" t="s">
        <v>5333</v>
      </c>
      <c r="E2250" s="508">
        <f t="shared" si="62"/>
        <v>1534.82</v>
      </c>
      <c r="F2250" s="540" t="s">
        <v>5341</v>
      </c>
      <c r="G2250" s="418" t="s">
        <v>5342</v>
      </c>
      <c r="H2250" s="418" t="s">
        <v>5333</v>
      </c>
      <c r="I2250" s="418" t="s">
        <v>5336</v>
      </c>
      <c r="J2250" s="418" t="s">
        <v>790</v>
      </c>
      <c r="K2250" s="539"/>
      <c r="L2250" s="532"/>
      <c r="M2250" s="508"/>
      <c r="N2250" s="529">
        <v>3</v>
      </c>
      <c r="O2250" s="529">
        <v>6</v>
      </c>
      <c r="P2250" s="508">
        <v>9208.92</v>
      </c>
    </row>
    <row r="2251" spans="1:16" s="389" customFormat="1" ht="11.25" x14ac:dyDescent="0.2">
      <c r="A2251" s="554" t="s">
        <v>521</v>
      </c>
      <c r="B2251" s="505" t="s">
        <v>4698</v>
      </c>
      <c r="C2251" s="505" t="s">
        <v>4699</v>
      </c>
      <c r="D2251" s="418" t="s">
        <v>5333</v>
      </c>
      <c r="E2251" s="508">
        <f t="shared" si="62"/>
        <v>1315.56</v>
      </c>
      <c r="F2251" s="540" t="s">
        <v>5343</v>
      </c>
      <c r="G2251" s="418" t="s">
        <v>5344</v>
      </c>
      <c r="H2251" s="418" t="s">
        <v>5333</v>
      </c>
      <c r="I2251" s="418" t="s">
        <v>5336</v>
      </c>
      <c r="J2251" s="418" t="s">
        <v>790</v>
      </c>
      <c r="K2251" s="539"/>
      <c r="L2251" s="532"/>
      <c r="M2251" s="508"/>
      <c r="N2251" s="529">
        <v>3</v>
      </c>
      <c r="O2251" s="529">
        <v>6</v>
      </c>
      <c r="P2251" s="508">
        <v>7893.36</v>
      </c>
    </row>
    <row r="2252" spans="1:16" s="389" customFormat="1" ht="11.25" x14ac:dyDescent="0.2">
      <c r="A2252" s="554" t="s">
        <v>521</v>
      </c>
      <c r="B2252" s="505" t="s">
        <v>4698</v>
      </c>
      <c r="C2252" s="505" t="s">
        <v>4699</v>
      </c>
      <c r="D2252" s="418" t="s">
        <v>5333</v>
      </c>
      <c r="E2252" s="508">
        <f t="shared" si="62"/>
        <v>1534.82</v>
      </c>
      <c r="F2252" s="540" t="s">
        <v>5345</v>
      </c>
      <c r="G2252" s="418" t="s">
        <v>5346</v>
      </c>
      <c r="H2252" s="418" t="s">
        <v>5333</v>
      </c>
      <c r="I2252" s="418" t="s">
        <v>5336</v>
      </c>
      <c r="J2252" s="418" t="s">
        <v>790</v>
      </c>
      <c r="K2252" s="539"/>
      <c r="L2252" s="532"/>
      <c r="M2252" s="508"/>
      <c r="N2252" s="529">
        <v>3</v>
      </c>
      <c r="O2252" s="529">
        <v>6</v>
      </c>
      <c r="P2252" s="508">
        <v>9208.92</v>
      </c>
    </row>
    <row r="2253" spans="1:16" s="389" customFormat="1" ht="11.25" x14ac:dyDescent="0.2">
      <c r="A2253" s="554" t="s">
        <v>521</v>
      </c>
      <c r="B2253" s="505" t="s">
        <v>4698</v>
      </c>
      <c r="C2253" s="505" t="s">
        <v>4699</v>
      </c>
      <c r="D2253" s="418" t="s">
        <v>5333</v>
      </c>
      <c r="E2253" s="508">
        <f t="shared" si="62"/>
        <v>1534.82</v>
      </c>
      <c r="F2253" s="540" t="s">
        <v>5347</v>
      </c>
      <c r="G2253" s="418" t="s">
        <v>5348</v>
      </c>
      <c r="H2253" s="418" t="s">
        <v>5333</v>
      </c>
      <c r="I2253" s="418" t="s">
        <v>5336</v>
      </c>
      <c r="J2253" s="418" t="s">
        <v>790</v>
      </c>
      <c r="K2253" s="539"/>
      <c r="L2253" s="532"/>
      <c r="M2253" s="508"/>
      <c r="N2253" s="529">
        <v>3</v>
      </c>
      <c r="O2253" s="529">
        <v>6</v>
      </c>
      <c r="P2253" s="508">
        <v>9208.92</v>
      </c>
    </row>
    <row r="2254" spans="1:16" s="389" customFormat="1" ht="11.25" x14ac:dyDescent="0.2">
      <c r="A2254" s="554" t="s">
        <v>521</v>
      </c>
      <c r="B2254" s="505" t="s">
        <v>4698</v>
      </c>
      <c r="C2254" s="505" t="s">
        <v>4699</v>
      </c>
      <c r="D2254" s="418" t="s">
        <v>5333</v>
      </c>
      <c r="E2254" s="508">
        <f t="shared" si="62"/>
        <v>1534.82</v>
      </c>
      <c r="F2254" s="540" t="s">
        <v>5349</v>
      </c>
      <c r="G2254" s="418" t="s">
        <v>5350</v>
      </c>
      <c r="H2254" s="418" t="s">
        <v>5333</v>
      </c>
      <c r="I2254" s="418" t="s">
        <v>5336</v>
      </c>
      <c r="J2254" s="418" t="s">
        <v>790</v>
      </c>
      <c r="K2254" s="539"/>
      <c r="L2254" s="532"/>
      <c r="M2254" s="508"/>
      <c r="N2254" s="529">
        <v>3</v>
      </c>
      <c r="O2254" s="529">
        <v>6</v>
      </c>
      <c r="P2254" s="508">
        <v>9208.92</v>
      </c>
    </row>
    <row r="2255" spans="1:16" s="389" customFormat="1" ht="11.25" x14ac:dyDescent="0.2">
      <c r="A2255" s="554" t="s">
        <v>521</v>
      </c>
      <c r="B2255" s="505" t="s">
        <v>4698</v>
      </c>
      <c r="C2255" s="505" t="s">
        <v>4699</v>
      </c>
      <c r="D2255" s="418" t="s">
        <v>5333</v>
      </c>
      <c r="E2255" s="508">
        <f t="shared" ref="E2255:E2318" si="63">P2255/6</f>
        <v>1315.56</v>
      </c>
      <c r="F2255" s="540" t="s">
        <v>5351</v>
      </c>
      <c r="G2255" s="418" t="s">
        <v>5352</v>
      </c>
      <c r="H2255" s="418" t="s">
        <v>5333</v>
      </c>
      <c r="I2255" s="418" t="s">
        <v>5336</v>
      </c>
      <c r="J2255" s="418" t="s">
        <v>790</v>
      </c>
      <c r="K2255" s="539"/>
      <c r="L2255" s="532"/>
      <c r="M2255" s="508"/>
      <c r="N2255" s="529">
        <v>3</v>
      </c>
      <c r="O2255" s="529">
        <v>6</v>
      </c>
      <c r="P2255" s="508">
        <v>7893.36</v>
      </c>
    </row>
    <row r="2256" spans="1:16" s="389" customFormat="1" ht="11.25" x14ac:dyDescent="0.2">
      <c r="A2256" s="554" t="s">
        <v>521</v>
      </c>
      <c r="B2256" s="505" t="s">
        <v>4698</v>
      </c>
      <c r="C2256" s="505" t="s">
        <v>4699</v>
      </c>
      <c r="D2256" s="418" t="s">
        <v>5333</v>
      </c>
      <c r="E2256" s="508">
        <f t="shared" si="63"/>
        <v>1315.56</v>
      </c>
      <c r="F2256" s="540" t="s">
        <v>5353</v>
      </c>
      <c r="G2256" s="418" t="s">
        <v>5354</v>
      </c>
      <c r="H2256" s="418" t="s">
        <v>5333</v>
      </c>
      <c r="I2256" s="418" t="s">
        <v>5336</v>
      </c>
      <c r="J2256" s="418" t="s">
        <v>790</v>
      </c>
      <c r="K2256" s="539"/>
      <c r="L2256" s="532"/>
      <c r="M2256" s="508"/>
      <c r="N2256" s="529">
        <v>3</v>
      </c>
      <c r="O2256" s="529">
        <v>6</v>
      </c>
      <c r="P2256" s="508">
        <v>7893.36</v>
      </c>
    </row>
    <row r="2257" spans="1:16" s="389" customFormat="1" ht="11.25" x14ac:dyDescent="0.2">
      <c r="A2257" s="554" t="s">
        <v>521</v>
      </c>
      <c r="B2257" s="505" t="s">
        <v>4698</v>
      </c>
      <c r="C2257" s="505" t="s">
        <v>4699</v>
      </c>
      <c r="D2257" s="418" t="s">
        <v>5333</v>
      </c>
      <c r="E2257" s="508">
        <f t="shared" si="63"/>
        <v>1315.56</v>
      </c>
      <c r="F2257" s="540" t="s">
        <v>5355</v>
      </c>
      <c r="G2257" s="418" t="s">
        <v>5356</v>
      </c>
      <c r="H2257" s="418" t="s">
        <v>5333</v>
      </c>
      <c r="I2257" s="418" t="s">
        <v>5336</v>
      </c>
      <c r="J2257" s="418" t="s">
        <v>790</v>
      </c>
      <c r="K2257" s="539"/>
      <c r="L2257" s="532"/>
      <c r="M2257" s="508"/>
      <c r="N2257" s="529">
        <v>3</v>
      </c>
      <c r="O2257" s="529">
        <v>6</v>
      </c>
      <c r="P2257" s="508">
        <v>7893.36</v>
      </c>
    </row>
    <row r="2258" spans="1:16" s="389" customFormat="1" ht="11.25" x14ac:dyDescent="0.2">
      <c r="A2258" s="554" t="s">
        <v>521</v>
      </c>
      <c r="B2258" s="505" t="s">
        <v>4698</v>
      </c>
      <c r="C2258" s="505" t="s">
        <v>4699</v>
      </c>
      <c r="D2258" s="418" t="s">
        <v>5333</v>
      </c>
      <c r="E2258" s="508">
        <f t="shared" si="63"/>
        <v>1534.82</v>
      </c>
      <c r="F2258" s="540" t="s">
        <v>5357</v>
      </c>
      <c r="G2258" s="418" t="s">
        <v>5358</v>
      </c>
      <c r="H2258" s="418" t="s">
        <v>5333</v>
      </c>
      <c r="I2258" s="418" t="s">
        <v>5336</v>
      </c>
      <c r="J2258" s="418" t="s">
        <v>790</v>
      </c>
      <c r="K2258" s="539"/>
      <c r="L2258" s="532"/>
      <c r="M2258" s="508"/>
      <c r="N2258" s="529">
        <v>3</v>
      </c>
      <c r="O2258" s="529">
        <v>6</v>
      </c>
      <c r="P2258" s="508">
        <v>9208.92</v>
      </c>
    </row>
    <row r="2259" spans="1:16" s="389" customFormat="1" ht="11.25" x14ac:dyDescent="0.2">
      <c r="A2259" s="554" t="s">
        <v>521</v>
      </c>
      <c r="B2259" s="505" t="s">
        <v>4698</v>
      </c>
      <c r="C2259" s="505" t="s">
        <v>4699</v>
      </c>
      <c r="D2259" s="418" t="s">
        <v>3720</v>
      </c>
      <c r="E2259" s="508">
        <f t="shared" si="63"/>
        <v>1534.82</v>
      </c>
      <c r="F2259" s="540" t="s">
        <v>5359</v>
      </c>
      <c r="G2259" s="418" t="s">
        <v>5360</v>
      </c>
      <c r="H2259" s="418" t="s">
        <v>3720</v>
      </c>
      <c r="I2259" s="418" t="s">
        <v>5336</v>
      </c>
      <c r="J2259" s="418" t="s">
        <v>790</v>
      </c>
      <c r="K2259" s="539"/>
      <c r="L2259" s="532"/>
      <c r="M2259" s="508"/>
      <c r="N2259" s="529">
        <v>3</v>
      </c>
      <c r="O2259" s="529">
        <v>6</v>
      </c>
      <c r="P2259" s="508">
        <v>9208.92</v>
      </c>
    </row>
    <row r="2260" spans="1:16" s="389" customFormat="1" ht="11.25" x14ac:dyDescent="0.2">
      <c r="A2260" s="554" t="s">
        <v>521</v>
      </c>
      <c r="B2260" s="505" t="s">
        <v>4698</v>
      </c>
      <c r="C2260" s="505" t="s">
        <v>4699</v>
      </c>
      <c r="D2260" s="418" t="s">
        <v>3720</v>
      </c>
      <c r="E2260" s="508">
        <f t="shared" si="63"/>
        <v>1863.71</v>
      </c>
      <c r="F2260" s="540" t="s">
        <v>5361</v>
      </c>
      <c r="G2260" s="418" t="s">
        <v>5362</v>
      </c>
      <c r="H2260" s="418" t="s">
        <v>3720</v>
      </c>
      <c r="I2260" s="418" t="s">
        <v>5336</v>
      </c>
      <c r="J2260" s="418" t="s">
        <v>790</v>
      </c>
      <c r="K2260" s="539"/>
      <c r="L2260" s="532"/>
      <c r="M2260" s="508"/>
      <c r="N2260" s="529">
        <v>3</v>
      </c>
      <c r="O2260" s="529">
        <v>6</v>
      </c>
      <c r="P2260" s="508">
        <v>11182.26</v>
      </c>
    </row>
    <row r="2261" spans="1:16" s="389" customFormat="1" ht="11.25" x14ac:dyDescent="0.2">
      <c r="A2261" s="554" t="s">
        <v>521</v>
      </c>
      <c r="B2261" s="505" t="s">
        <v>4698</v>
      </c>
      <c r="C2261" s="505" t="s">
        <v>4699</v>
      </c>
      <c r="D2261" s="418" t="s">
        <v>3720</v>
      </c>
      <c r="E2261" s="508">
        <f t="shared" si="63"/>
        <v>1754.08</v>
      </c>
      <c r="F2261" s="540" t="s">
        <v>5363</v>
      </c>
      <c r="G2261" s="418" t="s">
        <v>5364</v>
      </c>
      <c r="H2261" s="418" t="s">
        <v>3720</v>
      </c>
      <c r="I2261" s="418" t="s">
        <v>5336</v>
      </c>
      <c r="J2261" s="418" t="s">
        <v>790</v>
      </c>
      <c r="K2261" s="539"/>
      <c r="L2261" s="532"/>
      <c r="M2261" s="508"/>
      <c r="N2261" s="529">
        <v>3</v>
      </c>
      <c r="O2261" s="529">
        <v>6</v>
      </c>
      <c r="P2261" s="508">
        <v>10524.48</v>
      </c>
    </row>
    <row r="2262" spans="1:16" s="389" customFormat="1" ht="11.25" x14ac:dyDescent="0.2">
      <c r="A2262" s="554" t="s">
        <v>521</v>
      </c>
      <c r="B2262" s="505" t="s">
        <v>4698</v>
      </c>
      <c r="C2262" s="505" t="s">
        <v>4699</v>
      </c>
      <c r="D2262" s="418" t="s">
        <v>3720</v>
      </c>
      <c r="E2262" s="508">
        <f t="shared" si="63"/>
        <v>1534.82</v>
      </c>
      <c r="F2262" s="540" t="s">
        <v>5365</v>
      </c>
      <c r="G2262" s="418" t="s">
        <v>5366</v>
      </c>
      <c r="H2262" s="418" t="s">
        <v>3720</v>
      </c>
      <c r="I2262" s="418" t="s">
        <v>5336</v>
      </c>
      <c r="J2262" s="418" t="s">
        <v>790</v>
      </c>
      <c r="K2262" s="539"/>
      <c r="L2262" s="532"/>
      <c r="M2262" s="508"/>
      <c r="N2262" s="529">
        <v>3</v>
      </c>
      <c r="O2262" s="529">
        <v>6</v>
      </c>
      <c r="P2262" s="508">
        <v>9208.92</v>
      </c>
    </row>
    <row r="2263" spans="1:16" s="389" customFormat="1" ht="11.25" x14ac:dyDescent="0.2">
      <c r="A2263" s="554" t="s">
        <v>521</v>
      </c>
      <c r="B2263" s="505" t="s">
        <v>4698</v>
      </c>
      <c r="C2263" s="505" t="s">
        <v>4699</v>
      </c>
      <c r="D2263" s="418" t="s">
        <v>3720</v>
      </c>
      <c r="E2263" s="508">
        <f t="shared" si="63"/>
        <v>1534.82</v>
      </c>
      <c r="F2263" s="540" t="s">
        <v>5367</v>
      </c>
      <c r="G2263" s="418" t="s">
        <v>5368</v>
      </c>
      <c r="H2263" s="418" t="s">
        <v>3720</v>
      </c>
      <c r="I2263" s="418" t="s">
        <v>5336</v>
      </c>
      <c r="J2263" s="418" t="s">
        <v>790</v>
      </c>
      <c r="K2263" s="539"/>
      <c r="L2263" s="532"/>
      <c r="M2263" s="508"/>
      <c r="N2263" s="529">
        <v>3</v>
      </c>
      <c r="O2263" s="529">
        <v>6</v>
      </c>
      <c r="P2263" s="508">
        <v>9208.92</v>
      </c>
    </row>
    <row r="2264" spans="1:16" s="389" customFormat="1" ht="11.25" x14ac:dyDescent="0.2">
      <c r="A2264" s="554" t="s">
        <v>521</v>
      </c>
      <c r="B2264" s="505" t="s">
        <v>4698</v>
      </c>
      <c r="C2264" s="505" t="s">
        <v>4699</v>
      </c>
      <c r="D2264" s="418" t="s">
        <v>3720</v>
      </c>
      <c r="E2264" s="508">
        <f t="shared" si="63"/>
        <v>1534.82</v>
      </c>
      <c r="F2264" s="540" t="s">
        <v>5369</v>
      </c>
      <c r="G2264" s="418" t="s">
        <v>5370</v>
      </c>
      <c r="H2264" s="418" t="s">
        <v>3720</v>
      </c>
      <c r="I2264" s="418" t="s">
        <v>5336</v>
      </c>
      <c r="J2264" s="418" t="s">
        <v>790</v>
      </c>
      <c r="K2264" s="539"/>
      <c r="L2264" s="532"/>
      <c r="M2264" s="508"/>
      <c r="N2264" s="529">
        <v>3</v>
      </c>
      <c r="O2264" s="529">
        <v>6</v>
      </c>
      <c r="P2264" s="508">
        <v>9208.92</v>
      </c>
    </row>
    <row r="2265" spans="1:16" s="389" customFormat="1" ht="11.25" x14ac:dyDescent="0.2">
      <c r="A2265" s="554" t="s">
        <v>521</v>
      </c>
      <c r="B2265" s="505" t="s">
        <v>4698</v>
      </c>
      <c r="C2265" s="505" t="s">
        <v>4699</v>
      </c>
      <c r="D2265" s="418" t="s">
        <v>3720</v>
      </c>
      <c r="E2265" s="508">
        <f t="shared" si="63"/>
        <v>1534.82</v>
      </c>
      <c r="F2265" s="540" t="s">
        <v>5371</v>
      </c>
      <c r="G2265" s="418" t="s">
        <v>5372</v>
      </c>
      <c r="H2265" s="418" t="s">
        <v>3720</v>
      </c>
      <c r="I2265" s="418" t="s">
        <v>5336</v>
      </c>
      <c r="J2265" s="418" t="s">
        <v>790</v>
      </c>
      <c r="K2265" s="539"/>
      <c r="L2265" s="532"/>
      <c r="M2265" s="508"/>
      <c r="N2265" s="529">
        <v>3</v>
      </c>
      <c r="O2265" s="529">
        <v>6</v>
      </c>
      <c r="P2265" s="508">
        <v>9208.92</v>
      </c>
    </row>
    <row r="2266" spans="1:16" s="389" customFormat="1" ht="11.25" x14ac:dyDescent="0.2">
      <c r="A2266" s="554" t="s">
        <v>521</v>
      </c>
      <c r="B2266" s="505" t="s">
        <v>4698</v>
      </c>
      <c r="C2266" s="505" t="s">
        <v>4699</v>
      </c>
      <c r="D2266" s="418" t="s">
        <v>3720</v>
      </c>
      <c r="E2266" s="508">
        <f t="shared" si="63"/>
        <v>1534.82</v>
      </c>
      <c r="F2266" s="540" t="s">
        <v>5373</v>
      </c>
      <c r="G2266" s="418" t="s">
        <v>5374</v>
      </c>
      <c r="H2266" s="418" t="s">
        <v>3720</v>
      </c>
      <c r="I2266" s="418" t="s">
        <v>5336</v>
      </c>
      <c r="J2266" s="418" t="s">
        <v>790</v>
      </c>
      <c r="K2266" s="539"/>
      <c r="L2266" s="532"/>
      <c r="M2266" s="508"/>
      <c r="N2266" s="529">
        <v>3</v>
      </c>
      <c r="O2266" s="529">
        <v>6</v>
      </c>
      <c r="P2266" s="508">
        <v>9208.92</v>
      </c>
    </row>
    <row r="2267" spans="1:16" s="389" customFormat="1" ht="11.25" x14ac:dyDescent="0.2">
      <c r="A2267" s="554" t="s">
        <v>521</v>
      </c>
      <c r="B2267" s="505" t="s">
        <v>4698</v>
      </c>
      <c r="C2267" s="505" t="s">
        <v>4699</v>
      </c>
      <c r="D2267" s="418" t="s">
        <v>3720</v>
      </c>
      <c r="E2267" s="508">
        <f t="shared" si="63"/>
        <v>1534.82</v>
      </c>
      <c r="F2267" s="540" t="s">
        <v>5375</v>
      </c>
      <c r="G2267" s="418" t="s">
        <v>5376</v>
      </c>
      <c r="H2267" s="418" t="s">
        <v>3720</v>
      </c>
      <c r="I2267" s="418" t="s">
        <v>5336</v>
      </c>
      <c r="J2267" s="418" t="s">
        <v>790</v>
      </c>
      <c r="K2267" s="539"/>
      <c r="L2267" s="532"/>
      <c r="M2267" s="508"/>
      <c r="N2267" s="529">
        <v>3</v>
      </c>
      <c r="O2267" s="529">
        <v>6</v>
      </c>
      <c r="P2267" s="508">
        <v>9208.92</v>
      </c>
    </row>
    <row r="2268" spans="1:16" s="389" customFormat="1" ht="11.25" x14ac:dyDescent="0.2">
      <c r="A2268" s="554" t="s">
        <v>521</v>
      </c>
      <c r="B2268" s="505" t="s">
        <v>4698</v>
      </c>
      <c r="C2268" s="505" t="s">
        <v>4699</v>
      </c>
      <c r="D2268" s="418" t="s">
        <v>3720</v>
      </c>
      <c r="E2268" s="508">
        <f t="shared" si="63"/>
        <v>1534.82</v>
      </c>
      <c r="F2268" s="540" t="s">
        <v>5377</v>
      </c>
      <c r="G2268" s="418" t="s">
        <v>5378</v>
      </c>
      <c r="H2268" s="418" t="s">
        <v>3720</v>
      </c>
      <c r="I2268" s="418" t="s">
        <v>5336</v>
      </c>
      <c r="J2268" s="418" t="s">
        <v>790</v>
      </c>
      <c r="K2268" s="539"/>
      <c r="L2268" s="532"/>
      <c r="M2268" s="508"/>
      <c r="N2268" s="529">
        <v>3</v>
      </c>
      <c r="O2268" s="529">
        <v>6</v>
      </c>
      <c r="P2268" s="508">
        <v>9208.92</v>
      </c>
    </row>
    <row r="2269" spans="1:16" s="389" customFormat="1" ht="11.25" x14ac:dyDescent="0.2">
      <c r="A2269" s="554" t="s">
        <v>521</v>
      </c>
      <c r="B2269" s="505" t="s">
        <v>4698</v>
      </c>
      <c r="C2269" s="505" t="s">
        <v>4699</v>
      </c>
      <c r="D2269" s="418" t="s">
        <v>3720</v>
      </c>
      <c r="E2269" s="508">
        <f t="shared" si="63"/>
        <v>1534.82</v>
      </c>
      <c r="F2269" s="540" t="s">
        <v>5379</v>
      </c>
      <c r="G2269" s="418" t="s">
        <v>5380</v>
      </c>
      <c r="H2269" s="418" t="s">
        <v>3720</v>
      </c>
      <c r="I2269" s="418" t="s">
        <v>5336</v>
      </c>
      <c r="J2269" s="418" t="s">
        <v>790</v>
      </c>
      <c r="K2269" s="539"/>
      <c r="L2269" s="532"/>
      <c r="M2269" s="508"/>
      <c r="N2269" s="529">
        <v>3</v>
      </c>
      <c r="O2269" s="529">
        <v>6</v>
      </c>
      <c r="P2269" s="508">
        <v>9208.92</v>
      </c>
    </row>
    <row r="2270" spans="1:16" s="389" customFormat="1" ht="11.25" x14ac:dyDescent="0.2">
      <c r="A2270" s="554" t="s">
        <v>521</v>
      </c>
      <c r="B2270" s="505" t="s">
        <v>4698</v>
      </c>
      <c r="C2270" s="505" t="s">
        <v>4699</v>
      </c>
      <c r="D2270" s="418" t="s">
        <v>3720</v>
      </c>
      <c r="E2270" s="508">
        <f t="shared" si="63"/>
        <v>1534.82</v>
      </c>
      <c r="F2270" s="540" t="s">
        <v>5381</v>
      </c>
      <c r="G2270" s="418" t="s">
        <v>5382</v>
      </c>
      <c r="H2270" s="418" t="s">
        <v>3720</v>
      </c>
      <c r="I2270" s="418" t="s">
        <v>5336</v>
      </c>
      <c r="J2270" s="418" t="s">
        <v>790</v>
      </c>
      <c r="K2270" s="539"/>
      <c r="L2270" s="532"/>
      <c r="M2270" s="508"/>
      <c r="N2270" s="529">
        <v>3</v>
      </c>
      <c r="O2270" s="529">
        <v>6</v>
      </c>
      <c r="P2270" s="508">
        <v>9208.92</v>
      </c>
    </row>
    <row r="2271" spans="1:16" s="389" customFormat="1" ht="11.25" x14ac:dyDescent="0.2">
      <c r="A2271" s="554" t="s">
        <v>521</v>
      </c>
      <c r="B2271" s="505" t="s">
        <v>4698</v>
      </c>
      <c r="C2271" s="505" t="s">
        <v>4699</v>
      </c>
      <c r="D2271" s="418" t="s">
        <v>3720</v>
      </c>
      <c r="E2271" s="508">
        <f t="shared" si="63"/>
        <v>1534.82</v>
      </c>
      <c r="F2271" s="540" t="s">
        <v>5383</v>
      </c>
      <c r="G2271" s="418" t="s">
        <v>5384</v>
      </c>
      <c r="H2271" s="418" t="s">
        <v>3720</v>
      </c>
      <c r="I2271" s="418" t="s">
        <v>5336</v>
      </c>
      <c r="J2271" s="418" t="s">
        <v>790</v>
      </c>
      <c r="K2271" s="539"/>
      <c r="L2271" s="532"/>
      <c r="M2271" s="508"/>
      <c r="N2271" s="529">
        <v>3</v>
      </c>
      <c r="O2271" s="529">
        <v>6</v>
      </c>
      <c r="P2271" s="508">
        <v>9208.92</v>
      </c>
    </row>
    <row r="2272" spans="1:16" s="389" customFormat="1" ht="11.25" x14ac:dyDescent="0.2">
      <c r="A2272" s="554" t="s">
        <v>521</v>
      </c>
      <c r="B2272" s="505" t="s">
        <v>4698</v>
      </c>
      <c r="C2272" s="505" t="s">
        <v>4699</v>
      </c>
      <c r="D2272" s="418" t="s">
        <v>3720</v>
      </c>
      <c r="E2272" s="508">
        <f t="shared" si="63"/>
        <v>1534.82</v>
      </c>
      <c r="F2272" s="540" t="s">
        <v>5385</v>
      </c>
      <c r="G2272" s="418" t="s">
        <v>5386</v>
      </c>
      <c r="H2272" s="418" t="s">
        <v>3720</v>
      </c>
      <c r="I2272" s="418" t="s">
        <v>5336</v>
      </c>
      <c r="J2272" s="418" t="s">
        <v>790</v>
      </c>
      <c r="K2272" s="539"/>
      <c r="L2272" s="532"/>
      <c r="M2272" s="508"/>
      <c r="N2272" s="529">
        <v>3</v>
      </c>
      <c r="O2272" s="529">
        <v>6</v>
      </c>
      <c r="P2272" s="508">
        <v>9208.92</v>
      </c>
    </row>
    <row r="2273" spans="1:16" s="389" customFormat="1" ht="11.25" x14ac:dyDescent="0.2">
      <c r="A2273" s="554" t="s">
        <v>521</v>
      </c>
      <c r="B2273" s="505" t="s">
        <v>4698</v>
      </c>
      <c r="C2273" s="505" t="s">
        <v>4699</v>
      </c>
      <c r="D2273" s="418" t="s">
        <v>3720</v>
      </c>
      <c r="E2273" s="508">
        <f t="shared" si="63"/>
        <v>1534.82</v>
      </c>
      <c r="F2273" s="540" t="s">
        <v>5387</v>
      </c>
      <c r="G2273" s="418" t="s">
        <v>5388</v>
      </c>
      <c r="H2273" s="418" t="s">
        <v>3720</v>
      </c>
      <c r="I2273" s="418" t="s">
        <v>5336</v>
      </c>
      <c r="J2273" s="418" t="s">
        <v>790</v>
      </c>
      <c r="K2273" s="539"/>
      <c r="L2273" s="532"/>
      <c r="M2273" s="508"/>
      <c r="N2273" s="529">
        <v>3</v>
      </c>
      <c r="O2273" s="529">
        <v>6</v>
      </c>
      <c r="P2273" s="508">
        <v>9208.92</v>
      </c>
    </row>
    <row r="2274" spans="1:16" s="389" customFormat="1" ht="11.25" x14ac:dyDescent="0.2">
      <c r="A2274" s="554" t="s">
        <v>521</v>
      </c>
      <c r="B2274" s="505" t="s">
        <v>4698</v>
      </c>
      <c r="C2274" s="505" t="s">
        <v>4699</v>
      </c>
      <c r="D2274" s="418" t="s">
        <v>3720</v>
      </c>
      <c r="E2274" s="508">
        <f t="shared" si="63"/>
        <v>1754.08</v>
      </c>
      <c r="F2274" s="540" t="s">
        <v>5389</v>
      </c>
      <c r="G2274" s="418" t="s">
        <v>5390</v>
      </c>
      <c r="H2274" s="418" t="s">
        <v>3720</v>
      </c>
      <c r="I2274" s="418" t="s">
        <v>5336</v>
      </c>
      <c r="J2274" s="418" t="s">
        <v>790</v>
      </c>
      <c r="K2274" s="539"/>
      <c r="L2274" s="532"/>
      <c r="M2274" s="508"/>
      <c r="N2274" s="529">
        <v>3</v>
      </c>
      <c r="O2274" s="529">
        <v>6</v>
      </c>
      <c r="P2274" s="508">
        <v>10524.48</v>
      </c>
    </row>
    <row r="2275" spans="1:16" s="389" customFormat="1" ht="11.25" x14ac:dyDescent="0.2">
      <c r="A2275" s="554" t="s">
        <v>521</v>
      </c>
      <c r="B2275" s="505" t="s">
        <v>4698</v>
      </c>
      <c r="C2275" s="505" t="s">
        <v>4699</v>
      </c>
      <c r="D2275" s="418" t="s">
        <v>5391</v>
      </c>
      <c r="E2275" s="508">
        <f t="shared" si="63"/>
        <v>2733.5500000000006</v>
      </c>
      <c r="F2275" s="540" t="s">
        <v>5392</v>
      </c>
      <c r="G2275" s="418" t="s">
        <v>5393</v>
      </c>
      <c r="H2275" s="418" t="s">
        <v>5391</v>
      </c>
      <c r="I2275" s="418" t="s">
        <v>5336</v>
      </c>
      <c r="J2275" s="418" t="s">
        <v>790</v>
      </c>
      <c r="K2275" s="539"/>
      <c r="L2275" s="532"/>
      <c r="M2275" s="508"/>
      <c r="N2275" s="529">
        <v>3</v>
      </c>
      <c r="O2275" s="529">
        <v>6</v>
      </c>
      <c r="P2275" s="508">
        <v>16401.300000000003</v>
      </c>
    </row>
    <row r="2276" spans="1:16" s="389" customFormat="1" ht="11.25" x14ac:dyDescent="0.2">
      <c r="A2276" s="554" t="s">
        <v>521</v>
      </c>
      <c r="B2276" s="505" t="s">
        <v>4698</v>
      </c>
      <c r="C2276" s="505" t="s">
        <v>4699</v>
      </c>
      <c r="D2276" s="418" t="s">
        <v>5391</v>
      </c>
      <c r="E2276" s="508">
        <f t="shared" si="63"/>
        <v>2733.5500000000006</v>
      </c>
      <c r="F2276" s="540" t="s">
        <v>5394</v>
      </c>
      <c r="G2276" s="418" t="s">
        <v>5395</v>
      </c>
      <c r="H2276" s="418" t="s">
        <v>5391</v>
      </c>
      <c r="I2276" s="418" t="s">
        <v>5336</v>
      </c>
      <c r="J2276" s="418" t="s">
        <v>790</v>
      </c>
      <c r="K2276" s="539"/>
      <c r="L2276" s="532"/>
      <c r="M2276" s="508"/>
      <c r="N2276" s="529">
        <v>3</v>
      </c>
      <c r="O2276" s="529">
        <v>6</v>
      </c>
      <c r="P2276" s="508">
        <v>16401.300000000003</v>
      </c>
    </row>
    <row r="2277" spans="1:16" s="389" customFormat="1" ht="11.25" x14ac:dyDescent="0.2">
      <c r="A2277" s="554" t="s">
        <v>521</v>
      </c>
      <c r="B2277" s="505" t="s">
        <v>4698</v>
      </c>
      <c r="C2277" s="505" t="s">
        <v>4699</v>
      </c>
      <c r="D2277" s="418" t="s">
        <v>5391</v>
      </c>
      <c r="E2277" s="508">
        <f t="shared" si="63"/>
        <v>2733.5500000000006</v>
      </c>
      <c r="F2277" s="540" t="s">
        <v>5396</v>
      </c>
      <c r="G2277" s="418" t="s">
        <v>5397</v>
      </c>
      <c r="H2277" s="418" t="s">
        <v>5391</v>
      </c>
      <c r="I2277" s="418" t="s">
        <v>5336</v>
      </c>
      <c r="J2277" s="418" t="s">
        <v>790</v>
      </c>
      <c r="K2277" s="539"/>
      <c r="L2277" s="532"/>
      <c r="M2277" s="508"/>
      <c r="N2277" s="529">
        <v>3</v>
      </c>
      <c r="O2277" s="529">
        <v>6</v>
      </c>
      <c r="P2277" s="508">
        <v>16401.300000000003</v>
      </c>
    </row>
    <row r="2278" spans="1:16" s="389" customFormat="1" ht="11.25" x14ac:dyDescent="0.2">
      <c r="A2278" s="554" t="s">
        <v>521</v>
      </c>
      <c r="B2278" s="505" t="s">
        <v>4698</v>
      </c>
      <c r="C2278" s="505" t="s">
        <v>4699</v>
      </c>
      <c r="D2278" s="418" t="s">
        <v>5391</v>
      </c>
      <c r="E2278" s="508">
        <f t="shared" si="63"/>
        <v>1863.71</v>
      </c>
      <c r="F2278" s="540" t="s">
        <v>5398</v>
      </c>
      <c r="G2278" s="418" t="s">
        <v>5399</v>
      </c>
      <c r="H2278" s="418" t="s">
        <v>5391</v>
      </c>
      <c r="I2278" s="418" t="s">
        <v>5336</v>
      </c>
      <c r="J2278" s="418" t="s">
        <v>790</v>
      </c>
      <c r="K2278" s="539"/>
      <c r="L2278" s="532"/>
      <c r="M2278" s="508"/>
      <c r="N2278" s="529">
        <v>3</v>
      </c>
      <c r="O2278" s="529">
        <v>6</v>
      </c>
      <c r="P2278" s="508">
        <v>11182.26</v>
      </c>
    </row>
    <row r="2279" spans="1:16" s="389" customFormat="1" ht="11.25" x14ac:dyDescent="0.2">
      <c r="A2279" s="554" t="s">
        <v>521</v>
      </c>
      <c r="B2279" s="505" t="s">
        <v>4698</v>
      </c>
      <c r="C2279" s="505" t="s">
        <v>4699</v>
      </c>
      <c r="D2279" s="418" t="s">
        <v>5391</v>
      </c>
      <c r="E2279" s="508">
        <f t="shared" si="63"/>
        <v>2733.5500000000006</v>
      </c>
      <c r="F2279" s="540" t="s">
        <v>5400</v>
      </c>
      <c r="G2279" s="418" t="s">
        <v>5401</v>
      </c>
      <c r="H2279" s="418" t="s">
        <v>5391</v>
      </c>
      <c r="I2279" s="418" t="s">
        <v>5336</v>
      </c>
      <c r="J2279" s="418" t="s">
        <v>790</v>
      </c>
      <c r="K2279" s="539"/>
      <c r="L2279" s="532"/>
      <c r="M2279" s="508"/>
      <c r="N2279" s="529">
        <v>3</v>
      </c>
      <c r="O2279" s="529">
        <v>6</v>
      </c>
      <c r="P2279" s="508">
        <v>16401.300000000003</v>
      </c>
    </row>
    <row r="2280" spans="1:16" s="389" customFormat="1" ht="11.25" x14ac:dyDescent="0.2">
      <c r="A2280" s="554" t="s">
        <v>521</v>
      </c>
      <c r="B2280" s="505" t="s">
        <v>4698</v>
      </c>
      <c r="C2280" s="505" t="s">
        <v>4699</v>
      </c>
      <c r="D2280" s="418" t="s">
        <v>5391</v>
      </c>
      <c r="E2280" s="508">
        <f t="shared" si="63"/>
        <v>2733.5500000000006</v>
      </c>
      <c r="F2280" s="540" t="s">
        <v>5402</v>
      </c>
      <c r="G2280" s="418" t="s">
        <v>5403</v>
      </c>
      <c r="H2280" s="418" t="s">
        <v>5391</v>
      </c>
      <c r="I2280" s="418" t="s">
        <v>5336</v>
      </c>
      <c r="J2280" s="418" t="s">
        <v>790</v>
      </c>
      <c r="K2280" s="539"/>
      <c r="L2280" s="532"/>
      <c r="M2280" s="508"/>
      <c r="N2280" s="529">
        <v>3</v>
      </c>
      <c r="O2280" s="529">
        <v>6</v>
      </c>
      <c r="P2280" s="508">
        <v>16401.300000000003</v>
      </c>
    </row>
    <row r="2281" spans="1:16" s="389" customFormat="1" ht="11.25" x14ac:dyDescent="0.2">
      <c r="A2281" s="554" t="s">
        <v>521</v>
      </c>
      <c r="B2281" s="505" t="s">
        <v>4698</v>
      </c>
      <c r="C2281" s="505" t="s">
        <v>4699</v>
      </c>
      <c r="D2281" s="418" t="s">
        <v>5391</v>
      </c>
      <c r="E2281" s="508">
        <f t="shared" si="63"/>
        <v>1863.71</v>
      </c>
      <c r="F2281" s="540" t="s">
        <v>5404</v>
      </c>
      <c r="G2281" s="418" t="s">
        <v>5405</v>
      </c>
      <c r="H2281" s="418" t="s">
        <v>5391</v>
      </c>
      <c r="I2281" s="418" t="s">
        <v>5336</v>
      </c>
      <c r="J2281" s="418" t="s">
        <v>790</v>
      </c>
      <c r="K2281" s="539"/>
      <c r="L2281" s="532"/>
      <c r="M2281" s="508"/>
      <c r="N2281" s="529">
        <v>3</v>
      </c>
      <c r="O2281" s="529">
        <v>6</v>
      </c>
      <c r="P2281" s="508">
        <v>11182.26</v>
      </c>
    </row>
    <row r="2282" spans="1:16" s="389" customFormat="1" ht="11.25" x14ac:dyDescent="0.2">
      <c r="A2282" s="554" t="s">
        <v>521</v>
      </c>
      <c r="B2282" s="505" t="s">
        <v>4698</v>
      </c>
      <c r="C2282" s="505" t="s">
        <v>4699</v>
      </c>
      <c r="D2282" s="418" t="s">
        <v>2502</v>
      </c>
      <c r="E2282" s="508">
        <f t="shared" si="63"/>
        <v>1644.45</v>
      </c>
      <c r="F2282" s="540" t="s">
        <v>5406</v>
      </c>
      <c r="G2282" s="418" t="s">
        <v>5407</v>
      </c>
      <c r="H2282" s="418" t="s">
        <v>2502</v>
      </c>
      <c r="I2282" s="418" t="s">
        <v>5336</v>
      </c>
      <c r="J2282" s="418" t="s">
        <v>790</v>
      </c>
      <c r="K2282" s="539"/>
      <c r="L2282" s="532"/>
      <c r="M2282" s="508"/>
      <c r="N2282" s="529">
        <v>3</v>
      </c>
      <c r="O2282" s="529">
        <v>6</v>
      </c>
      <c r="P2282" s="508">
        <v>9866.7000000000007</v>
      </c>
    </row>
    <row r="2283" spans="1:16" s="389" customFormat="1" ht="11.25" x14ac:dyDescent="0.2">
      <c r="A2283" s="554" t="s">
        <v>521</v>
      </c>
      <c r="B2283" s="505" t="s">
        <v>4698</v>
      </c>
      <c r="C2283" s="505" t="s">
        <v>4699</v>
      </c>
      <c r="D2283" s="418" t="s">
        <v>2502</v>
      </c>
      <c r="E2283" s="508">
        <f t="shared" si="63"/>
        <v>1754.08</v>
      </c>
      <c r="F2283" s="540" t="s">
        <v>5408</v>
      </c>
      <c r="G2283" s="418" t="s">
        <v>5409</v>
      </c>
      <c r="H2283" s="418" t="s">
        <v>2502</v>
      </c>
      <c r="I2283" s="418" t="s">
        <v>5336</v>
      </c>
      <c r="J2283" s="418" t="s">
        <v>790</v>
      </c>
      <c r="K2283" s="539"/>
      <c r="L2283" s="532"/>
      <c r="M2283" s="508"/>
      <c r="N2283" s="529">
        <v>3</v>
      </c>
      <c r="O2283" s="529">
        <v>6</v>
      </c>
      <c r="P2283" s="508">
        <v>10524.48</v>
      </c>
    </row>
    <row r="2284" spans="1:16" s="389" customFormat="1" ht="11.25" x14ac:dyDescent="0.2">
      <c r="A2284" s="554" t="s">
        <v>521</v>
      </c>
      <c r="B2284" s="505" t="s">
        <v>4698</v>
      </c>
      <c r="C2284" s="505" t="s">
        <v>4699</v>
      </c>
      <c r="D2284" s="418" t="s">
        <v>2502</v>
      </c>
      <c r="E2284" s="508">
        <f t="shared" si="63"/>
        <v>1534.82</v>
      </c>
      <c r="F2284" s="540" t="s">
        <v>5410</v>
      </c>
      <c r="G2284" s="418" t="s">
        <v>5411</v>
      </c>
      <c r="H2284" s="418" t="s">
        <v>2502</v>
      </c>
      <c r="I2284" s="418" t="s">
        <v>5336</v>
      </c>
      <c r="J2284" s="418" t="s">
        <v>790</v>
      </c>
      <c r="K2284" s="539"/>
      <c r="L2284" s="532"/>
      <c r="M2284" s="508"/>
      <c r="N2284" s="529">
        <v>3</v>
      </c>
      <c r="O2284" s="529">
        <v>6</v>
      </c>
      <c r="P2284" s="508">
        <v>9208.92</v>
      </c>
    </row>
    <row r="2285" spans="1:16" s="389" customFormat="1" ht="11.25" x14ac:dyDescent="0.2">
      <c r="A2285" s="554" t="s">
        <v>521</v>
      </c>
      <c r="B2285" s="505" t="s">
        <v>4698</v>
      </c>
      <c r="C2285" s="505" t="s">
        <v>4699</v>
      </c>
      <c r="D2285" s="418" t="s">
        <v>2502</v>
      </c>
      <c r="E2285" s="508">
        <f t="shared" si="63"/>
        <v>1754.08</v>
      </c>
      <c r="F2285" s="540" t="s">
        <v>5412</v>
      </c>
      <c r="G2285" s="418" t="s">
        <v>5413</v>
      </c>
      <c r="H2285" s="418" t="s">
        <v>2502</v>
      </c>
      <c r="I2285" s="418" t="s">
        <v>5336</v>
      </c>
      <c r="J2285" s="418" t="s">
        <v>790</v>
      </c>
      <c r="K2285" s="539"/>
      <c r="L2285" s="532"/>
      <c r="M2285" s="508"/>
      <c r="N2285" s="529">
        <v>3</v>
      </c>
      <c r="O2285" s="529">
        <v>6</v>
      </c>
      <c r="P2285" s="508">
        <v>10524.48</v>
      </c>
    </row>
    <row r="2286" spans="1:16" s="389" customFormat="1" ht="11.25" x14ac:dyDescent="0.2">
      <c r="A2286" s="554" t="s">
        <v>521</v>
      </c>
      <c r="B2286" s="505" t="s">
        <v>4698</v>
      </c>
      <c r="C2286" s="505" t="s">
        <v>4699</v>
      </c>
      <c r="D2286" s="418" t="s">
        <v>2502</v>
      </c>
      <c r="E2286" s="508">
        <f t="shared" si="63"/>
        <v>2192.6</v>
      </c>
      <c r="F2286" s="540" t="s">
        <v>5414</v>
      </c>
      <c r="G2286" s="418" t="s">
        <v>5415</v>
      </c>
      <c r="H2286" s="418" t="s">
        <v>2502</v>
      </c>
      <c r="I2286" s="418" t="s">
        <v>5336</v>
      </c>
      <c r="J2286" s="418" t="s">
        <v>790</v>
      </c>
      <c r="K2286" s="539"/>
      <c r="L2286" s="532"/>
      <c r="M2286" s="508"/>
      <c r="N2286" s="529">
        <v>3</v>
      </c>
      <c r="O2286" s="529">
        <v>6</v>
      </c>
      <c r="P2286" s="508">
        <v>13155.599999999999</v>
      </c>
    </row>
    <row r="2287" spans="1:16" s="389" customFormat="1" ht="11.25" x14ac:dyDescent="0.2">
      <c r="A2287" s="554" t="s">
        <v>521</v>
      </c>
      <c r="B2287" s="505" t="s">
        <v>4698</v>
      </c>
      <c r="C2287" s="505" t="s">
        <v>4699</v>
      </c>
      <c r="D2287" s="418" t="s">
        <v>2502</v>
      </c>
      <c r="E2287" s="508">
        <f t="shared" si="63"/>
        <v>1754.08</v>
      </c>
      <c r="F2287" s="540" t="s">
        <v>5416</v>
      </c>
      <c r="G2287" s="418" t="s">
        <v>5417</v>
      </c>
      <c r="H2287" s="418" t="s">
        <v>2502</v>
      </c>
      <c r="I2287" s="418" t="s">
        <v>5336</v>
      </c>
      <c r="J2287" s="418" t="s">
        <v>790</v>
      </c>
      <c r="K2287" s="539"/>
      <c r="L2287" s="532"/>
      <c r="M2287" s="508"/>
      <c r="N2287" s="529">
        <v>3</v>
      </c>
      <c r="O2287" s="529">
        <v>6</v>
      </c>
      <c r="P2287" s="508">
        <v>10524.48</v>
      </c>
    </row>
    <row r="2288" spans="1:16" s="389" customFormat="1" ht="11.25" x14ac:dyDescent="0.2">
      <c r="A2288" s="554" t="s">
        <v>521</v>
      </c>
      <c r="B2288" s="505" t="s">
        <v>4698</v>
      </c>
      <c r="C2288" s="505" t="s">
        <v>4699</v>
      </c>
      <c r="D2288" s="418" t="s">
        <v>2502</v>
      </c>
      <c r="E2288" s="508">
        <f t="shared" si="63"/>
        <v>2192.6</v>
      </c>
      <c r="F2288" s="540" t="s">
        <v>5418</v>
      </c>
      <c r="G2288" s="418" t="s">
        <v>5419</v>
      </c>
      <c r="H2288" s="418" t="s">
        <v>2502</v>
      </c>
      <c r="I2288" s="418" t="s">
        <v>5336</v>
      </c>
      <c r="J2288" s="418" t="s">
        <v>790</v>
      </c>
      <c r="K2288" s="539"/>
      <c r="L2288" s="532"/>
      <c r="M2288" s="508"/>
      <c r="N2288" s="529">
        <v>3</v>
      </c>
      <c r="O2288" s="529">
        <v>6</v>
      </c>
      <c r="P2288" s="508">
        <v>13155.599999999999</v>
      </c>
    </row>
    <row r="2289" spans="1:16" s="389" customFormat="1" ht="11.25" x14ac:dyDescent="0.2">
      <c r="A2289" s="554" t="s">
        <v>521</v>
      </c>
      <c r="B2289" s="505" t="s">
        <v>4698</v>
      </c>
      <c r="C2289" s="505" t="s">
        <v>4699</v>
      </c>
      <c r="D2289" s="418" t="s">
        <v>2502</v>
      </c>
      <c r="E2289" s="508">
        <f t="shared" si="63"/>
        <v>2192.6</v>
      </c>
      <c r="F2289" s="540" t="s">
        <v>5420</v>
      </c>
      <c r="G2289" s="418" t="s">
        <v>5421</v>
      </c>
      <c r="H2289" s="418" t="s">
        <v>2502</v>
      </c>
      <c r="I2289" s="418" t="s">
        <v>5336</v>
      </c>
      <c r="J2289" s="418" t="s">
        <v>790</v>
      </c>
      <c r="K2289" s="539"/>
      <c r="L2289" s="532"/>
      <c r="M2289" s="508"/>
      <c r="N2289" s="529">
        <v>3</v>
      </c>
      <c r="O2289" s="529">
        <v>6</v>
      </c>
      <c r="P2289" s="508">
        <v>13155.599999999999</v>
      </c>
    </row>
    <row r="2290" spans="1:16" s="389" customFormat="1" ht="11.25" x14ac:dyDescent="0.2">
      <c r="A2290" s="554" t="s">
        <v>521</v>
      </c>
      <c r="B2290" s="505" t="s">
        <v>4698</v>
      </c>
      <c r="C2290" s="505" t="s">
        <v>4699</v>
      </c>
      <c r="D2290" s="418" t="s">
        <v>2502</v>
      </c>
      <c r="E2290" s="508">
        <f t="shared" si="63"/>
        <v>2192.6</v>
      </c>
      <c r="F2290" s="540" t="s">
        <v>5422</v>
      </c>
      <c r="G2290" s="418" t="s">
        <v>5423</v>
      </c>
      <c r="H2290" s="418" t="s">
        <v>2502</v>
      </c>
      <c r="I2290" s="418" t="s">
        <v>5336</v>
      </c>
      <c r="J2290" s="418" t="s">
        <v>790</v>
      </c>
      <c r="K2290" s="539"/>
      <c r="L2290" s="532"/>
      <c r="M2290" s="508"/>
      <c r="N2290" s="529">
        <v>3</v>
      </c>
      <c r="O2290" s="529">
        <v>6</v>
      </c>
      <c r="P2290" s="508">
        <v>13155.599999999999</v>
      </c>
    </row>
    <row r="2291" spans="1:16" s="389" customFormat="1" ht="11.25" x14ac:dyDescent="0.2">
      <c r="A2291" s="554" t="s">
        <v>521</v>
      </c>
      <c r="B2291" s="505" t="s">
        <v>4698</v>
      </c>
      <c r="C2291" s="505" t="s">
        <v>4699</v>
      </c>
      <c r="D2291" s="418" t="s">
        <v>2502</v>
      </c>
      <c r="E2291" s="508">
        <f t="shared" si="63"/>
        <v>2192.6</v>
      </c>
      <c r="F2291" s="540" t="s">
        <v>5424</v>
      </c>
      <c r="G2291" s="418" t="s">
        <v>5425</v>
      </c>
      <c r="H2291" s="418" t="s">
        <v>2502</v>
      </c>
      <c r="I2291" s="418" t="s">
        <v>5336</v>
      </c>
      <c r="J2291" s="418" t="s">
        <v>790</v>
      </c>
      <c r="K2291" s="539"/>
      <c r="L2291" s="532"/>
      <c r="M2291" s="508"/>
      <c r="N2291" s="529">
        <v>3</v>
      </c>
      <c r="O2291" s="529">
        <v>6</v>
      </c>
      <c r="P2291" s="508">
        <v>13155.599999999999</v>
      </c>
    </row>
    <row r="2292" spans="1:16" s="389" customFormat="1" ht="11.25" x14ac:dyDescent="0.2">
      <c r="A2292" s="554" t="s">
        <v>521</v>
      </c>
      <c r="B2292" s="505" t="s">
        <v>4698</v>
      </c>
      <c r="C2292" s="505" t="s">
        <v>4699</v>
      </c>
      <c r="D2292" s="418" t="s">
        <v>2502</v>
      </c>
      <c r="E2292" s="508">
        <f t="shared" si="63"/>
        <v>2192.6</v>
      </c>
      <c r="F2292" s="540" t="s">
        <v>5426</v>
      </c>
      <c r="G2292" s="418" t="s">
        <v>5427</v>
      </c>
      <c r="H2292" s="418" t="s">
        <v>2502</v>
      </c>
      <c r="I2292" s="418" t="s">
        <v>5336</v>
      </c>
      <c r="J2292" s="418" t="s">
        <v>790</v>
      </c>
      <c r="K2292" s="539"/>
      <c r="L2292" s="532"/>
      <c r="M2292" s="508"/>
      <c r="N2292" s="529">
        <v>3</v>
      </c>
      <c r="O2292" s="529">
        <v>6</v>
      </c>
      <c r="P2292" s="508">
        <v>13155.599999999999</v>
      </c>
    </row>
    <row r="2293" spans="1:16" s="389" customFormat="1" ht="11.25" x14ac:dyDescent="0.2">
      <c r="A2293" s="554" t="s">
        <v>521</v>
      </c>
      <c r="B2293" s="505" t="s">
        <v>4698</v>
      </c>
      <c r="C2293" s="505" t="s">
        <v>4699</v>
      </c>
      <c r="D2293" s="418" t="s">
        <v>2502</v>
      </c>
      <c r="E2293" s="508">
        <f t="shared" si="63"/>
        <v>1534.82</v>
      </c>
      <c r="F2293" s="540" t="s">
        <v>5428</v>
      </c>
      <c r="G2293" s="418" t="s">
        <v>5429</v>
      </c>
      <c r="H2293" s="418" t="s">
        <v>2502</v>
      </c>
      <c r="I2293" s="418" t="s">
        <v>5336</v>
      </c>
      <c r="J2293" s="418" t="s">
        <v>790</v>
      </c>
      <c r="K2293" s="539"/>
      <c r="L2293" s="532"/>
      <c r="M2293" s="508"/>
      <c r="N2293" s="529">
        <v>3</v>
      </c>
      <c r="O2293" s="529">
        <v>6</v>
      </c>
      <c r="P2293" s="508">
        <v>9208.92</v>
      </c>
    </row>
    <row r="2294" spans="1:16" s="389" customFormat="1" ht="11.25" x14ac:dyDescent="0.2">
      <c r="A2294" s="554" t="s">
        <v>521</v>
      </c>
      <c r="B2294" s="505" t="s">
        <v>4698</v>
      </c>
      <c r="C2294" s="505" t="s">
        <v>4699</v>
      </c>
      <c r="D2294" s="418" t="s">
        <v>2502</v>
      </c>
      <c r="E2294" s="508">
        <f t="shared" si="63"/>
        <v>1534.82</v>
      </c>
      <c r="F2294" s="540" t="s">
        <v>5430</v>
      </c>
      <c r="G2294" s="418" t="s">
        <v>5431</v>
      </c>
      <c r="H2294" s="418" t="s">
        <v>2502</v>
      </c>
      <c r="I2294" s="418" t="s">
        <v>5336</v>
      </c>
      <c r="J2294" s="418" t="s">
        <v>790</v>
      </c>
      <c r="K2294" s="539"/>
      <c r="L2294" s="532"/>
      <c r="M2294" s="508"/>
      <c r="N2294" s="529">
        <v>3</v>
      </c>
      <c r="O2294" s="529">
        <v>6</v>
      </c>
      <c r="P2294" s="508">
        <v>9208.92</v>
      </c>
    </row>
    <row r="2295" spans="1:16" s="389" customFormat="1" ht="11.25" x14ac:dyDescent="0.2">
      <c r="A2295" s="554" t="s">
        <v>521</v>
      </c>
      <c r="B2295" s="505" t="s">
        <v>4698</v>
      </c>
      <c r="C2295" s="505" t="s">
        <v>4699</v>
      </c>
      <c r="D2295" s="418" t="s">
        <v>2502</v>
      </c>
      <c r="E2295" s="508">
        <f t="shared" si="63"/>
        <v>2192.6</v>
      </c>
      <c r="F2295" s="540" t="s">
        <v>5432</v>
      </c>
      <c r="G2295" s="418" t="s">
        <v>5433</v>
      </c>
      <c r="H2295" s="418" t="s">
        <v>2502</v>
      </c>
      <c r="I2295" s="418" t="s">
        <v>5336</v>
      </c>
      <c r="J2295" s="418" t="s">
        <v>790</v>
      </c>
      <c r="K2295" s="539"/>
      <c r="L2295" s="532"/>
      <c r="M2295" s="508"/>
      <c r="N2295" s="529">
        <v>3</v>
      </c>
      <c r="O2295" s="529">
        <v>6</v>
      </c>
      <c r="P2295" s="508">
        <v>13155.599999999999</v>
      </c>
    </row>
    <row r="2296" spans="1:16" s="389" customFormat="1" ht="11.25" x14ac:dyDescent="0.2">
      <c r="A2296" s="554" t="s">
        <v>521</v>
      </c>
      <c r="B2296" s="505" t="s">
        <v>4698</v>
      </c>
      <c r="C2296" s="505" t="s">
        <v>4699</v>
      </c>
      <c r="D2296" s="418" t="s">
        <v>2502</v>
      </c>
      <c r="E2296" s="508">
        <f t="shared" si="63"/>
        <v>2192.6</v>
      </c>
      <c r="F2296" s="540" t="s">
        <v>5434</v>
      </c>
      <c r="G2296" s="418" t="s">
        <v>5435</v>
      </c>
      <c r="H2296" s="418" t="s">
        <v>2502</v>
      </c>
      <c r="I2296" s="418" t="s">
        <v>5336</v>
      </c>
      <c r="J2296" s="418" t="s">
        <v>790</v>
      </c>
      <c r="K2296" s="539"/>
      <c r="L2296" s="532"/>
      <c r="M2296" s="508"/>
      <c r="N2296" s="529">
        <v>3</v>
      </c>
      <c r="O2296" s="529">
        <v>6</v>
      </c>
      <c r="P2296" s="508">
        <v>13155.599999999999</v>
      </c>
    </row>
    <row r="2297" spans="1:16" s="389" customFormat="1" ht="11.25" x14ac:dyDescent="0.2">
      <c r="A2297" s="554" t="s">
        <v>521</v>
      </c>
      <c r="B2297" s="505" t="s">
        <v>4698</v>
      </c>
      <c r="C2297" s="505" t="s">
        <v>4699</v>
      </c>
      <c r="D2297" s="418" t="s">
        <v>3689</v>
      </c>
      <c r="E2297" s="508">
        <f t="shared" si="63"/>
        <v>2192.6</v>
      </c>
      <c r="F2297" s="540" t="s">
        <v>5436</v>
      </c>
      <c r="G2297" s="418" t="s">
        <v>5437</v>
      </c>
      <c r="H2297" s="418" t="s">
        <v>3689</v>
      </c>
      <c r="I2297" s="418" t="s">
        <v>5336</v>
      </c>
      <c r="J2297" s="418" t="s">
        <v>790</v>
      </c>
      <c r="K2297" s="539"/>
      <c r="L2297" s="532"/>
      <c r="M2297" s="508"/>
      <c r="N2297" s="529">
        <v>3</v>
      </c>
      <c r="O2297" s="529">
        <v>6</v>
      </c>
      <c r="P2297" s="508">
        <v>13155.599999999999</v>
      </c>
    </row>
    <row r="2298" spans="1:16" s="389" customFormat="1" ht="11.25" x14ac:dyDescent="0.2">
      <c r="A2298" s="554" t="s">
        <v>521</v>
      </c>
      <c r="B2298" s="505" t="s">
        <v>4698</v>
      </c>
      <c r="C2298" s="505" t="s">
        <v>4699</v>
      </c>
      <c r="D2298" s="418" t="s">
        <v>3689</v>
      </c>
      <c r="E2298" s="508">
        <f t="shared" si="63"/>
        <v>1534.82</v>
      </c>
      <c r="F2298" s="540" t="s">
        <v>5438</v>
      </c>
      <c r="G2298" s="418" t="s">
        <v>5439</v>
      </c>
      <c r="H2298" s="418" t="s">
        <v>3689</v>
      </c>
      <c r="I2298" s="418" t="s">
        <v>5336</v>
      </c>
      <c r="J2298" s="418" t="s">
        <v>790</v>
      </c>
      <c r="K2298" s="539"/>
      <c r="L2298" s="532"/>
      <c r="M2298" s="508"/>
      <c r="N2298" s="529">
        <v>3</v>
      </c>
      <c r="O2298" s="529">
        <v>6</v>
      </c>
      <c r="P2298" s="508">
        <v>9208.92</v>
      </c>
    </row>
    <row r="2299" spans="1:16" s="389" customFormat="1" ht="11.25" x14ac:dyDescent="0.2">
      <c r="A2299" s="554" t="s">
        <v>521</v>
      </c>
      <c r="B2299" s="505" t="s">
        <v>4698</v>
      </c>
      <c r="C2299" s="505" t="s">
        <v>4699</v>
      </c>
      <c r="D2299" s="418" t="s">
        <v>3689</v>
      </c>
      <c r="E2299" s="508">
        <f t="shared" si="63"/>
        <v>2192.6</v>
      </c>
      <c r="F2299" s="540" t="s">
        <v>5440</v>
      </c>
      <c r="G2299" s="418" t="s">
        <v>5441</v>
      </c>
      <c r="H2299" s="418" t="s">
        <v>3689</v>
      </c>
      <c r="I2299" s="418" t="s">
        <v>5336</v>
      </c>
      <c r="J2299" s="418" t="s">
        <v>790</v>
      </c>
      <c r="K2299" s="539"/>
      <c r="L2299" s="532"/>
      <c r="M2299" s="508"/>
      <c r="N2299" s="529">
        <v>3</v>
      </c>
      <c r="O2299" s="529">
        <v>6</v>
      </c>
      <c r="P2299" s="508">
        <v>13155.599999999999</v>
      </c>
    </row>
    <row r="2300" spans="1:16" s="389" customFormat="1" ht="11.25" x14ac:dyDescent="0.2">
      <c r="A2300" s="554" t="s">
        <v>521</v>
      </c>
      <c r="B2300" s="505" t="s">
        <v>4698</v>
      </c>
      <c r="C2300" s="505" t="s">
        <v>4699</v>
      </c>
      <c r="D2300" s="418" t="s">
        <v>3689</v>
      </c>
      <c r="E2300" s="508">
        <f t="shared" si="63"/>
        <v>1534.82</v>
      </c>
      <c r="F2300" s="540" t="s">
        <v>5442</v>
      </c>
      <c r="G2300" s="418" t="s">
        <v>5443</v>
      </c>
      <c r="H2300" s="418" t="s">
        <v>3689</v>
      </c>
      <c r="I2300" s="418" t="s">
        <v>5336</v>
      </c>
      <c r="J2300" s="418" t="s">
        <v>790</v>
      </c>
      <c r="K2300" s="539"/>
      <c r="L2300" s="532"/>
      <c r="M2300" s="508"/>
      <c r="N2300" s="529">
        <v>3</v>
      </c>
      <c r="O2300" s="529">
        <v>6</v>
      </c>
      <c r="P2300" s="508">
        <v>9208.92</v>
      </c>
    </row>
    <row r="2301" spans="1:16" s="389" customFormat="1" ht="11.25" x14ac:dyDescent="0.2">
      <c r="A2301" s="554" t="s">
        <v>521</v>
      </c>
      <c r="B2301" s="505" t="s">
        <v>4698</v>
      </c>
      <c r="C2301" s="505" t="s">
        <v>4699</v>
      </c>
      <c r="D2301" s="418" t="s">
        <v>3689</v>
      </c>
      <c r="E2301" s="508">
        <f t="shared" si="63"/>
        <v>2733.5500000000006</v>
      </c>
      <c r="F2301" s="540" t="s">
        <v>5444</v>
      </c>
      <c r="G2301" s="418" t="s">
        <v>5445</v>
      </c>
      <c r="H2301" s="418" t="s">
        <v>3689</v>
      </c>
      <c r="I2301" s="418" t="s">
        <v>5336</v>
      </c>
      <c r="J2301" s="418" t="s">
        <v>790</v>
      </c>
      <c r="K2301" s="539"/>
      <c r="L2301" s="532"/>
      <c r="M2301" s="508"/>
      <c r="N2301" s="529">
        <v>3</v>
      </c>
      <c r="O2301" s="529">
        <v>6</v>
      </c>
      <c r="P2301" s="508">
        <v>16401.300000000003</v>
      </c>
    </row>
    <row r="2302" spans="1:16" s="389" customFormat="1" ht="11.25" x14ac:dyDescent="0.2">
      <c r="A2302" s="554" t="s">
        <v>521</v>
      </c>
      <c r="B2302" s="505" t="s">
        <v>4698</v>
      </c>
      <c r="C2302" s="505" t="s">
        <v>4699</v>
      </c>
      <c r="D2302" s="418" t="s">
        <v>3689</v>
      </c>
      <c r="E2302" s="508">
        <f t="shared" si="63"/>
        <v>2733.5500000000006</v>
      </c>
      <c r="F2302" s="540" t="s">
        <v>5446</v>
      </c>
      <c r="G2302" s="418" t="s">
        <v>5447</v>
      </c>
      <c r="H2302" s="418" t="s">
        <v>3689</v>
      </c>
      <c r="I2302" s="418" t="s">
        <v>5336</v>
      </c>
      <c r="J2302" s="418" t="s">
        <v>790</v>
      </c>
      <c r="K2302" s="539"/>
      <c r="L2302" s="532"/>
      <c r="M2302" s="508"/>
      <c r="N2302" s="529">
        <v>3</v>
      </c>
      <c r="O2302" s="529">
        <v>6</v>
      </c>
      <c r="P2302" s="508">
        <v>16401.300000000003</v>
      </c>
    </row>
    <row r="2303" spans="1:16" s="389" customFormat="1" ht="11.25" x14ac:dyDescent="0.2">
      <c r="A2303" s="554" t="s">
        <v>521</v>
      </c>
      <c r="B2303" s="505" t="s">
        <v>4698</v>
      </c>
      <c r="C2303" s="505" t="s">
        <v>4699</v>
      </c>
      <c r="D2303" s="418" t="s">
        <v>3689</v>
      </c>
      <c r="E2303" s="508">
        <f t="shared" si="63"/>
        <v>2411.86</v>
      </c>
      <c r="F2303" s="540" t="s">
        <v>5448</v>
      </c>
      <c r="G2303" s="418" t="s">
        <v>5449</v>
      </c>
      <c r="H2303" s="418" t="s">
        <v>3689</v>
      </c>
      <c r="I2303" s="418" t="s">
        <v>5336</v>
      </c>
      <c r="J2303" s="418" t="s">
        <v>790</v>
      </c>
      <c r="K2303" s="539"/>
      <c r="L2303" s="532"/>
      <c r="M2303" s="508"/>
      <c r="N2303" s="529">
        <v>3</v>
      </c>
      <c r="O2303" s="529">
        <v>6</v>
      </c>
      <c r="P2303" s="508">
        <v>14471.16</v>
      </c>
    </row>
    <row r="2304" spans="1:16" s="389" customFormat="1" ht="11.25" x14ac:dyDescent="0.2">
      <c r="A2304" s="554" t="s">
        <v>521</v>
      </c>
      <c r="B2304" s="505" t="s">
        <v>4698</v>
      </c>
      <c r="C2304" s="505" t="s">
        <v>4699</v>
      </c>
      <c r="D2304" s="418" t="s">
        <v>3689</v>
      </c>
      <c r="E2304" s="508">
        <f t="shared" si="63"/>
        <v>2192.6</v>
      </c>
      <c r="F2304" s="540" t="s">
        <v>5450</v>
      </c>
      <c r="G2304" s="418" t="s">
        <v>5451</v>
      </c>
      <c r="H2304" s="418" t="s">
        <v>3689</v>
      </c>
      <c r="I2304" s="418" t="s">
        <v>5336</v>
      </c>
      <c r="J2304" s="418" t="s">
        <v>790</v>
      </c>
      <c r="K2304" s="539"/>
      <c r="L2304" s="532"/>
      <c r="M2304" s="508"/>
      <c r="N2304" s="529">
        <v>3</v>
      </c>
      <c r="O2304" s="529">
        <v>6</v>
      </c>
      <c r="P2304" s="508">
        <v>13155.599999999999</v>
      </c>
    </row>
    <row r="2305" spans="1:16" s="389" customFormat="1" ht="11.25" x14ac:dyDescent="0.2">
      <c r="A2305" s="554" t="s">
        <v>521</v>
      </c>
      <c r="B2305" s="505" t="s">
        <v>4698</v>
      </c>
      <c r="C2305" s="505" t="s">
        <v>4699</v>
      </c>
      <c r="D2305" s="418" t="s">
        <v>3689</v>
      </c>
      <c r="E2305" s="508">
        <f t="shared" si="63"/>
        <v>2411.86</v>
      </c>
      <c r="F2305" s="540" t="s">
        <v>5452</v>
      </c>
      <c r="G2305" s="418" t="s">
        <v>5453</v>
      </c>
      <c r="H2305" s="418" t="s">
        <v>3689</v>
      </c>
      <c r="I2305" s="418" t="s">
        <v>5336</v>
      </c>
      <c r="J2305" s="418" t="s">
        <v>790</v>
      </c>
      <c r="K2305" s="539"/>
      <c r="L2305" s="532"/>
      <c r="M2305" s="508"/>
      <c r="N2305" s="529">
        <v>3</v>
      </c>
      <c r="O2305" s="529">
        <v>6</v>
      </c>
      <c r="P2305" s="508">
        <v>14471.16</v>
      </c>
    </row>
    <row r="2306" spans="1:16" s="389" customFormat="1" ht="11.25" x14ac:dyDescent="0.2">
      <c r="A2306" s="554" t="s">
        <v>521</v>
      </c>
      <c r="B2306" s="505" t="s">
        <v>4698</v>
      </c>
      <c r="C2306" s="505" t="s">
        <v>4699</v>
      </c>
      <c r="D2306" s="418" t="s">
        <v>3689</v>
      </c>
      <c r="E2306" s="508">
        <f t="shared" si="63"/>
        <v>2192.6</v>
      </c>
      <c r="F2306" s="540" t="s">
        <v>5454</v>
      </c>
      <c r="G2306" s="418" t="s">
        <v>5455</v>
      </c>
      <c r="H2306" s="418" t="s">
        <v>3689</v>
      </c>
      <c r="I2306" s="418" t="s">
        <v>5336</v>
      </c>
      <c r="J2306" s="418" t="s">
        <v>790</v>
      </c>
      <c r="K2306" s="539"/>
      <c r="L2306" s="532"/>
      <c r="M2306" s="508"/>
      <c r="N2306" s="529">
        <v>3</v>
      </c>
      <c r="O2306" s="529">
        <v>6</v>
      </c>
      <c r="P2306" s="508">
        <v>13155.599999999999</v>
      </c>
    </row>
    <row r="2307" spans="1:16" s="389" customFormat="1" ht="11.25" x14ac:dyDescent="0.2">
      <c r="A2307" s="554" t="s">
        <v>521</v>
      </c>
      <c r="B2307" s="505" t="s">
        <v>4698</v>
      </c>
      <c r="C2307" s="505" t="s">
        <v>4699</v>
      </c>
      <c r="D2307" s="418" t="s">
        <v>3689</v>
      </c>
      <c r="E2307" s="508">
        <f t="shared" si="63"/>
        <v>2192.6</v>
      </c>
      <c r="F2307" s="540" t="s">
        <v>5456</v>
      </c>
      <c r="G2307" s="418" t="s">
        <v>5457</v>
      </c>
      <c r="H2307" s="418" t="s">
        <v>3689</v>
      </c>
      <c r="I2307" s="418" t="s">
        <v>5336</v>
      </c>
      <c r="J2307" s="418" t="s">
        <v>790</v>
      </c>
      <c r="K2307" s="539"/>
      <c r="L2307" s="532"/>
      <c r="M2307" s="508"/>
      <c r="N2307" s="529">
        <v>3</v>
      </c>
      <c r="O2307" s="529">
        <v>6</v>
      </c>
      <c r="P2307" s="508">
        <v>13155.599999999999</v>
      </c>
    </row>
    <row r="2308" spans="1:16" s="389" customFormat="1" ht="11.25" x14ac:dyDescent="0.2">
      <c r="A2308" s="554" t="s">
        <v>521</v>
      </c>
      <c r="B2308" s="505" t="s">
        <v>4698</v>
      </c>
      <c r="C2308" s="505" t="s">
        <v>4699</v>
      </c>
      <c r="D2308" s="418" t="s">
        <v>3689</v>
      </c>
      <c r="E2308" s="508">
        <f t="shared" si="63"/>
        <v>3236.7000000000003</v>
      </c>
      <c r="F2308" s="540" t="s">
        <v>5458</v>
      </c>
      <c r="G2308" s="418" t="s">
        <v>5459</v>
      </c>
      <c r="H2308" s="418" t="s">
        <v>3689</v>
      </c>
      <c r="I2308" s="418" t="s">
        <v>5336</v>
      </c>
      <c r="J2308" s="418" t="s">
        <v>790</v>
      </c>
      <c r="K2308" s="539"/>
      <c r="L2308" s="532"/>
      <c r="M2308" s="508"/>
      <c r="N2308" s="529">
        <v>3</v>
      </c>
      <c r="O2308" s="529">
        <v>6</v>
      </c>
      <c r="P2308" s="508">
        <v>19420.2</v>
      </c>
    </row>
    <row r="2309" spans="1:16" s="389" customFormat="1" ht="11.25" x14ac:dyDescent="0.2">
      <c r="A2309" s="554" t="s">
        <v>521</v>
      </c>
      <c r="B2309" s="505" t="s">
        <v>4698</v>
      </c>
      <c r="C2309" s="505" t="s">
        <v>4699</v>
      </c>
      <c r="D2309" s="418" t="s">
        <v>3689</v>
      </c>
      <c r="E2309" s="508">
        <f t="shared" si="63"/>
        <v>1863.71</v>
      </c>
      <c r="F2309" s="540" t="s">
        <v>5460</v>
      </c>
      <c r="G2309" s="418" t="s">
        <v>5461</v>
      </c>
      <c r="H2309" s="418" t="s">
        <v>3689</v>
      </c>
      <c r="I2309" s="418" t="s">
        <v>5336</v>
      </c>
      <c r="J2309" s="418" t="s">
        <v>790</v>
      </c>
      <c r="K2309" s="539"/>
      <c r="L2309" s="532"/>
      <c r="M2309" s="508"/>
      <c r="N2309" s="529">
        <v>3</v>
      </c>
      <c r="O2309" s="529">
        <v>6</v>
      </c>
      <c r="P2309" s="508">
        <v>11182.26</v>
      </c>
    </row>
    <row r="2310" spans="1:16" s="389" customFormat="1" ht="11.25" x14ac:dyDescent="0.2">
      <c r="A2310" s="554" t="s">
        <v>521</v>
      </c>
      <c r="B2310" s="505" t="s">
        <v>4698</v>
      </c>
      <c r="C2310" s="505" t="s">
        <v>4699</v>
      </c>
      <c r="D2310" s="418" t="s">
        <v>3689</v>
      </c>
      <c r="E2310" s="508">
        <f t="shared" si="63"/>
        <v>2411.86</v>
      </c>
      <c r="F2310" s="540" t="s">
        <v>5462</v>
      </c>
      <c r="G2310" s="418" t="s">
        <v>5463</v>
      </c>
      <c r="H2310" s="418" t="s">
        <v>3689</v>
      </c>
      <c r="I2310" s="418" t="s">
        <v>5336</v>
      </c>
      <c r="J2310" s="418" t="s">
        <v>790</v>
      </c>
      <c r="K2310" s="539"/>
      <c r="L2310" s="532"/>
      <c r="M2310" s="508"/>
      <c r="N2310" s="529">
        <v>3</v>
      </c>
      <c r="O2310" s="529">
        <v>6</v>
      </c>
      <c r="P2310" s="508">
        <v>14471.16</v>
      </c>
    </row>
    <row r="2311" spans="1:16" s="389" customFormat="1" ht="11.25" x14ac:dyDescent="0.2">
      <c r="A2311" s="554" t="s">
        <v>521</v>
      </c>
      <c r="B2311" s="505" t="s">
        <v>4698</v>
      </c>
      <c r="C2311" s="505" t="s">
        <v>4699</v>
      </c>
      <c r="D2311" s="418" t="s">
        <v>3689</v>
      </c>
      <c r="E2311" s="508">
        <f t="shared" si="63"/>
        <v>2411.86</v>
      </c>
      <c r="F2311" s="540" t="s">
        <v>5464</v>
      </c>
      <c r="G2311" s="418" t="s">
        <v>5465</v>
      </c>
      <c r="H2311" s="418" t="s">
        <v>3689</v>
      </c>
      <c r="I2311" s="418" t="s">
        <v>5336</v>
      </c>
      <c r="J2311" s="418" t="s">
        <v>790</v>
      </c>
      <c r="K2311" s="539"/>
      <c r="L2311" s="532"/>
      <c r="M2311" s="508"/>
      <c r="N2311" s="529">
        <v>3</v>
      </c>
      <c r="O2311" s="529">
        <v>6</v>
      </c>
      <c r="P2311" s="508">
        <v>14471.16</v>
      </c>
    </row>
    <row r="2312" spans="1:16" s="389" customFormat="1" ht="11.25" x14ac:dyDescent="0.2">
      <c r="A2312" s="554" t="s">
        <v>521</v>
      </c>
      <c r="B2312" s="505" t="s">
        <v>4698</v>
      </c>
      <c r="C2312" s="505" t="s">
        <v>4699</v>
      </c>
      <c r="D2312" s="418" t="s">
        <v>3689</v>
      </c>
      <c r="E2312" s="508">
        <f t="shared" si="63"/>
        <v>1534.82</v>
      </c>
      <c r="F2312" s="540" t="s">
        <v>5466</v>
      </c>
      <c r="G2312" s="418" t="s">
        <v>5467</v>
      </c>
      <c r="H2312" s="418" t="s">
        <v>3689</v>
      </c>
      <c r="I2312" s="418" t="s">
        <v>5336</v>
      </c>
      <c r="J2312" s="418" t="s">
        <v>790</v>
      </c>
      <c r="K2312" s="539"/>
      <c r="L2312" s="532"/>
      <c r="M2312" s="508"/>
      <c r="N2312" s="529">
        <v>3</v>
      </c>
      <c r="O2312" s="529">
        <v>6</v>
      </c>
      <c r="P2312" s="508">
        <v>9208.92</v>
      </c>
    </row>
    <row r="2313" spans="1:16" s="389" customFormat="1" ht="11.25" x14ac:dyDescent="0.2">
      <c r="A2313" s="554" t="s">
        <v>521</v>
      </c>
      <c r="B2313" s="505" t="s">
        <v>4698</v>
      </c>
      <c r="C2313" s="505" t="s">
        <v>4699</v>
      </c>
      <c r="D2313" s="418" t="s">
        <v>3689</v>
      </c>
      <c r="E2313" s="508">
        <f t="shared" si="63"/>
        <v>1534.82</v>
      </c>
      <c r="F2313" s="540" t="s">
        <v>5468</v>
      </c>
      <c r="G2313" s="418" t="s">
        <v>5469</v>
      </c>
      <c r="H2313" s="418" t="s">
        <v>3689</v>
      </c>
      <c r="I2313" s="418" t="s">
        <v>5336</v>
      </c>
      <c r="J2313" s="418" t="s">
        <v>790</v>
      </c>
      <c r="K2313" s="539"/>
      <c r="L2313" s="532"/>
      <c r="M2313" s="508"/>
      <c r="N2313" s="529">
        <v>3</v>
      </c>
      <c r="O2313" s="529">
        <v>6</v>
      </c>
      <c r="P2313" s="508">
        <v>9208.92</v>
      </c>
    </row>
    <row r="2314" spans="1:16" s="389" customFormat="1" ht="11.25" x14ac:dyDescent="0.2">
      <c r="A2314" s="554" t="s">
        <v>521</v>
      </c>
      <c r="B2314" s="505" t="s">
        <v>4698</v>
      </c>
      <c r="C2314" s="505" t="s">
        <v>4699</v>
      </c>
      <c r="D2314" s="418" t="s">
        <v>3689</v>
      </c>
      <c r="E2314" s="508">
        <f t="shared" si="63"/>
        <v>2733.5500000000006</v>
      </c>
      <c r="F2314" s="540" t="s">
        <v>5470</v>
      </c>
      <c r="G2314" s="418" t="s">
        <v>5471</v>
      </c>
      <c r="H2314" s="418" t="s">
        <v>3689</v>
      </c>
      <c r="I2314" s="418" t="s">
        <v>5336</v>
      </c>
      <c r="J2314" s="418" t="s">
        <v>790</v>
      </c>
      <c r="K2314" s="539"/>
      <c r="L2314" s="532"/>
      <c r="M2314" s="508"/>
      <c r="N2314" s="529">
        <v>3</v>
      </c>
      <c r="O2314" s="529">
        <v>6</v>
      </c>
      <c r="P2314" s="508">
        <v>16401.300000000003</v>
      </c>
    </row>
    <row r="2315" spans="1:16" s="389" customFormat="1" ht="11.25" x14ac:dyDescent="0.2">
      <c r="A2315" s="554" t="s">
        <v>521</v>
      </c>
      <c r="B2315" s="505" t="s">
        <v>4698</v>
      </c>
      <c r="C2315" s="505" t="s">
        <v>4699</v>
      </c>
      <c r="D2315" s="418" t="s">
        <v>3689</v>
      </c>
      <c r="E2315" s="508">
        <f t="shared" si="63"/>
        <v>1973.34</v>
      </c>
      <c r="F2315" s="540" t="s">
        <v>5472</v>
      </c>
      <c r="G2315" s="418" t="s">
        <v>5473</v>
      </c>
      <c r="H2315" s="418" t="s">
        <v>3689</v>
      </c>
      <c r="I2315" s="418" t="s">
        <v>5336</v>
      </c>
      <c r="J2315" s="418" t="s">
        <v>790</v>
      </c>
      <c r="K2315" s="539"/>
      <c r="L2315" s="532"/>
      <c r="M2315" s="508"/>
      <c r="N2315" s="529">
        <v>3</v>
      </c>
      <c r="O2315" s="529">
        <v>6</v>
      </c>
      <c r="P2315" s="508">
        <v>11840.039999999999</v>
      </c>
    </row>
    <row r="2316" spans="1:16" s="389" customFormat="1" ht="11.25" x14ac:dyDescent="0.2">
      <c r="A2316" s="554" t="s">
        <v>521</v>
      </c>
      <c r="B2316" s="505" t="s">
        <v>4698</v>
      </c>
      <c r="C2316" s="505" t="s">
        <v>4699</v>
      </c>
      <c r="D2316" s="418" t="s">
        <v>3689</v>
      </c>
      <c r="E2316" s="508">
        <f t="shared" si="63"/>
        <v>1973.34</v>
      </c>
      <c r="F2316" s="540" t="s">
        <v>5474</v>
      </c>
      <c r="G2316" s="418" t="s">
        <v>5475</v>
      </c>
      <c r="H2316" s="418" t="s">
        <v>3689</v>
      </c>
      <c r="I2316" s="418" t="s">
        <v>5336</v>
      </c>
      <c r="J2316" s="418" t="s">
        <v>790</v>
      </c>
      <c r="K2316" s="539"/>
      <c r="L2316" s="532"/>
      <c r="M2316" s="508"/>
      <c r="N2316" s="529">
        <v>3</v>
      </c>
      <c r="O2316" s="529">
        <v>6</v>
      </c>
      <c r="P2316" s="508">
        <v>11840.039999999999</v>
      </c>
    </row>
    <row r="2317" spans="1:16" s="389" customFormat="1" ht="11.25" x14ac:dyDescent="0.2">
      <c r="A2317" s="554" t="s">
        <v>521</v>
      </c>
      <c r="B2317" s="505" t="s">
        <v>4698</v>
      </c>
      <c r="C2317" s="505" t="s">
        <v>4699</v>
      </c>
      <c r="D2317" s="418" t="s">
        <v>3689</v>
      </c>
      <c r="E2317" s="508">
        <f t="shared" si="63"/>
        <v>1534.82</v>
      </c>
      <c r="F2317" s="540" t="s">
        <v>5476</v>
      </c>
      <c r="G2317" s="418" t="s">
        <v>5477</v>
      </c>
      <c r="H2317" s="418" t="s">
        <v>3689</v>
      </c>
      <c r="I2317" s="418" t="s">
        <v>5336</v>
      </c>
      <c r="J2317" s="418" t="s">
        <v>790</v>
      </c>
      <c r="K2317" s="539"/>
      <c r="L2317" s="532"/>
      <c r="M2317" s="508"/>
      <c r="N2317" s="529">
        <v>3</v>
      </c>
      <c r="O2317" s="529">
        <v>6</v>
      </c>
      <c r="P2317" s="508">
        <v>9208.92</v>
      </c>
    </row>
    <row r="2318" spans="1:16" s="389" customFormat="1" ht="11.25" x14ac:dyDescent="0.2">
      <c r="A2318" s="554" t="s">
        <v>521</v>
      </c>
      <c r="B2318" s="505" t="s">
        <v>4698</v>
      </c>
      <c r="C2318" s="505" t="s">
        <v>4699</v>
      </c>
      <c r="D2318" s="418" t="s">
        <v>3689</v>
      </c>
      <c r="E2318" s="508">
        <f t="shared" si="63"/>
        <v>1534.82</v>
      </c>
      <c r="F2318" s="540" t="s">
        <v>5478</v>
      </c>
      <c r="G2318" s="418" t="s">
        <v>5479</v>
      </c>
      <c r="H2318" s="418" t="s">
        <v>3689</v>
      </c>
      <c r="I2318" s="418" t="s">
        <v>5336</v>
      </c>
      <c r="J2318" s="418" t="s">
        <v>790</v>
      </c>
      <c r="K2318" s="539"/>
      <c r="L2318" s="532"/>
      <c r="M2318" s="508"/>
      <c r="N2318" s="529">
        <v>3</v>
      </c>
      <c r="O2318" s="529">
        <v>6</v>
      </c>
      <c r="P2318" s="508">
        <v>9208.92</v>
      </c>
    </row>
    <row r="2319" spans="1:16" s="389" customFormat="1" ht="11.25" x14ac:dyDescent="0.2">
      <c r="A2319" s="554" t="s">
        <v>521</v>
      </c>
      <c r="B2319" s="505" t="s">
        <v>4698</v>
      </c>
      <c r="C2319" s="505" t="s">
        <v>4699</v>
      </c>
      <c r="D2319" s="418" t="s">
        <v>3689</v>
      </c>
      <c r="E2319" s="508">
        <f t="shared" ref="E2319:E2382" si="64">P2319/6</f>
        <v>1315.56</v>
      </c>
      <c r="F2319" s="540" t="s">
        <v>5480</v>
      </c>
      <c r="G2319" s="418" t="s">
        <v>5481</v>
      </c>
      <c r="H2319" s="418" t="s">
        <v>3689</v>
      </c>
      <c r="I2319" s="418" t="s">
        <v>5336</v>
      </c>
      <c r="J2319" s="418" t="s">
        <v>790</v>
      </c>
      <c r="K2319" s="539"/>
      <c r="L2319" s="532"/>
      <c r="M2319" s="508"/>
      <c r="N2319" s="529">
        <v>3</v>
      </c>
      <c r="O2319" s="529">
        <v>6</v>
      </c>
      <c r="P2319" s="508">
        <v>7893.36</v>
      </c>
    </row>
    <row r="2320" spans="1:16" s="389" customFormat="1" ht="11.25" x14ac:dyDescent="0.2">
      <c r="A2320" s="554" t="s">
        <v>521</v>
      </c>
      <c r="B2320" s="505" t="s">
        <v>4698</v>
      </c>
      <c r="C2320" s="505" t="s">
        <v>4699</v>
      </c>
      <c r="D2320" s="418" t="s">
        <v>3689</v>
      </c>
      <c r="E2320" s="508">
        <f t="shared" si="64"/>
        <v>1534.82</v>
      </c>
      <c r="F2320" s="540" t="s">
        <v>5482</v>
      </c>
      <c r="G2320" s="418" t="s">
        <v>5483</v>
      </c>
      <c r="H2320" s="418" t="s">
        <v>3689</v>
      </c>
      <c r="I2320" s="418" t="s">
        <v>5336</v>
      </c>
      <c r="J2320" s="418" t="s">
        <v>790</v>
      </c>
      <c r="K2320" s="539"/>
      <c r="L2320" s="532"/>
      <c r="M2320" s="508"/>
      <c r="N2320" s="529">
        <v>3</v>
      </c>
      <c r="O2320" s="529">
        <v>6</v>
      </c>
      <c r="P2320" s="508">
        <v>9208.92</v>
      </c>
    </row>
    <row r="2321" spans="1:16" s="389" customFormat="1" ht="11.25" x14ac:dyDescent="0.2">
      <c r="A2321" s="554" t="s">
        <v>521</v>
      </c>
      <c r="B2321" s="505" t="s">
        <v>4698</v>
      </c>
      <c r="C2321" s="505" t="s">
        <v>4699</v>
      </c>
      <c r="D2321" s="418" t="s">
        <v>3689</v>
      </c>
      <c r="E2321" s="508">
        <f t="shared" si="64"/>
        <v>2733.5500000000006</v>
      </c>
      <c r="F2321" s="540" t="s">
        <v>5484</v>
      </c>
      <c r="G2321" s="418" t="s">
        <v>5485</v>
      </c>
      <c r="H2321" s="418" t="s">
        <v>3689</v>
      </c>
      <c r="I2321" s="418" t="s">
        <v>5336</v>
      </c>
      <c r="J2321" s="418" t="s">
        <v>790</v>
      </c>
      <c r="K2321" s="539"/>
      <c r="L2321" s="532"/>
      <c r="M2321" s="508"/>
      <c r="N2321" s="529">
        <v>3</v>
      </c>
      <c r="O2321" s="529">
        <v>6</v>
      </c>
      <c r="P2321" s="508">
        <v>16401.300000000003</v>
      </c>
    </row>
    <row r="2322" spans="1:16" s="389" customFormat="1" ht="11.25" x14ac:dyDescent="0.2">
      <c r="A2322" s="554" t="s">
        <v>521</v>
      </c>
      <c r="B2322" s="505" t="s">
        <v>4698</v>
      </c>
      <c r="C2322" s="505" t="s">
        <v>4699</v>
      </c>
      <c r="D2322" s="418" t="s">
        <v>3689</v>
      </c>
      <c r="E2322" s="508">
        <f t="shared" si="64"/>
        <v>1534.82</v>
      </c>
      <c r="F2322" s="540" t="s">
        <v>5486</v>
      </c>
      <c r="G2322" s="418" t="s">
        <v>5487</v>
      </c>
      <c r="H2322" s="418" t="s">
        <v>3689</v>
      </c>
      <c r="I2322" s="418" t="s">
        <v>5336</v>
      </c>
      <c r="J2322" s="418" t="s">
        <v>790</v>
      </c>
      <c r="K2322" s="539"/>
      <c r="L2322" s="532"/>
      <c r="M2322" s="508"/>
      <c r="N2322" s="529">
        <v>3</v>
      </c>
      <c r="O2322" s="529">
        <v>6</v>
      </c>
      <c r="P2322" s="508">
        <v>9208.92</v>
      </c>
    </row>
    <row r="2323" spans="1:16" s="389" customFormat="1" ht="11.25" x14ac:dyDescent="0.2">
      <c r="A2323" s="554" t="s">
        <v>521</v>
      </c>
      <c r="B2323" s="505" t="s">
        <v>4698</v>
      </c>
      <c r="C2323" s="505" t="s">
        <v>4699</v>
      </c>
      <c r="D2323" s="418" t="s">
        <v>3689</v>
      </c>
      <c r="E2323" s="508">
        <f t="shared" si="64"/>
        <v>1534.82</v>
      </c>
      <c r="F2323" s="540" t="s">
        <v>5488</v>
      </c>
      <c r="G2323" s="418" t="s">
        <v>5489</v>
      </c>
      <c r="H2323" s="418" t="s">
        <v>3689</v>
      </c>
      <c r="I2323" s="418" t="s">
        <v>5336</v>
      </c>
      <c r="J2323" s="418" t="s">
        <v>790</v>
      </c>
      <c r="K2323" s="539"/>
      <c r="L2323" s="532"/>
      <c r="M2323" s="508"/>
      <c r="N2323" s="529">
        <v>3</v>
      </c>
      <c r="O2323" s="529">
        <v>6</v>
      </c>
      <c r="P2323" s="508">
        <v>9208.92</v>
      </c>
    </row>
    <row r="2324" spans="1:16" s="389" customFormat="1" ht="11.25" x14ac:dyDescent="0.2">
      <c r="A2324" s="554" t="s">
        <v>521</v>
      </c>
      <c r="B2324" s="505" t="s">
        <v>4698</v>
      </c>
      <c r="C2324" s="505" t="s">
        <v>4699</v>
      </c>
      <c r="D2324" s="418" t="s">
        <v>3689</v>
      </c>
      <c r="E2324" s="508">
        <f t="shared" si="64"/>
        <v>1534.82</v>
      </c>
      <c r="F2324" s="540" t="s">
        <v>5490</v>
      </c>
      <c r="G2324" s="418" t="s">
        <v>5491</v>
      </c>
      <c r="H2324" s="418" t="s">
        <v>3689</v>
      </c>
      <c r="I2324" s="418" t="s">
        <v>5336</v>
      </c>
      <c r="J2324" s="418" t="s">
        <v>790</v>
      </c>
      <c r="K2324" s="539"/>
      <c r="L2324" s="532"/>
      <c r="M2324" s="508"/>
      <c r="N2324" s="529">
        <v>3</v>
      </c>
      <c r="O2324" s="529">
        <v>6</v>
      </c>
      <c r="P2324" s="508">
        <v>9208.92</v>
      </c>
    </row>
    <row r="2325" spans="1:16" s="389" customFormat="1" ht="11.25" x14ac:dyDescent="0.2">
      <c r="A2325" s="554" t="s">
        <v>521</v>
      </c>
      <c r="B2325" s="505" t="s">
        <v>4698</v>
      </c>
      <c r="C2325" s="505" t="s">
        <v>4699</v>
      </c>
      <c r="D2325" s="418" t="s">
        <v>3689</v>
      </c>
      <c r="E2325" s="508">
        <f t="shared" si="64"/>
        <v>1534.82</v>
      </c>
      <c r="F2325" s="540" t="s">
        <v>5492</v>
      </c>
      <c r="G2325" s="418" t="s">
        <v>5493</v>
      </c>
      <c r="H2325" s="418" t="s">
        <v>3689</v>
      </c>
      <c r="I2325" s="418" t="s">
        <v>5336</v>
      </c>
      <c r="J2325" s="418" t="s">
        <v>790</v>
      </c>
      <c r="K2325" s="539"/>
      <c r="L2325" s="532"/>
      <c r="M2325" s="508"/>
      <c r="N2325" s="529">
        <v>3</v>
      </c>
      <c r="O2325" s="529">
        <v>6</v>
      </c>
      <c r="P2325" s="508">
        <v>9208.92</v>
      </c>
    </row>
    <row r="2326" spans="1:16" s="389" customFormat="1" ht="11.25" x14ac:dyDescent="0.2">
      <c r="A2326" s="554" t="s">
        <v>521</v>
      </c>
      <c r="B2326" s="505" t="s">
        <v>4698</v>
      </c>
      <c r="C2326" s="505" t="s">
        <v>4699</v>
      </c>
      <c r="D2326" s="418" t="s">
        <v>3689</v>
      </c>
      <c r="E2326" s="508">
        <f t="shared" si="64"/>
        <v>1125.5400000000002</v>
      </c>
      <c r="F2326" s="540" t="s">
        <v>5494</v>
      </c>
      <c r="G2326" s="418" t="s">
        <v>5495</v>
      </c>
      <c r="H2326" s="418" t="s">
        <v>3689</v>
      </c>
      <c r="I2326" s="418" t="s">
        <v>5336</v>
      </c>
      <c r="J2326" s="418" t="s">
        <v>790</v>
      </c>
      <c r="K2326" s="539"/>
      <c r="L2326" s="532"/>
      <c r="M2326" s="508"/>
      <c r="N2326" s="529">
        <v>3</v>
      </c>
      <c r="O2326" s="529">
        <v>6</v>
      </c>
      <c r="P2326" s="508">
        <v>6753.2400000000016</v>
      </c>
    </row>
    <row r="2327" spans="1:16" s="389" customFormat="1" ht="11.25" x14ac:dyDescent="0.2">
      <c r="A2327" s="554" t="s">
        <v>521</v>
      </c>
      <c r="B2327" s="505" t="s">
        <v>4698</v>
      </c>
      <c r="C2327" s="505" t="s">
        <v>4699</v>
      </c>
      <c r="D2327" s="418" t="s">
        <v>3689</v>
      </c>
      <c r="E2327" s="508">
        <f t="shared" si="64"/>
        <v>1534.82</v>
      </c>
      <c r="F2327" s="540" t="s">
        <v>5496</v>
      </c>
      <c r="G2327" s="418" t="s">
        <v>5497</v>
      </c>
      <c r="H2327" s="418" t="s">
        <v>3689</v>
      </c>
      <c r="I2327" s="418" t="s">
        <v>5336</v>
      </c>
      <c r="J2327" s="418" t="s">
        <v>790</v>
      </c>
      <c r="K2327" s="539"/>
      <c r="L2327" s="532"/>
      <c r="M2327" s="508"/>
      <c r="N2327" s="529">
        <v>3</v>
      </c>
      <c r="O2327" s="529">
        <v>6</v>
      </c>
      <c r="P2327" s="508">
        <v>9208.92</v>
      </c>
    </row>
    <row r="2328" spans="1:16" s="389" customFormat="1" ht="11.25" x14ac:dyDescent="0.2">
      <c r="A2328" s="554" t="s">
        <v>521</v>
      </c>
      <c r="B2328" s="505" t="s">
        <v>4698</v>
      </c>
      <c r="C2328" s="505" t="s">
        <v>4699</v>
      </c>
      <c r="D2328" s="418" t="s">
        <v>3689</v>
      </c>
      <c r="E2328" s="508">
        <f t="shared" si="64"/>
        <v>2733.5500000000006</v>
      </c>
      <c r="F2328" s="540" t="s">
        <v>5498</v>
      </c>
      <c r="G2328" s="418" t="s">
        <v>5499</v>
      </c>
      <c r="H2328" s="418" t="s">
        <v>3689</v>
      </c>
      <c r="I2328" s="418" t="s">
        <v>5336</v>
      </c>
      <c r="J2328" s="418" t="s">
        <v>790</v>
      </c>
      <c r="K2328" s="539"/>
      <c r="L2328" s="532"/>
      <c r="M2328" s="508"/>
      <c r="N2328" s="529">
        <v>3</v>
      </c>
      <c r="O2328" s="529">
        <v>6</v>
      </c>
      <c r="P2328" s="508">
        <v>16401.300000000003</v>
      </c>
    </row>
    <row r="2329" spans="1:16" s="389" customFormat="1" ht="11.25" x14ac:dyDescent="0.2">
      <c r="A2329" s="554" t="s">
        <v>521</v>
      </c>
      <c r="B2329" s="505" t="s">
        <v>4698</v>
      </c>
      <c r="C2329" s="505" t="s">
        <v>4699</v>
      </c>
      <c r="D2329" s="418" t="s">
        <v>3689</v>
      </c>
      <c r="E2329" s="508">
        <f t="shared" si="64"/>
        <v>3739.8500000000004</v>
      </c>
      <c r="F2329" s="540" t="s">
        <v>5500</v>
      </c>
      <c r="G2329" s="418" t="s">
        <v>5501</v>
      </c>
      <c r="H2329" s="418" t="s">
        <v>3689</v>
      </c>
      <c r="I2329" s="418" t="s">
        <v>5336</v>
      </c>
      <c r="J2329" s="418" t="s">
        <v>790</v>
      </c>
      <c r="K2329" s="539"/>
      <c r="L2329" s="532"/>
      <c r="M2329" s="508"/>
      <c r="N2329" s="529">
        <v>3</v>
      </c>
      <c r="O2329" s="529">
        <v>6</v>
      </c>
      <c r="P2329" s="508">
        <v>22439.100000000002</v>
      </c>
    </row>
    <row r="2330" spans="1:16" s="389" customFormat="1" ht="11.25" x14ac:dyDescent="0.2">
      <c r="A2330" s="554" t="s">
        <v>521</v>
      </c>
      <c r="B2330" s="505" t="s">
        <v>4698</v>
      </c>
      <c r="C2330" s="505" t="s">
        <v>4699</v>
      </c>
      <c r="D2330" s="418" t="s">
        <v>3689</v>
      </c>
      <c r="E2330" s="508">
        <f t="shared" si="64"/>
        <v>1534.82</v>
      </c>
      <c r="F2330" s="540" t="s">
        <v>5502</v>
      </c>
      <c r="G2330" s="418" t="s">
        <v>5503</v>
      </c>
      <c r="H2330" s="418" t="s">
        <v>3689</v>
      </c>
      <c r="I2330" s="418" t="s">
        <v>5336</v>
      </c>
      <c r="J2330" s="418" t="s">
        <v>790</v>
      </c>
      <c r="K2330" s="539"/>
      <c r="L2330" s="532"/>
      <c r="M2330" s="508"/>
      <c r="N2330" s="529">
        <v>3</v>
      </c>
      <c r="O2330" s="529">
        <v>6</v>
      </c>
      <c r="P2330" s="508">
        <v>9208.92</v>
      </c>
    </row>
    <row r="2331" spans="1:16" s="389" customFormat="1" ht="11.25" x14ac:dyDescent="0.2">
      <c r="A2331" s="554" t="s">
        <v>521</v>
      </c>
      <c r="B2331" s="505" t="s">
        <v>4698</v>
      </c>
      <c r="C2331" s="505" t="s">
        <v>4699</v>
      </c>
      <c r="D2331" s="418" t="s">
        <v>3689</v>
      </c>
      <c r="E2331" s="508">
        <f t="shared" si="64"/>
        <v>1534.82</v>
      </c>
      <c r="F2331" s="540" t="s">
        <v>5504</v>
      </c>
      <c r="G2331" s="418" t="s">
        <v>5505</v>
      </c>
      <c r="H2331" s="418" t="s">
        <v>3689</v>
      </c>
      <c r="I2331" s="418" t="s">
        <v>5336</v>
      </c>
      <c r="J2331" s="418" t="s">
        <v>790</v>
      </c>
      <c r="K2331" s="539"/>
      <c r="L2331" s="532"/>
      <c r="M2331" s="508"/>
      <c r="N2331" s="529">
        <v>3</v>
      </c>
      <c r="O2331" s="529">
        <v>6</v>
      </c>
      <c r="P2331" s="508">
        <v>9208.92</v>
      </c>
    </row>
    <row r="2332" spans="1:16" s="389" customFormat="1" ht="11.25" x14ac:dyDescent="0.2">
      <c r="A2332" s="554" t="s">
        <v>521</v>
      </c>
      <c r="B2332" s="505" t="s">
        <v>4698</v>
      </c>
      <c r="C2332" s="505" t="s">
        <v>4699</v>
      </c>
      <c r="D2332" s="418" t="s">
        <v>3689</v>
      </c>
      <c r="E2332" s="508">
        <f t="shared" si="64"/>
        <v>3739.8500000000004</v>
      </c>
      <c r="F2332" s="540" t="s">
        <v>5506</v>
      </c>
      <c r="G2332" s="418" t="s">
        <v>5507</v>
      </c>
      <c r="H2332" s="418" t="s">
        <v>3689</v>
      </c>
      <c r="I2332" s="418" t="s">
        <v>5336</v>
      </c>
      <c r="J2332" s="418" t="s">
        <v>790</v>
      </c>
      <c r="K2332" s="539"/>
      <c r="L2332" s="532"/>
      <c r="M2332" s="508"/>
      <c r="N2332" s="529">
        <v>3</v>
      </c>
      <c r="O2332" s="529">
        <v>6</v>
      </c>
      <c r="P2332" s="508">
        <v>22439.100000000002</v>
      </c>
    </row>
    <row r="2333" spans="1:16" s="389" customFormat="1" ht="11.25" x14ac:dyDescent="0.2">
      <c r="A2333" s="554" t="s">
        <v>521</v>
      </c>
      <c r="B2333" s="505" t="s">
        <v>4698</v>
      </c>
      <c r="C2333" s="505" t="s">
        <v>4699</v>
      </c>
      <c r="D2333" s="418" t="s">
        <v>3689</v>
      </c>
      <c r="E2333" s="508">
        <f t="shared" si="64"/>
        <v>1534.82</v>
      </c>
      <c r="F2333" s="540" t="s">
        <v>5508</v>
      </c>
      <c r="G2333" s="418" t="s">
        <v>5509</v>
      </c>
      <c r="H2333" s="418" t="s">
        <v>3689</v>
      </c>
      <c r="I2333" s="418" t="s">
        <v>5336</v>
      </c>
      <c r="J2333" s="418" t="s">
        <v>790</v>
      </c>
      <c r="K2333" s="539"/>
      <c r="L2333" s="532"/>
      <c r="M2333" s="508"/>
      <c r="N2333" s="529">
        <v>3</v>
      </c>
      <c r="O2333" s="529">
        <v>6</v>
      </c>
      <c r="P2333" s="508">
        <v>9208.92</v>
      </c>
    </row>
    <row r="2334" spans="1:16" s="389" customFormat="1" ht="11.25" x14ac:dyDescent="0.2">
      <c r="A2334" s="554" t="s">
        <v>521</v>
      </c>
      <c r="B2334" s="505" t="s">
        <v>4698</v>
      </c>
      <c r="C2334" s="505" t="s">
        <v>4699</v>
      </c>
      <c r="D2334" s="418" t="s">
        <v>3689</v>
      </c>
      <c r="E2334" s="508">
        <f t="shared" si="64"/>
        <v>3739.8500000000004</v>
      </c>
      <c r="F2334" s="540" t="s">
        <v>5510</v>
      </c>
      <c r="G2334" s="418" t="s">
        <v>5511</v>
      </c>
      <c r="H2334" s="418" t="s">
        <v>3689</v>
      </c>
      <c r="I2334" s="418" t="s">
        <v>5336</v>
      </c>
      <c r="J2334" s="418" t="s">
        <v>790</v>
      </c>
      <c r="K2334" s="539"/>
      <c r="L2334" s="532"/>
      <c r="M2334" s="508"/>
      <c r="N2334" s="529">
        <v>3</v>
      </c>
      <c r="O2334" s="529">
        <v>6</v>
      </c>
      <c r="P2334" s="508">
        <v>22439.100000000002</v>
      </c>
    </row>
    <row r="2335" spans="1:16" s="389" customFormat="1" ht="11.25" x14ac:dyDescent="0.2">
      <c r="A2335" s="554" t="s">
        <v>521</v>
      </c>
      <c r="B2335" s="505" t="s">
        <v>4698</v>
      </c>
      <c r="C2335" s="505" t="s">
        <v>4699</v>
      </c>
      <c r="D2335" s="418" t="s">
        <v>3689</v>
      </c>
      <c r="E2335" s="508">
        <f t="shared" si="64"/>
        <v>4243</v>
      </c>
      <c r="F2335" s="540" t="s">
        <v>5512</v>
      </c>
      <c r="G2335" s="418" t="s">
        <v>5513</v>
      </c>
      <c r="H2335" s="418" t="s">
        <v>3689</v>
      </c>
      <c r="I2335" s="418" t="s">
        <v>5336</v>
      </c>
      <c r="J2335" s="418" t="s">
        <v>790</v>
      </c>
      <c r="K2335" s="539"/>
      <c r="L2335" s="532"/>
      <c r="M2335" s="508"/>
      <c r="N2335" s="529">
        <v>3</v>
      </c>
      <c r="O2335" s="529">
        <v>6</v>
      </c>
      <c r="P2335" s="508">
        <v>25458</v>
      </c>
    </row>
    <row r="2336" spans="1:16" s="389" customFormat="1" ht="11.25" x14ac:dyDescent="0.2">
      <c r="A2336" s="554" t="s">
        <v>521</v>
      </c>
      <c r="B2336" s="505" t="s">
        <v>4698</v>
      </c>
      <c r="C2336" s="505" t="s">
        <v>4699</v>
      </c>
      <c r="D2336" s="418" t="s">
        <v>3689</v>
      </c>
      <c r="E2336" s="508">
        <f t="shared" si="64"/>
        <v>3739.8500000000004</v>
      </c>
      <c r="F2336" s="540" t="s">
        <v>5514</v>
      </c>
      <c r="G2336" s="418" t="s">
        <v>5515</v>
      </c>
      <c r="H2336" s="418" t="s">
        <v>3689</v>
      </c>
      <c r="I2336" s="418" t="s">
        <v>5336</v>
      </c>
      <c r="J2336" s="418" t="s">
        <v>790</v>
      </c>
      <c r="K2336" s="539"/>
      <c r="L2336" s="532"/>
      <c r="M2336" s="508"/>
      <c r="N2336" s="529">
        <v>3</v>
      </c>
      <c r="O2336" s="529">
        <v>6</v>
      </c>
      <c r="P2336" s="508">
        <v>22439.100000000002</v>
      </c>
    </row>
    <row r="2337" spans="1:16" s="389" customFormat="1" ht="11.25" x14ac:dyDescent="0.2">
      <c r="A2337" s="554" t="s">
        <v>521</v>
      </c>
      <c r="B2337" s="505" t="s">
        <v>4698</v>
      </c>
      <c r="C2337" s="505" t="s">
        <v>4699</v>
      </c>
      <c r="D2337" s="418" t="s">
        <v>3689</v>
      </c>
      <c r="E2337" s="508">
        <f t="shared" si="64"/>
        <v>1534.82</v>
      </c>
      <c r="F2337" s="540" t="s">
        <v>5516</v>
      </c>
      <c r="G2337" s="418" t="s">
        <v>5517</v>
      </c>
      <c r="H2337" s="418" t="s">
        <v>3689</v>
      </c>
      <c r="I2337" s="418" t="s">
        <v>5336</v>
      </c>
      <c r="J2337" s="418" t="s">
        <v>790</v>
      </c>
      <c r="K2337" s="539"/>
      <c r="L2337" s="532"/>
      <c r="M2337" s="508"/>
      <c r="N2337" s="529">
        <v>3</v>
      </c>
      <c r="O2337" s="529">
        <v>6</v>
      </c>
      <c r="P2337" s="508">
        <v>9208.92</v>
      </c>
    </row>
    <row r="2338" spans="1:16" s="389" customFormat="1" ht="11.25" x14ac:dyDescent="0.2">
      <c r="A2338" s="554" t="s">
        <v>521</v>
      </c>
      <c r="B2338" s="505" t="s">
        <v>4698</v>
      </c>
      <c r="C2338" s="505" t="s">
        <v>4699</v>
      </c>
      <c r="D2338" s="418" t="s">
        <v>3689</v>
      </c>
      <c r="E2338" s="508">
        <f t="shared" si="64"/>
        <v>3739.8500000000004</v>
      </c>
      <c r="F2338" s="540" t="s">
        <v>5518</v>
      </c>
      <c r="G2338" s="418" t="s">
        <v>5519</v>
      </c>
      <c r="H2338" s="418" t="s">
        <v>3689</v>
      </c>
      <c r="I2338" s="418" t="s">
        <v>5336</v>
      </c>
      <c r="J2338" s="418" t="s">
        <v>790</v>
      </c>
      <c r="K2338" s="539"/>
      <c r="L2338" s="532"/>
      <c r="M2338" s="508"/>
      <c r="N2338" s="529">
        <v>3</v>
      </c>
      <c r="O2338" s="529">
        <v>6</v>
      </c>
      <c r="P2338" s="508">
        <v>22439.100000000002</v>
      </c>
    </row>
    <row r="2339" spans="1:16" s="389" customFormat="1" ht="11.25" x14ac:dyDescent="0.2">
      <c r="A2339" s="554" t="s">
        <v>521</v>
      </c>
      <c r="B2339" s="505" t="s">
        <v>4698</v>
      </c>
      <c r="C2339" s="505" t="s">
        <v>4699</v>
      </c>
      <c r="D2339" s="418" t="s">
        <v>3689</v>
      </c>
      <c r="E2339" s="508">
        <f t="shared" si="64"/>
        <v>2733.5500000000006</v>
      </c>
      <c r="F2339" s="540" t="s">
        <v>5520</v>
      </c>
      <c r="G2339" s="418" t="s">
        <v>5521</v>
      </c>
      <c r="H2339" s="418" t="s">
        <v>3689</v>
      </c>
      <c r="I2339" s="418" t="s">
        <v>5336</v>
      </c>
      <c r="J2339" s="418" t="s">
        <v>790</v>
      </c>
      <c r="K2339" s="539"/>
      <c r="L2339" s="532"/>
      <c r="M2339" s="508"/>
      <c r="N2339" s="529">
        <v>3</v>
      </c>
      <c r="O2339" s="529">
        <v>6</v>
      </c>
      <c r="P2339" s="508">
        <v>16401.300000000003</v>
      </c>
    </row>
    <row r="2340" spans="1:16" s="389" customFormat="1" ht="11.25" x14ac:dyDescent="0.2">
      <c r="A2340" s="554" t="s">
        <v>521</v>
      </c>
      <c r="B2340" s="505" t="s">
        <v>4698</v>
      </c>
      <c r="C2340" s="505" t="s">
        <v>4699</v>
      </c>
      <c r="D2340" s="418" t="s">
        <v>3689</v>
      </c>
      <c r="E2340" s="508">
        <f t="shared" si="64"/>
        <v>3739.8500000000004</v>
      </c>
      <c r="F2340" s="540" t="s">
        <v>5522</v>
      </c>
      <c r="G2340" s="418" t="s">
        <v>5523</v>
      </c>
      <c r="H2340" s="418" t="s">
        <v>3689</v>
      </c>
      <c r="I2340" s="418" t="s">
        <v>5336</v>
      </c>
      <c r="J2340" s="418" t="s">
        <v>790</v>
      </c>
      <c r="K2340" s="539"/>
      <c r="L2340" s="532"/>
      <c r="M2340" s="508"/>
      <c r="N2340" s="529">
        <v>3</v>
      </c>
      <c r="O2340" s="529">
        <v>6</v>
      </c>
      <c r="P2340" s="508">
        <v>22439.100000000002</v>
      </c>
    </row>
    <row r="2341" spans="1:16" s="389" customFormat="1" ht="11.25" x14ac:dyDescent="0.2">
      <c r="A2341" s="554" t="s">
        <v>521</v>
      </c>
      <c r="B2341" s="505" t="s">
        <v>4698</v>
      </c>
      <c r="C2341" s="505" t="s">
        <v>4699</v>
      </c>
      <c r="D2341" s="418" t="s">
        <v>3689</v>
      </c>
      <c r="E2341" s="508">
        <f t="shared" si="64"/>
        <v>3739.8500000000004</v>
      </c>
      <c r="F2341" s="540" t="s">
        <v>5524</v>
      </c>
      <c r="G2341" s="418" t="s">
        <v>5525</v>
      </c>
      <c r="H2341" s="418" t="s">
        <v>3689</v>
      </c>
      <c r="I2341" s="418" t="s">
        <v>5336</v>
      </c>
      <c r="J2341" s="418" t="s">
        <v>790</v>
      </c>
      <c r="K2341" s="539"/>
      <c r="L2341" s="532"/>
      <c r="M2341" s="508"/>
      <c r="N2341" s="529">
        <v>3</v>
      </c>
      <c r="O2341" s="529">
        <v>6</v>
      </c>
      <c r="P2341" s="508">
        <v>22439.100000000002</v>
      </c>
    </row>
    <row r="2342" spans="1:16" s="389" customFormat="1" ht="11.25" x14ac:dyDescent="0.2">
      <c r="A2342" s="554" t="s">
        <v>521</v>
      </c>
      <c r="B2342" s="505" t="s">
        <v>4698</v>
      </c>
      <c r="C2342" s="505" t="s">
        <v>4699</v>
      </c>
      <c r="D2342" s="418" t="s">
        <v>3689</v>
      </c>
      <c r="E2342" s="508">
        <f t="shared" si="64"/>
        <v>3739.8500000000004</v>
      </c>
      <c r="F2342" s="540" t="s">
        <v>5526</v>
      </c>
      <c r="G2342" s="418" t="s">
        <v>5527</v>
      </c>
      <c r="H2342" s="418" t="s">
        <v>3689</v>
      </c>
      <c r="I2342" s="418" t="s">
        <v>5336</v>
      </c>
      <c r="J2342" s="418" t="s">
        <v>790</v>
      </c>
      <c r="K2342" s="539"/>
      <c r="L2342" s="532"/>
      <c r="M2342" s="508"/>
      <c r="N2342" s="529">
        <v>3</v>
      </c>
      <c r="O2342" s="529">
        <v>6</v>
      </c>
      <c r="P2342" s="508">
        <v>22439.100000000002</v>
      </c>
    </row>
    <row r="2343" spans="1:16" s="389" customFormat="1" ht="11.25" x14ac:dyDescent="0.2">
      <c r="A2343" s="554" t="s">
        <v>521</v>
      </c>
      <c r="B2343" s="505" t="s">
        <v>4698</v>
      </c>
      <c r="C2343" s="505" t="s">
        <v>4699</v>
      </c>
      <c r="D2343" s="418" t="s">
        <v>3689</v>
      </c>
      <c r="E2343" s="508">
        <f t="shared" si="64"/>
        <v>3739.8500000000004</v>
      </c>
      <c r="F2343" s="540" t="s">
        <v>5528</v>
      </c>
      <c r="G2343" s="418" t="s">
        <v>5529</v>
      </c>
      <c r="H2343" s="418" t="s">
        <v>3689</v>
      </c>
      <c r="I2343" s="418" t="s">
        <v>5336</v>
      </c>
      <c r="J2343" s="418" t="s">
        <v>790</v>
      </c>
      <c r="K2343" s="539"/>
      <c r="L2343" s="532"/>
      <c r="M2343" s="508"/>
      <c r="N2343" s="529">
        <v>3</v>
      </c>
      <c r="O2343" s="529">
        <v>6</v>
      </c>
      <c r="P2343" s="508">
        <v>22439.100000000002</v>
      </c>
    </row>
    <row r="2344" spans="1:16" s="389" customFormat="1" ht="11.25" x14ac:dyDescent="0.2">
      <c r="A2344" s="554" t="s">
        <v>521</v>
      </c>
      <c r="B2344" s="505" t="s">
        <v>4698</v>
      </c>
      <c r="C2344" s="505" t="s">
        <v>4699</v>
      </c>
      <c r="D2344" s="418" t="s">
        <v>3689</v>
      </c>
      <c r="E2344" s="508">
        <f t="shared" si="64"/>
        <v>1973.34</v>
      </c>
      <c r="F2344" s="540" t="s">
        <v>5530</v>
      </c>
      <c r="G2344" s="418" t="s">
        <v>5531</v>
      </c>
      <c r="H2344" s="418" t="s">
        <v>3689</v>
      </c>
      <c r="I2344" s="418" t="s">
        <v>5336</v>
      </c>
      <c r="J2344" s="418" t="s">
        <v>790</v>
      </c>
      <c r="K2344" s="539"/>
      <c r="L2344" s="532"/>
      <c r="M2344" s="508"/>
      <c r="N2344" s="529">
        <v>3</v>
      </c>
      <c r="O2344" s="529">
        <v>6</v>
      </c>
      <c r="P2344" s="508">
        <v>11840.039999999999</v>
      </c>
    </row>
    <row r="2345" spans="1:16" s="389" customFormat="1" ht="11.25" x14ac:dyDescent="0.2">
      <c r="A2345" s="554" t="s">
        <v>521</v>
      </c>
      <c r="B2345" s="505" t="s">
        <v>4698</v>
      </c>
      <c r="C2345" s="505" t="s">
        <v>4699</v>
      </c>
      <c r="D2345" s="418" t="s">
        <v>3689</v>
      </c>
      <c r="E2345" s="508">
        <f t="shared" si="64"/>
        <v>1973.34</v>
      </c>
      <c r="F2345" s="540" t="s">
        <v>5532</v>
      </c>
      <c r="G2345" s="418" t="s">
        <v>5533</v>
      </c>
      <c r="H2345" s="418" t="s">
        <v>3689</v>
      </c>
      <c r="I2345" s="418" t="s">
        <v>5336</v>
      </c>
      <c r="J2345" s="418" t="s">
        <v>790</v>
      </c>
      <c r="K2345" s="539"/>
      <c r="L2345" s="532"/>
      <c r="M2345" s="508"/>
      <c r="N2345" s="529">
        <v>3</v>
      </c>
      <c r="O2345" s="529">
        <v>6</v>
      </c>
      <c r="P2345" s="508">
        <v>11840.039999999999</v>
      </c>
    </row>
    <row r="2346" spans="1:16" s="389" customFormat="1" ht="11.25" x14ac:dyDescent="0.2">
      <c r="A2346" s="554" t="s">
        <v>521</v>
      </c>
      <c r="B2346" s="505" t="s">
        <v>4698</v>
      </c>
      <c r="C2346" s="505" t="s">
        <v>4699</v>
      </c>
      <c r="D2346" s="418" t="s">
        <v>3689</v>
      </c>
      <c r="E2346" s="508">
        <f t="shared" si="64"/>
        <v>1534.82</v>
      </c>
      <c r="F2346" s="540" t="s">
        <v>5534</v>
      </c>
      <c r="G2346" s="418" t="s">
        <v>5535</v>
      </c>
      <c r="H2346" s="418" t="s">
        <v>3689</v>
      </c>
      <c r="I2346" s="418" t="s">
        <v>5336</v>
      </c>
      <c r="J2346" s="418" t="s">
        <v>790</v>
      </c>
      <c r="K2346" s="539"/>
      <c r="L2346" s="532"/>
      <c r="M2346" s="508"/>
      <c r="N2346" s="529">
        <v>3</v>
      </c>
      <c r="O2346" s="529">
        <v>6</v>
      </c>
      <c r="P2346" s="508">
        <v>9208.92</v>
      </c>
    </row>
    <row r="2347" spans="1:16" s="389" customFormat="1" ht="11.25" x14ac:dyDescent="0.2">
      <c r="A2347" s="554" t="s">
        <v>521</v>
      </c>
      <c r="B2347" s="505" t="s">
        <v>4698</v>
      </c>
      <c r="C2347" s="505" t="s">
        <v>4699</v>
      </c>
      <c r="D2347" s="418" t="s">
        <v>3689</v>
      </c>
      <c r="E2347" s="508">
        <f t="shared" si="64"/>
        <v>1644.45</v>
      </c>
      <c r="F2347" s="540" t="s">
        <v>5536</v>
      </c>
      <c r="G2347" s="418" t="s">
        <v>5537</v>
      </c>
      <c r="H2347" s="418" t="s">
        <v>3689</v>
      </c>
      <c r="I2347" s="418" t="s">
        <v>5336</v>
      </c>
      <c r="J2347" s="418" t="s">
        <v>790</v>
      </c>
      <c r="K2347" s="539"/>
      <c r="L2347" s="532"/>
      <c r="M2347" s="508"/>
      <c r="N2347" s="529">
        <v>3</v>
      </c>
      <c r="O2347" s="529">
        <v>6</v>
      </c>
      <c r="P2347" s="508">
        <v>9866.7000000000007</v>
      </c>
    </row>
    <row r="2348" spans="1:16" s="389" customFormat="1" ht="11.25" x14ac:dyDescent="0.2">
      <c r="A2348" s="554" t="s">
        <v>521</v>
      </c>
      <c r="B2348" s="505" t="s">
        <v>4698</v>
      </c>
      <c r="C2348" s="505" t="s">
        <v>4699</v>
      </c>
      <c r="D2348" s="418" t="s">
        <v>3689</v>
      </c>
      <c r="E2348" s="508">
        <f t="shared" si="64"/>
        <v>1534.82</v>
      </c>
      <c r="F2348" s="540" t="s">
        <v>5538</v>
      </c>
      <c r="G2348" s="418" t="s">
        <v>5539</v>
      </c>
      <c r="H2348" s="418" t="s">
        <v>3689</v>
      </c>
      <c r="I2348" s="418" t="s">
        <v>5336</v>
      </c>
      <c r="J2348" s="418" t="s">
        <v>790</v>
      </c>
      <c r="K2348" s="539"/>
      <c r="L2348" s="532"/>
      <c r="M2348" s="508"/>
      <c r="N2348" s="529">
        <v>3</v>
      </c>
      <c r="O2348" s="529">
        <v>6</v>
      </c>
      <c r="P2348" s="508">
        <v>9208.92</v>
      </c>
    </row>
    <row r="2349" spans="1:16" s="389" customFormat="1" ht="11.25" x14ac:dyDescent="0.2">
      <c r="A2349" s="554" t="s">
        <v>521</v>
      </c>
      <c r="B2349" s="505" t="s">
        <v>4698</v>
      </c>
      <c r="C2349" s="505" t="s">
        <v>4699</v>
      </c>
      <c r="D2349" s="418" t="s">
        <v>3689</v>
      </c>
      <c r="E2349" s="508">
        <f t="shared" si="64"/>
        <v>2733.5500000000006</v>
      </c>
      <c r="F2349" s="540" t="s">
        <v>5540</v>
      </c>
      <c r="G2349" s="418" t="s">
        <v>5541</v>
      </c>
      <c r="H2349" s="418" t="s">
        <v>3689</v>
      </c>
      <c r="I2349" s="418" t="s">
        <v>5336</v>
      </c>
      <c r="J2349" s="418" t="s">
        <v>790</v>
      </c>
      <c r="K2349" s="539"/>
      <c r="L2349" s="532"/>
      <c r="M2349" s="508"/>
      <c r="N2349" s="529">
        <v>3</v>
      </c>
      <c r="O2349" s="529">
        <v>6</v>
      </c>
      <c r="P2349" s="508">
        <v>16401.300000000003</v>
      </c>
    </row>
    <row r="2350" spans="1:16" s="389" customFormat="1" ht="11.25" x14ac:dyDescent="0.2">
      <c r="A2350" s="554" t="s">
        <v>521</v>
      </c>
      <c r="B2350" s="505" t="s">
        <v>4698</v>
      </c>
      <c r="C2350" s="505" t="s">
        <v>4699</v>
      </c>
      <c r="D2350" s="418" t="s">
        <v>3689</v>
      </c>
      <c r="E2350" s="508">
        <f t="shared" si="64"/>
        <v>1534.82</v>
      </c>
      <c r="F2350" s="540" t="s">
        <v>5542</v>
      </c>
      <c r="G2350" s="418" t="s">
        <v>5543</v>
      </c>
      <c r="H2350" s="418" t="s">
        <v>3689</v>
      </c>
      <c r="I2350" s="418" t="s">
        <v>5336</v>
      </c>
      <c r="J2350" s="418" t="s">
        <v>790</v>
      </c>
      <c r="K2350" s="539"/>
      <c r="L2350" s="532"/>
      <c r="M2350" s="508"/>
      <c r="N2350" s="529">
        <v>3</v>
      </c>
      <c r="O2350" s="529">
        <v>6</v>
      </c>
      <c r="P2350" s="508">
        <v>9208.92</v>
      </c>
    </row>
    <row r="2351" spans="1:16" s="389" customFormat="1" ht="11.25" x14ac:dyDescent="0.2">
      <c r="A2351" s="554" t="s">
        <v>521</v>
      </c>
      <c r="B2351" s="505" t="s">
        <v>4698</v>
      </c>
      <c r="C2351" s="505" t="s">
        <v>4699</v>
      </c>
      <c r="D2351" s="418" t="s">
        <v>3689</v>
      </c>
      <c r="E2351" s="508">
        <f t="shared" si="64"/>
        <v>1534.82</v>
      </c>
      <c r="F2351" s="540" t="s">
        <v>5544</v>
      </c>
      <c r="G2351" s="418" t="s">
        <v>5545</v>
      </c>
      <c r="H2351" s="418" t="s">
        <v>3689</v>
      </c>
      <c r="I2351" s="418" t="s">
        <v>5336</v>
      </c>
      <c r="J2351" s="418" t="s">
        <v>790</v>
      </c>
      <c r="K2351" s="539"/>
      <c r="L2351" s="532"/>
      <c r="M2351" s="508"/>
      <c r="N2351" s="529">
        <v>3</v>
      </c>
      <c r="O2351" s="529">
        <v>6</v>
      </c>
      <c r="P2351" s="508">
        <v>9208.92</v>
      </c>
    </row>
    <row r="2352" spans="1:16" s="389" customFormat="1" ht="11.25" x14ac:dyDescent="0.2">
      <c r="A2352" s="554" t="s">
        <v>521</v>
      </c>
      <c r="B2352" s="505" t="s">
        <v>4698</v>
      </c>
      <c r="C2352" s="505" t="s">
        <v>4699</v>
      </c>
      <c r="D2352" s="418" t="s">
        <v>3689</v>
      </c>
      <c r="E2352" s="508">
        <f t="shared" si="64"/>
        <v>1534.82</v>
      </c>
      <c r="F2352" s="540" t="s">
        <v>5546</v>
      </c>
      <c r="G2352" s="418" t="s">
        <v>5547</v>
      </c>
      <c r="H2352" s="418" t="s">
        <v>3689</v>
      </c>
      <c r="I2352" s="418" t="s">
        <v>5336</v>
      </c>
      <c r="J2352" s="418" t="s">
        <v>790</v>
      </c>
      <c r="K2352" s="539"/>
      <c r="L2352" s="532"/>
      <c r="M2352" s="508"/>
      <c r="N2352" s="529">
        <v>3</v>
      </c>
      <c r="O2352" s="529">
        <v>6</v>
      </c>
      <c r="P2352" s="508">
        <v>9208.92</v>
      </c>
    </row>
    <row r="2353" spans="1:16" s="389" customFormat="1" ht="11.25" x14ac:dyDescent="0.2">
      <c r="A2353" s="554" t="s">
        <v>521</v>
      </c>
      <c r="B2353" s="505" t="s">
        <v>4698</v>
      </c>
      <c r="C2353" s="505" t="s">
        <v>4699</v>
      </c>
      <c r="D2353" s="418" t="s">
        <v>3689</v>
      </c>
      <c r="E2353" s="508">
        <f t="shared" si="64"/>
        <v>1534.82</v>
      </c>
      <c r="F2353" s="540" t="s">
        <v>5548</v>
      </c>
      <c r="G2353" s="418" t="s">
        <v>5549</v>
      </c>
      <c r="H2353" s="418" t="s">
        <v>3689</v>
      </c>
      <c r="I2353" s="418" t="s">
        <v>5336</v>
      </c>
      <c r="J2353" s="418" t="s">
        <v>790</v>
      </c>
      <c r="K2353" s="539"/>
      <c r="L2353" s="532"/>
      <c r="M2353" s="508"/>
      <c r="N2353" s="529">
        <v>3</v>
      </c>
      <c r="O2353" s="529">
        <v>6</v>
      </c>
      <c r="P2353" s="508">
        <v>9208.92</v>
      </c>
    </row>
    <row r="2354" spans="1:16" s="389" customFormat="1" ht="11.25" x14ac:dyDescent="0.2">
      <c r="A2354" s="554" t="s">
        <v>521</v>
      </c>
      <c r="B2354" s="505" t="s">
        <v>4698</v>
      </c>
      <c r="C2354" s="505" t="s">
        <v>4699</v>
      </c>
      <c r="D2354" s="418" t="s">
        <v>3689</v>
      </c>
      <c r="E2354" s="508">
        <f t="shared" si="64"/>
        <v>2733.5500000000006</v>
      </c>
      <c r="F2354" s="540" t="s">
        <v>5550</v>
      </c>
      <c r="G2354" s="418" t="s">
        <v>5551</v>
      </c>
      <c r="H2354" s="418" t="s">
        <v>3689</v>
      </c>
      <c r="I2354" s="418" t="s">
        <v>5336</v>
      </c>
      <c r="J2354" s="418" t="s">
        <v>790</v>
      </c>
      <c r="K2354" s="539"/>
      <c r="L2354" s="532"/>
      <c r="M2354" s="508"/>
      <c r="N2354" s="529">
        <v>3</v>
      </c>
      <c r="O2354" s="529">
        <v>6</v>
      </c>
      <c r="P2354" s="508">
        <v>16401.300000000003</v>
      </c>
    </row>
    <row r="2355" spans="1:16" s="389" customFormat="1" ht="11.25" x14ac:dyDescent="0.2">
      <c r="A2355" s="554" t="s">
        <v>521</v>
      </c>
      <c r="B2355" s="505" t="s">
        <v>4698</v>
      </c>
      <c r="C2355" s="505" t="s">
        <v>4699</v>
      </c>
      <c r="D2355" s="418" t="s">
        <v>3689</v>
      </c>
      <c r="E2355" s="508">
        <f t="shared" si="64"/>
        <v>1534.82</v>
      </c>
      <c r="F2355" s="540" t="s">
        <v>5552</v>
      </c>
      <c r="G2355" s="418" t="s">
        <v>5553</v>
      </c>
      <c r="H2355" s="418" t="s">
        <v>3689</v>
      </c>
      <c r="I2355" s="418" t="s">
        <v>5336</v>
      </c>
      <c r="J2355" s="418" t="s">
        <v>790</v>
      </c>
      <c r="K2355" s="539"/>
      <c r="L2355" s="532"/>
      <c r="M2355" s="508"/>
      <c r="N2355" s="529">
        <v>3</v>
      </c>
      <c r="O2355" s="529">
        <v>6</v>
      </c>
      <c r="P2355" s="508">
        <v>9208.92</v>
      </c>
    </row>
    <row r="2356" spans="1:16" s="389" customFormat="1" ht="11.25" x14ac:dyDescent="0.2">
      <c r="A2356" s="554" t="s">
        <v>521</v>
      </c>
      <c r="B2356" s="505" t="s">
        <v>4698</v>
      </c>
      <c r="C2356" s="505" t="s">
        <v>4699</v>
      </c>
      <c r="D2356" s="418" t="s">
        <v>3689</v>
      </c>
      <c r="E2356" s="508">
        <f t="shared" si="64"/>
        <v>1534.82</v>
      </c>
      <c r="F2356" s="540" t="s">
        <v>5554</v>
      </c>
      <c r="G2356" s="418" t="s">
        <v>5555</v>
      </c>
      <c r="H2356" s="418" t="s">
        <v>3689</v>
      </c>
      <c r="I2356" s="418" t="s">
        <v>5336</v>
      </c>
      <c r="J2356" s="418" t="s">
        <v>790</v>
      </c>
      <c r="K2356" s="539"/>
      <c r="L2356" s="532"/>
      <c r="M2356" s="508"/>
      <c r="N2356" s="529">
        <v>3</v>
      </c>
      <c r="O2356" s="529">
        <v>6</v>
      </c>
      <c r="P2356" s="508">
        <v>9208.92</v>
      </c>
    </row>
    <row r="2357" spans="1:16" s="389" customFormat="1" ht="11.25" x14ac:dyDescent="0.2">
      <c r="A2357" s="554" t="s">
        <v>521</v>
      </c>
      <c r="B2357" s="505" t="s">
        <v>4698</v>
      </c>
      <c r="C2357" s="505" t="s">
        <v>4699</v>
      </c>
      <c r="D2357" s="418" t="s">
        <v>3689</v>
      </c>
      <c r="E2357" s="508">
        <f t="shared" si="64"/>
        <v>1534.82</v>
      </c>
      <c r="F2357" s="540" t="s">
        <v>5556</v>
      </c>
      <c r="G2357" s="418" t="s">
        <v>5557</v>
      </c>
      <c r="H2357" s="418" t="s">
        <v>3689</v>
      </c>
      <c r="I2357" s="418" t="s">
        <v>5336</v>
      </c>
      <c r="J2357" s="418" t="s">
        <v>790</v>
      </c>
      <c r="K2357" s="539"/>
      <c r="L2357" s="532"/>
      <c r="M2357" s="508"/>
      <c r="N2357" s="529">
        <v>3</v>
      </c>
      <c r="O2357" s="529">
        <v>6</v>
      </c>
      <c r="P2357" s="508">
        <v>9208.92</v>
      </c>
    </row>
    <row r="2358" spans="1:16" s="389" customFormat="1" ht="11.25" x14ac:dyDescent="0.2">
      <c r="A2358" s="554" t="s">
        <v>521</v>
      </c>
      <c r="B2358" s="505" t="s">
        <v>4698</v>
      </c>
      <c r="C2358" s="505" t="s">
        <v>4699</v>
      </c>
      <c r="D2358" s="418" t="s">
        <v>3689</v>
      </c>
      <c r="E2358" s="508">
        <f t="shared" si="64"/>
        <v>1534.82</v>
      </c>
      <c r="F2358" s="540" t="s">
        <v>5558</v>
      </c>
      <c r="G2358" s="418" t="s">
        <v>5559</v>
      </c>
      <c r="H2358" s="418" t="s">
        <v>3689</v>
      </c>
      <c r="I2358" s="418" t="s">
        <v>5336</v>
      </c>
      <c r="J2358" s="418" t="s">
        <v>790</v>
      </c>
      <c r="K2358" s="539"/>
      <c r="L2358" s="532"/>
      <c r="M2358" s="508"/>
      <c r="N2358" s="529">
        <v>3</v>
      </c>
      <c r="O2358" s="529">
        <v>6</v>
      </c>
      <c r="P2358" s="508">
        <v>9208.92</v>
      </c>
    </row>
    <row r="2359" spans="1:16" s="389" customFormat="1" ht="11.25" x14ac:dyDescent="0.2">
      <c r="A2359" s="554" t="s">
        <v>521</v>
      </c>
      <c r="B2359" s="505" t="s">
        <v>4698</v>
      </c>
      <c r="C2359" s="505" t="s">
        <v>4699</v>
      </c>
      <c r="D2359" s="418" t="s">
        <v>3689</v>
      </c>
      <c r="E2359" s="508">
        <f t="shared" si="64"/>
        <v>1534.82</v>
      </c>
      <c r="F2359" s="540" t="s">
        <v>5560</v>
      </c>
      <c r="G2359" s="418" t="s">
        <v>5561</v>
      </c>
      <c r="H2359" s="418" t="s">
        <v>3689</v>
      </c>
      <c r="I2359" s="418" t="s">
        <v>5336</v>
      </c>
      <c r="J2359" s="418" t="s">
        <v>790</v>
      </c>
      <c r="K2359" s="539"/>
      <c r="L2359" s="532"/>
      <c r="M2359" s="508"/>
      <c r="N2359" s="529">
        <v>3</v>
      </c>
      <c r="O2359" s="529">
        <v>6</v>
      </c>
      <c r="P2359" s="508">
        <v>9208.92</v>
      </c>
    </row>
    <row r="2360" spans="1:16" s="389" customFormat="1" ht="11.25" x14ac:dyDescent="0.2">
      <c r="A2360" s="554" t="s">
        <v>521</v>
      </c>
      <c r="B2360" s="505" t="s">
        <v>4698</v>
      </c>
      <c r="C2360" s="505" t="s">
        <v>4699</v>
      </c>
      <c r="D2360" s="418" t="s">
        <v>3689</v>
      </c>
      <c r="E2360" s="508">
        <f t="shared" si="64"/>
        <v>1534.82</v>
      </c>
      <c r="F2360" s="540" t="s">
        <v>5562</v>
      </c>
      <c r="G2360" s="418" t="s">
        <v>5563</v>
      </c>
      <c r="H2360" s="418" t="s">
        <v>3689</v>
      </c>
      <c r="I2360" s="418" t="s">
        <v>5336</v>
      </c>
      <c r="J2360" s="418" t="s">
        <v>790</v>
      </c>
      <c r="K2360" s="539"/>
      <c r="L2360" s="532"/>
      <c r="M2360" s="508"/>
      <c r="N2360" s="529">
        <v>3</v>
      </c>
      <c r="O2360" s="529">
        <v>6</v>
      </c>
      <c r="P2360" s="508">
        <v>9208.92</v>
      </c>
    </row>
    <row r="2361" spans="1:16" s="389" customFormat="1" ht="11.25" x14ac:dyDescent="0.2">
      <c r="A2361" s="554" t="s">
        <v>521</v>
      </c>
      <c r="B2361" s="505" t="s">
        <v>4698</v>
      </c>
      <c r="C2361" s="505" t="s">
        <v>4699</v>
      </c>
      <c r="D2361" s="418" t="s">
        <v>3689</v>
      </c>
      <c r="E2361" s="508">
        <f t="shared" si="64"/>
        <v>1534.82</v>
      </c>
      <c r="F2361" s="540" t="s">
        <v>5564</v>
      </c>
      <c r="G2361" s="418" t="s">
        <v>5565</v>
      </c>
      <c r="H2361" s="418" t="s">
        <v>3689</v>
      </c>
      <c r="I2361" s="418" t="s">
        <v>5336</v>
      </c>
      <c r="J2361" s="418" t="s">
        <v>790</v>
      </c>
      <c r="K2361" s="539"/>
      <c r="L2361" s="532"/>
      <c r="M2361" s="508"/>
      <c r="N2361" s="529">
        <v>3</v>
      </c>
      <c r="O2361" s="529">
        <v>6</v>
      </c>
      <c r="P2361" s="508">
        <v>9208.92</v>
      </c>
    </row>
    <row r="2362" spans="1:16" s="389" customFormat="1" ht="11.25" x14ac:dyDescent="0.2">
      <c r="A2362" s="554" t="s">
        <v>521</v>
      </c>
      <c r="B2362" s="505" t="s">
        <v>4698</v>
      </c>
      <c r="C2362" s="505" t="s">
        <v>4699</v>
      </c>
      <c r="D2362" s="418" t="s">
        <v>3689</v>
      </c>
      <c r="E2362" s="508">
        <f t="shared" si="64"/>
        <v>1534.82</v>
      </c>
      <c r="F2362" s="540" t="s">
        <v>5566</v>
      </c>
      <c r="G2362" s="418" t="s">
        <v>5567</v>
      </c>
      <c r="H2362" s="418" t="s">
        <v>3689</v>
      </c>
      <c r="I2362" s="418" t="s">
        <v>5336</v>
      </c>
      <c r="J2362" s="418" t="s">
        <v>790</v>
      </c>
      <c r="K2362" s="539"/>
      <c r="L2362" s="532"/>
      <c r="M2362" s="508"/>
      <c r="N2362" s="529">
        <v>3</v>
      </c>
      <c r="O2362" s="529">
        <v>6</v>
      </c>
      <c r="P2362" s="508">
        <v>9208.92</v>
      </c>
    </row>
    <row r="2363" spans="1:16" s="389" customFormat="1" ht="11.25" x14ac:dyDescent="0.2">
      <c r="A2363" s="554" t="s">
        <v>521</v>
      </c>
      <c r="B2363" s="505" t="s">
        <v>4698</v>
      </c>
      <c r="C2363" s="505" t="s">
        <v>4699</v>
      </c>
      <c r="D2363" s="418" t="s">
        <v>3689</v>
      </c>
      <c r="E2363" s="508">
        <f t="shared" si="64"/>
        <v>1863.71</v>
      </c>
      <c r="F2363" s="540" t="s">
        <v>5568</v>
      </c>
      <c r="G2363" s="418" t="s">
        <v>5569</v>
      </c>
      <c r="H2363" s="418" t="s">
        <v>3689</v>
      </c>
      <c r="I2363" s="418" t="s">
        <v>5336</v>
      </c>
      <c r="J2363" s="418" t="s">
        <v>790</v>
      </c>
      <c r="K2363" s="539"/>
      <c r="L2363" s="532"/>
      <c r="M2363" s="508"/>
      <c r="N2363" s="529">
        <v>3</v>
      </c>
      <c r="O2363" s="529">
        <v>6</v>
      </c>
      <c r="P2363" s="508">
        <v>11182.26</v>
      </c>
    </row>
    <row r="2364" spans="1:16" s="389" customFormat="1" ht="11.25" x14ac:dyDescent="0.2">
      <c r="A2364" s="554" t="s">
        <v>521</v>
      </c>
      <c r="B2364" s="505" t="s">
        <v>4698</v>
      </c>
      <c r="C2364" s="505" t="s">
        <v>4699</v>
      </c>
      <c r="D2364" s="418" t="s">
        <v>3699</v>
      </c>
      <c r="E2364" s="508">
        <f t="shared" si="64"/>
        <v>1534.82</v>
      </c>
      <c r="F2364" s="540" t="s">
        <v>5570</v>
      </c>
      <c r="G2364" s="418" t="s">
        <v>5571</v>
      </c>
      <c r="H2364" s="418" t="s">
        <v>3699</v>
      </c>
      <c r="I2364" s="418" t="s">
        <v>5336</v>
      </c>
      <c r="J2364" s="418" t="s">
        <v>790</v>
      </c>
      <c r="K2364" s="539"/>
      <c r="L2364" s="532"/>
      <c r="M2364" s="508"/>
      <c r="N2364" s="529">
        <v>3</v>
      </c>
      <c r="O2364" s="529">
        <v>6</v>
      </c>
      <c r="P2364" s="508">
        <v>9208.92</v>
      </c>
    </row>
    <row r="2365" spans="1:16" s="389" customFormat="1" ht="11.25" x14ac:dyDescent="0.2">
      <c r="A2365" s="554" t="s">
        <v>521</v>
      </c>
      <c r="B2365" s="505" t="s">
        <v>4698</v>
      </c>
      <c r="C2365" s="505" t="s">
        <v>4699</v>
      </c>
      <c r="D2365" s="418" t="s">
        <v>3699</v>
      </c>
      <c r="E2365" s="508">
        <f t="shared" si="64"/>
        <v>1534.82</v>
      </c>
      <c r="F2365" s="540" t="s">
        <v>5572</v>
      </c>
      <c r="G2365" s="418" t="s">
        <v>5573</v>
      </c>
      <c r="H2365" s="418" t="s">
        <v>3699</v>
      </c>
      <c r="I2365" s="418" t="s">
        <v>5336</v>
      </c>
      <c r="J2365" s="418" t="s">
        <v>790</v>
      </c>
      <c r="K2365" s="539"/>
      <c r="L2365" s="532"/>
      <c r="M2365" s="508"/>
      <c r="N2365" s="529">
        <v>3</v>
      </c>
      <c r="O2365" s="529">
        <v>6</v>
      </c>
      <c r="P2365" s="508">
        <v>9208.92</v>
      </c>
    </row>
    <row r="2366" spans="1:16" s="389" customFormat="1" ht="11.25" x14ac:dyDescent="0.2">
      <c r="A2366" s="554" t="s">
        <v>521</v>
      </c>
      <c r="B2366" s="505" t="s">
        <v>4698</v>
      </c>
      <c r="C2366" s="505" t="s">
        <v>4699</v>
      </c>
      <c r="D2366" s="418" t="s">
        <v>3699</v>
      </c>
      <c r="E2366" s="508">
        <f t="shared" si="64"/>
        <v>2192.6</v>
      </c>
      <c r="F2366" s="540" t="s">
        <v>5574</v>
      </c>
      <c r="G2366" s="418" t="s">
        <v>5575</v>
      </c>
      <c r="H2366" s="418" t="s">
        <v>3699</v>
      </c>
      <c r="I2366" s="418" t="s">
        <v>5336</v>
      </c>
      <c r="J2366" s="418" t="s">
        <v>790</v>
      </c>
      <c r="K2366" s="539"/>
      <c r="L2366" s="532"/>
      <c r="M2366" s="508"/>
      <c r="N2366" s="529">
        <v>3</v>
      </c>
      <c r="O2366" s="529">
        <v>6</v>
      </c>
      <c r="P2366" s="508">
        <v>13155.599999999999</v>
      </c>
    </row>
    <row r="2367" spans="1:16" s="389" customFormat="1" ht="11.25" x14ac:dyDescent="0.2">
      <c r="A2367" s="554" t="s">
        <v>521</v>
      </c>
      <c r="B2367" s="505" t="s">
        <v>4698</v>
      </c>
      <c r="C2367" s="505" t="s">
        <v>4699</v>
      </c>
      <c r="D2367" s="418" t="s">
        <v>3699</v>
      </c>
      <c r="E2367" s="508">
        <f t="shared" si="64"/>
        <v>1534.82</v>
      </c>
      <c r="F2367" s="540" t="s">
        <v>5576</v>
      </c>
      <c r="G2367" s="418" t="s">
        <v>5577</v>
      </c>
      <c r="H2367" s="418" t="s">
        <v>3699</v>
      </c>
      <c r="I2367" s="418" t="s">
        <v>5336</v>
      </c>
      <c r="J2367" s="418" t="s">
        <v>790</v>
      </c>
      <c r="K2367" s="539"/>
      <c r="L2367" s="532"/>
      <c r="M2367" s="508"/>
      <c r="N2367" s="529">
        <v>3</v>
      </c>
      <c r="O2367" s="529">
        <v>6</v>
      </c>
      <c r="P2367" s="508">
        <v>9208.92</v>
      </c>
    </row>
    <row r="2368" spans="1:16" s="389" customFormat="1" ht="11.25" x14ac:dyDescent="0.2">
      <c r="A2368" s="554" t="s">
        <v>521</v>
      </c>
      <c r="B2368" s="505" t="s">
        <v>4698</v>
      </c>
      <c r="C2368" s="505" t="s">
        <v>4699</v>
      </c>
      <c r="D2368" s="418" t="s">
        <v>3699</v>
      </c>
      <c r="E2368" s="508">
        <f t="shared" si="64"/>
        <v>1534.82</v>
      </c>
      <c r="F2368" s="540" t="s">
        <v>5578</v>
      </c>
      <c r="G2368" s="418" t="s">
        <v>5579</v>
      </c>
      <c r="H2368" s="418" t="s">
        <v>3699</v>
      </c>
      <c r="I2368" s="418" t="s">
        <v>5336</v>
      </c>
      <c r="J2368" s="418" t="s">
        <v>790</v>
      </c>
      <c r="K2368" s="539"/>
      <c r="L2368" s="532"/>
      <c r="M2368" s="508"/>
      <c r="N2368" s="529">
        <v>3</v>
      </c>
      <c r="O2368" s="529">
        <v>6</v>
      </c>
      <c r="P2368" s="508">
        <v>9208.92</v>
      </c>
    </row>
    <row r="2369" spans="1:16" s="389" customFormat="1" ht="11.25" x14ac:dyDescent="0.2">
      <c r="A2369" s="554" t="s">
        <v>521</v>
      </c>
      <c r="B2369" s="505" t="s">
        <v>4698</v>
      </c>
      <c r="C2369" s="505" t="s">
        <v>4699</v>
      </c>
      <c r="D2369" s="418" t="s">
        <v>3699</v>
      </c>
      <c r="E2369" s="508">
        <f t="shared" si="64"/>
        <v>1973.34</v>
      </c>
      <c r="F2369" s="540" t="s">
        <v>5580</v>
      </c>
      <c r="G2369" s="418" t="s">
        <v>5581</v>
      </c>
      <c r="H2369" s="418" t="s">
        <v>3699</v>
      </c>
      <c r="I2369" s="418" t="s">
        <v>5336</v>
      </c>
      <c r="J2369" s="418" t="s">
        <v>790</v>
      </c>
      <c r="K2369" s="539"/>
      <c r="L2369" s="532"/>
      <c r="M2369" s="508"/>
      <c r="N2369" s="529">
        <v>3</v>
      </c>
      <c r="O2369" s="529">
        <v>6</v>
      </c>
      <c r="P2369" s="508">
        <v>11840.039999999999</v>
      </c>
    </row>
    <row r="2370" spans="1:16" s="389" customFormat="1" ht="11.25" x14ac:dyDescent="0.2">
      <c r="A2370" s="554" t="s">
        <v>521</v>
      </c>
      <c r="B2370" s="505" t="s">
        <v>4698</v>
      </c>
      <c r="C2370" s="505" t="s">
        <v>4699</v>
      </c>
      <c r="D2370" s="418" t="s">
        <v>3699</v>
      </c>
      <c r="E2370" s="508">
        <f t="shared" si="64"/>
        <v>2192.6</v>
      </c>
      <c r="F2370" s="540" t="s">
        <v>5582</v>
      </c>
      <c r="G2370" s="418" t="s">
        <v>5583</v>
      </c>
      <c r="H2370" s="418" t="s">
        <v>3699</v>
      </c>
      <c r="I2370" s="418" t="s">
        <v>5336</v>
      </c>
      <c r="J2370" s="418" t="s">
        <v>790</v>
      </c>
      <c r="K2370" s="539"/>
      <c r="L2370" s="532"/>
      <c r="M2370" s="508"/>
      <c r="N2370" s="529">
        <v>3</v>
      </c>
      <c r="O2370" s="529">
        <v>6</v>
      </c>
      <c r="P2370" s="508">
        <v>13155.599999999999</v>
      </c>
    </row>
    <row r="2371" spans="1:16" s="389" customFormat="1" ht="11.25" x14ac:dyDescent="0.2">
      <c r="A2371" s="554" t="s">
        <v>521</v>
      </c>
      <c r="B2371" s="505" t="s">
        <v>4698</v>
      </c>
      <c r="C2371" s="505" t="s">
        <v>4699</v>
      </c>
      <c r="D2371" s="418" t="s">
        <v>3699</v>
      </c>
      <c r="E2371" s="508">
        <f t="shared" si="64"/>
        <v>1534.82</v>
      </c>
      <c r="F2371" s="540" t="s">
        <v>5584</v>
      </c>
      <c r="G2371" s="418" t="s">
        <v>5585</v>
      </c>
      <c r="H2371" s="418" t="s">
        <v>3699</v>
      </c>
      <c r="I2371" s="418" t="s">
        <v>5336</v>
      </c>
      <c r="J2371" s="418" t="s">
        <v>790</v>
      </c>
      <c r="K2371" s="539"/>
      <c r="L2371" s="532"/>
      <c r="M2371" s="508"/>
      <c r="N2371" s="529">
        <v>3</v>
      </c>
      <c r="O2371" s="529">
        <v>6</v>
      </c>
      <c r="P2371" s="508">
        <v>9208.92</v>
      </c>
    </row>
    <row r="2372" spans="1:16" s="389" customFormat="1" ht="11.25" x14ac:dyDescent="0.2">
      <c r="A2372" s="554" t="s">
        <v>521</v>
      </c>
      <c r="B2372" s="505" t="s">
        <v>4698</v>
      </c>
      <c r="C2372" s="505" t="s">
        <v>4699</v>
      </c>
      <c r="D2372" s="418" t="s">
        <v>3699</v>
      </c>
      <c r="E2372" s="508">
        <f t="shared" si="64"/>
        <v>2192.6</v>
      </c>
      <c r="F2372" s="540" t="s">
        <v>5586</v>
      </c>
      <c r="G2372" s="418" t="s">
        <v>5587</v>
      </c>
      <c r="H2372" s="418" t="s">
        <v>3699</v>
      </c>
      <c r="I2372" s="418" t="s">
        <v>5336</v>
      </c>
      <c r="J2372" s="418" t="s">
        <v>790</v>
      </c>
      <c r="K2372" s="539"/>
      <c r="L2372" s="532"/>
      <c r="M2372" s="508"/>
      <c r="N2372" s="529">
        <v>3</v>
      </c>
      <c r="O2372" s="529">
        <v>6</v>
      </c>
      <c r="P2372" s="508">
        <v>13155.599999999999</v>
      </c>
    </row>
    <row r="2373" spans="1:16" s="389" customFormat="1" ht="11.25" x14ac:dyDescent="0.2">
      <c r="A2373" s="554" t="s">
        <v>521</v>
      </c>
      <c r="B2373" s="505" t="s">
        <v>4698</v>
      </c>
      <c r="C2373" s="505" t="s">
        <v>4699</v>
      </c>
      <c r="D2373" s="418" t="s">
        <v>3699</v>
      </c>
      <c r="E2373" s="508">
        <f t="shared" si="64"/>
        <v>1973.34</v>
      </c>
      <c r="F2373" s="540" t="s">
        <v>5588</v>
      </c>
      <c r="G2373" s="418" t="s">
        <v>5589</v>
      </c>
      <c r="H2373" s="418" t="s">
        <v>3699</v>
      </c>
      <c r="I2373" s="418" t="s">
        <v>5336</v>
      </c>
      <c r="J2373" s="418" t="s">
        <v>790</v>
      </c>
      <c r="K2373" s="539"/>
      <c r="L2373" s="532"/>
      <c r="M2373" s="508"/>
      <c r="N2373" s="529">
        <v>3</v>
      </c>
      <c r="O2373" s="529">
        <v>6</v>
      </c>
      <c r="P2373" s="508">
        <v>11840.039999999999</v>
      </c>
    </row>
    <row r="2374" spans="1:16" s="389" customFormat="1" ht="11.25" x14ac:dyDescent="0.2">
      <c r="A2374" s="554" t="s">
        <v>521</v>
      </c>
      <c r="B2374" s="505" t="s">
        <v>4698</v>
      </c>
      <c r="C2374" s="505" t="s">
        <v>4699</v>
      </c>
      <c r="D2374" s="418" t="s">
        <v>3752</v>
      </c>
      <c r="E2374" s="508">
        <f t="shared" si="64"/>
        <v>2733.5500000000006</v>
      </c>
      <c r="F2374" s="540" t="s">
        <v>5590</v>
      </c>
      <c r="G2374" s="418" t="s">
        <v>5591</v>
      </c>
      <c r="H2374" s="418" t="s">
        <v>3752</v>
      </c>
      <c r="I2374" s="418" t="s">
        <v>5336</v>
      </c>
      <c r="J2374" s="418" t="s">
        <v>790</v>
      </c>
      <c r="K2374" s="539"/>
      <c r="L2374" s="532"/>
      <c r="M2374" s="508"/>
      <c r="N2374" s="529">
        <v>3</v>
      </c>
      <c r="O2374" s="529">
        <v>6</v>
      </c>
      <c r="P2374" s="508">
        <v>16401.300000000003</v>
      </c>
    </row>
    <row r="2375" spans="1:16" s="389" customFormat="1" ht="11.25" x14ac:dyDescent="0.2">
      <c r="A2375" s="554" t="s">
        <v>521</v>
      </c>
      <c r="B2375" s="505" t="s">
        <v>4698</v>
      </c>
      <c r="C2375" s="505" t="s">
        <v>4699</v>
      </c>
      <c r="D2375" s="418" t="s">
        <v>3752</v>
      </c>
      <c r="E2375" s="508">
        <f t="shared" si="64"/>
        <v>1534.82</v>
      </c>
      <c r="F2375" s="540" t="s">
        <v>5592</v>
      </c>
      <c r="G2375" s="418" t="s">
        <v>5593</v>
      </c>
      <c r="H2375" s="418" t="s">
        <v>3752</v>
      </c>
      <c r="I2375" s="418" t="s">
        <v>5336</v>
      </c>
      <c r="J2375" s="418" t="s">
        <v>790</v>
      </c>
      <c r="K2375" s="539"/>
      <c r="L2375" s="532"/>
      <c r="M2375" s="508"/>
      <c r="N2375" s="529">
        <v>3</v>
      </c>
      <c r="O2375" s="529">
        <v>6</v>
      </c>
      <c r="P2375" s="508">
        <v>9208.92</v>
      </c>
    </row>
    <row r="2376" spans="1:16" s="389" customFormat="1" ht="11.25" x14ac:dyDescent="0.2">
      <c r="A2376" s="554" t="s">
        <v>521</v>
      </c>
      <c r="B2376" s="505" t="s">
        <v>4698</v>
      </c>
      <c r="C2376" s="505" t="s">
        <v>4699</v>
      </c>
      <c r="D2376" s="418" t="s">
        <v>3752</v>
      </c>
      <c r="E2376" s="508">
        <f t="shared" si="64"/>
        <v>2733.5500000000006</v>
      </c>
      <c r="F2376" s="540" t="s">
        <v>5594</v>
      </c>
      <c r="G2376" s="418" t="s">
        <v>5595</v>
      </c>
      <c r="H2376" s="418" t="s">
        <v>3752</v>
      </c>
      <c r="I2376" s="418" t="s">
        <v>5336</v>
      </c>
      <c r="J2376" s="418" t="s">
        <v>790</v>
      </c>
      <c r="K2376" s="539"/>
      <c r="L2376" s="532"/>
      <c r="M2376" s="508"/>
      <c r="N2376" s="529">
        <v>3</v>
      </c>
      <c r="O2376" s="529">
        <v>6</v>
      </c>
      <c r="P2376" s="508">
        <v>16401.300000000003</v>
      </c>
    </row>
    <row r="2377" spans="1:16" s="389" customFormat="1" ht="11.25" x14ac:dyDescent="0.2">
      <c r="A2377" s="554" t="s">
        <v>521</v>
      </c>
      <c r="B2377" s="505" t="s">
        <v>4698</v>
      </c>
      <c r="C2377" s="505" t="s">
        <v>4699</v>
      </c>
      <c r="D2377" s="418" t="s">
        <v>3752</v>
      </c>
      <c r="E2377" s="508">
        <f t="shared" si="64"/>
        <v>2733.5500000000006</v>
      </c>
      <c r="F2377" s="540" t="s">
        <v>5596</v>
      </c>
      <c r="G2377" s="418" t="s">
        <v>5597</v>
      </c>
      <c r="H2377" s="418" t="s">
        <v>3752</v>
      </c>
      <c r="I2377" s="418" t="s">
        <v>5336</v>
      </c>
      <c r="J2377" s="418" t="s">
        <v>790</v>
      </c>
      <c r="K2377" s="539"/>
      <c r="L2377" s="532"/>
      <c r="M2377" s="508"/>
      <c r="N2377" s="529">
        <v>3</v>
      </c>
      <c r="O2377" s="529">
        <v>6</v>
      </c>
      <c r="P2377" s="508">
        <v>16401.300000000003</v>
      </c>
    </row>
    <row r="2378" spans="1:16" s="389" customFormat="1" ht="11.25" x14ac:dyDescent="0.2">
      <c r="A2378" s="554" t="s">
        <v>521</v>
      </c>
      <c r="B2378" s="505" t="s">
        <v>4698</v>
      </c>
      <c r="C2378" s="505" t="s">
        <v>4699</v>
      </c>
      <c r="D2378" s="418" t="s">
        <v>3752</v>
      </c>
      <c r="E2378" s="508">
        <f t="shared" si="64"/>
        <v>1534.82</v>
      </c>
      <c r="F2378" s="540" t="s">
        <v>5598</v>
      </c>
      <c r="G2378" s="418" t="s">
        <v>5599</v>
      </c>
      <c r="H2378" s="418" t="s">
        <v>3752</v>
      </c>
      <c r="I2378" s="418" t="s">
        <v>5336</v>
      </c>
      <c r="J2378" s="418" t="s">
        <v>790</v>
      </c>
      <c r="K2378" s="539"/>
      <c r="L2378" s="532"/>
      <c r="M2378" s="508"/>
      <c r="N2378" s="529">
        <v>3</v>
      </c>
      <c r="O2378" s="529">
        <v>6</v>
      </c>
      <c r="P2378" s="508">
        <v>9208.92</v>
      </c>
    </row>
    <row r="2379" spans="1:16" s="389" customFormat="1" ht="11.25" x14ac:dyDescent="0.2">
      <c r="A2379" s="554" t="s">
        <v>521</v>
      </c>
      <c r="B2379" s="505" t="s">
        <v>4698</v>
      </c>
      <c r="C2379" s="505" t="s">
        <v>4699</v>
      </c>
      <c r="D2379" s="418" t="s">
        <v>3752</v>
      </c>
      <c r="E2379" s="508">
        <f t="shared" si="64"/>
        <v>1534.82</v>
      </c>
      <c r="F2379" s="540" t="s">
        <v>5600</v>
      </c>
      <c r="G2379" s="418" t="s">
        <v>5601</v>
      </c>
      <c r="H2379" s="418" t="s">
        <v>3752</v>
      </c>
      <c r="I2379" s="418" t="s">
        <v>5336</v>
      </c>
      <c r="J2379" s="418" t="s">
        <v>790</v>
      </c>
      <c r="K2379" s="539"/>
      <c r="L2379" s="532"/>
      <c r="M2379" s="508"/>
      <c r="N2379" s="529">
        <v>3</v>
      </c>
      <c r="O2379" s="529">
        <v>6</v>
      </c>
      <c r="P2379" s="508">
        <v>9208.92</v>
      </c>
    </row>
    <row r="2380" spans="1:16" s="389" customFormat="1" ht="11.25" x14ac:dyDescent="0.2">
      <c r="A2380" s="554" t="s">
        <v>521</v>
      </c>
      <c r="B2380" s="505" t="s">
        <v>4698</v>
      </c>
      <c r="C2380" s="505" t="s">
        <v>4699</v>
      </c>
      <c r="D2380" s="418" t="s">
        <v>3752</v>
      </c>
      <c r="E2380" s="508">
        <f t="shared" si="64"/>
        <v>1534.82</v>
      </c>
      <c r="F2380" s="540" t="s">
        <v>5602</v>
      </c>
      <c r="G2380" s="418" t="s">
        <v>5603</v>
      </c>
      <c r="H2380" s="418" t="s">
        <v>3752</v>
      </c>
      <c r="I2380" s="418" t="s">
        <v>5336</v>
      </c>
      <c r="J2380" s="418" t="s">
        <v>790</v>
      </c>
      <c r="K2380" s="539"/>
      <c r="L2380" s="532"/>
      <c r="M2380" s="508"/>
      <c r="N2380" s="529">
        <v>3</v>
      </c>
      <c r="O2380" s="529">
        <v>6</v>
      </c>
      <c r="P2380" s="508">
        <v>9208.92</v>
      </c>
    </row>
    <row r="2381" spans="1:16" s="389" customFormat="1" ht="11.25" x14ac:dyDescent="0.2">
      <c r="A2381" s="554" t="s">
        <v>521</v>
      </c>
      <c r="B2381" s="505" t="s">
        <v>4698</v>
      </c>
      <c r="C2381" s="505" t="s">
        <v>4699</v>
      </c>
      <c r="D2381" s="418" t="s">
        <v>3752</v>
      </c>
      <c r="E2381" s="508">
        <f t="shared" si="64"/>
        <v>3538.59</v>
      </c>
      <c r="F2381" s="540" t="s">
        <v>5604</v>
      </c>
      <c r="G2381" s="418" t="s">
        <v>5605</v>
      </c>
      <c r="H2381" s="418" t="s">
        <v>3752</v>
      </c>
      <c r="I2381" s="418" t="s">
        <v>5336</v>
      </c>
      <c r="J2381" s="418" t="s">
        <v>790</v>
      </c>
      <c r="K2381" s="539"/>
      <c r="L2381" s="532"/>
      <c r="M2381" s="508"/>
      <c r="N2381" s="529">
        <v>3</v>
      </c>
      <c r="O2381" s="529">
        <v>6</v>
      </c>
      <c r="P2381" s="508">
        <v>21231.54</v>
      </c>
    </row>
    <row r="2382" spans="1:16" s="389" customFormat="1" ht="11.25" x14ac:dyDescent="0.2">
      <c r="A2382" s="554" t="s">
        <v>521</v>
      </c>
      <c r="B2382" s="505" t="s">
        <v>4698</v>
      </c>
      <c r="C2382" s="505" t="s">
        <v>4699</v>
      </c>
      <c r="D2382" s="418" t="s">
        <v>3752</v>
      </c>
      <c r="E2382" s="508">
        <f t="shared" si="64"/>
        <v>3538.59</v>
      </c>
      <c r="F2382" s="540" t="s">
        <v>5606</v>
      </c>
      <c r="G2382" s="418" t="s">
        <v>5607</v>
      </c>
      <c r="H2382" s="418" t="s">
        <v>3752</v>
      </c>
      <c r="I2382" s="418" t="s">
        <v>5336</v>
      </c>
      <c r="J2382" s="418" t="s">
        <v>790</v>
      </c>
      <c r="K2382" s="539"/>
      <c r="L2382" s="532"/>
      <c r="M2382" s="508"/>
      <c r="N2382" s="529">
        <v>3</v>
      </c>
      <c r="O2382" s="529">
        <v>6</v>
      </c>
      <c r="P2382" s="508">
        <v>21231.54</v>
      </c>
    </row>
    <row r="2383" spans="1:16" s="389" customFormat="1" ht="11.25" x14ac:dyDescent="0.2">
      <c r="A2383" s="554" t="s">
        <v>521</v>
      </c>
      <c r="B2383" s="505" t="s">
        <v>4698</v>
      </c>
      <c r="C2383" s="505" t="s">
        <v>4699</v>
      </c>
      <c r="D2383" s="418" t="s">
        <v>3752</v>
      </c>
      <c r="E2383" s="508">
        <f t="shared" ref="E2383:E2431" si="65">P2383/6</f>
        <v>2733.5500000000006</v>
      </c>
      <c r="F2383" s="540" t="s">
        <v>5608</v>
      </c>
      <c r="G2383" s="418" t="s">
        <v>5609</v>
      </c>
      <c r="H2383" s="418" t="s">
        <v>3752</v>
      </c>
      <c r="I2383" s="418" t="s">
        <v>5336</v>
      </c>
      <c r="J2383" s="418" t="s">
        <v>790</v>
      </c>
      <c r="K2383" s="539"/>
      <c r="L2383" s="532"/>
      <c r="M2383" s="508"/>
      <c r="N2383" s="529">
        <v>3</v>
      </c>
      <c r="O2383" s="529">
        <v>6</v>
      </c>
      <c r="P2383" s="508">
        <v>16401.300000000003</v>
      </c>
    </row>
    <row r="2384" spans="1:16" s="389" customFormat="1" ht="11.25" x14ac:dyDescent="0.2">
      <c r="A2384" s="554" t="s">
        <v>521</v>
      </c>
      <c r="B2384" s="505" t="s">
        <v>4698</v>
      </c>
      <c r="C2384" s="505" t="s">
        <v>4699</v>
      </c>
      <c r="D2384" s="418" t="s">
        <v>3752</v>
      </c>
      <c r="E2384" s="508">
        <f t="shared" si="65"/>
        <v>1534.82</v>
      </c>
      <c r="F2384" s="540" t="s">
        <v>5610</v>
      </c>
      <c r="G2384" s="418" t="s">
        <v>5611</v>
      </c>
      <c r="H2384" s="418" t="s">
        <v>3752</v>
      </c>
      <c r="I2384" s="418" t="s">
        <v>5336</v>
      </c>
      <c r="J2384" s="418" t="s">
        <v>790</v>
      </c>
      <c r="K2384" s="539"/>
      <c r="L2384" s="532"/>
      <c r="M2384" s="508"/>
      <c r="N2384" s="529">
        <v>3</v>
      </c>
      <c r="O2384" s="529">
        <v>6</v>
      </c>
      <c r="P2384" s="508">
        <v>9208.92</v>
      </c>
    </row>
    <row r="2385" spans="1:16" s="389" customFormat="1" ht="11.25" x14ac:dyDescent="0.2">
      <c r="A2385" s="554" t="s">
        <v>521</v>
      </c>
      <c r="B2385" s="505" t="s">
        <v>4698</v>
      </c>
      <c r="C2385" s="505" t="s">
        <v>4699</v>
      </c>
      <c r="D2385" s="418" t="s">
        <v>3752</v>
      </c>
      <c r="E2385" s="508">
        <f t="shared" si="65"/>
        <v>1534.82</v>
      </c>
      <c r="F2385" s="540" t="s">
        <v>5612</v>
      </c>
      <c r="G2385" s="418" t="s">
        <v>5613</v>
      </c>
      <c r="H2385" s="418" t="s">
        <v>3752</v>
      </c>
      <c r="I2385" s="418" t="s">
        <v>5336</v>
      </c>
      <c r="J2385" s="418" t="s">
        <v>790</v>
      </c>
      <c r="K2385" s="539"/>
      <c r="L2385" s="532"/>
      <c r="M2385" s="508"/>
      <c r="N2385" s="529">
        <v>3</v>
      </c>
      <c r="O2385" s="529">
        <v>6</v>
      </c>
      <c r="P2385" s="508">
        <v>9208.92</v>
      </c>
    </row>
    <row r="2386" spans="1:16" s="389" customFormat="1" ht="11.25" x14ac:dyDescent="0.2">
      <c r="A2386" s="554" t="s">
        <v>521</v>
      </c>
      <c r="B2386" s="505" t="s">
        <v>4698</v>
      </c>
      <c r="C2386" s="505" t="s">
        <v>4699</v>
      </c>
      <c r="D2386" s="418" t="s">
        <v>5614</v>
      </c>
      <c r="E2386" s="508">
        <f t="shared" si="65"/>
        <v>1534.82</v>
      </c>
      <c r="F2386" s="540" t="s">
        <v>5615</v>
      </c>
      <c r="G2386" s="418" t="s">
        <v>5616</v>
      </c>
      <c r="H2386" s="418" t="s">
        <v>5614</v>
      </c>
      <c r="I2386" s="418" t="s">
        <v>5336</v>
      </c>
      <c r="J2386" s="418" t="s">
        <v>790</v>
      </c>
      <c r="K2386" s="539"/>
      <c r="L2386" s="532"/>
      <c r="M2386" s="508"/>
      <c r="N2386" s="529">
        <v>3</v>
      </c>
      <c r="O2386" s="529">
        <v>6</v>
      </c>
      <c r="P2386" s="508">
        <v>9208.92</v>
      </c>
    </row>
    <row r="2387" spans="1:16" s="389" customFormat="1" ht="11.25" x14ac:dyDescent="0.2">
      <c r="A2387" s="554" t="s">
        <v>521</v>
      </c>
      <c r="B2387" s="505" t="s">
        <v>4698</v>
      </c>
      <c r="C2387" s="505" t="s">
        <v>4699</v>
      </c>
      <c r="D2387" s="418" t="s">
        <v>5614</v>
      </c>
      <c r="E2387" s="508">
        <f t="shared" si="65"/>
        <v>1534.82</v>
      </c>
      <c r="F2387" s="540" t="s">
        <v>5617</v>
      </c>
      <c r="G2387" s="418" t="s">
        <v>5618</v>
      </c>
      <c r="H2387" s="418" t="s">
        <v>5614</v>
      </c>
      <c r="I2387" s="418" t="s">
        <v>5336</v>
      </c>
      <c r="J2387" s="418" t="s">
        <v>790</v>
      </c>
      <c r="K2387" s="539"/>
      <c r="L2387" s="532"/>
      <c r="M2387" s="508"/>
      <c r="N2387" s="529">
        <v>3</v>
      </c>
      <c r="O2387" s="529">
        <v>6</v>
      </c>
      <c r="P2387" s="508">
        <v>9208.92</v>
      </c>
    </row>
    <row r="2388" spans="1:16" s="389" customFormat="1" ht="11.25" x14ac:dyDescent="0.2">
      <c r="A2388" s="554" t="s">
        <v>521</v>
      </c>
      <c r="B2388" s="505" t="s">
        <v>4698</v>
      </c>
      <c r="C2388" s="505" t="s">
        <v>4699</v>
      </c>
      <c r="D2388" s="418" t="s">
        <v>5614</v>
      </c>
      <c r="E2388" s="508">
        <f t="shared" si="65"/>
        <v>1754.08</v>
      </c>
      <c r="F2388" s="540" t="s">
        <v>5619</v>
      </c>
      <c r="G2388" s="418" t="s">
        <v>5620</v>
      </c>
      <c r="H2388" s="418" t="s">
        <v>5614</v>
      </c>
      <c r="I2388" s="418" t="s">
        <v>5336</v>
      </c>
      <c r="J2388" s="418" t="s">
        <v>790</v>
      </c>
      <c r="K2388" s="539"/>
      <c r="L2388" s="532"/>
      <c r="M2388" s="508"/>
      <c r="N2388" s="529">
        <v>3</v>
      </c>
      <c r="O2388" s="529">
        <v>6</v>
      </c>
      <c r="P2388" s="508">
        <v>10524.48</v>
      </c>
    </row>
    <row r="2389" spans="1:16" s="389" customFormat="1" ht="11.25" x14ac:dyDescent="0.2">
      <c r="A2389" s="554" t="s">
        <v>521</v>
      </c>
      <c r="B2389" s="505" t="s">
        <v>4698</v>
      </c>
      <c r="C2389" s="505" t="s">
        <v>4699</v>
      </c>
      <c r="D2389" s="418" t="s">
        <v>5614</v>
      </c>
      <c r="E2389" s="508">
        <f t="shared" si="65"/>
        <v>1381.3400000000001</v>
      </c>
      <c r="F2389" s="540" t="s">
        <v>5621</v>
      </c>
      <c r="G2389" s="418" t="s">
        <v>5622</v>
      </c>
      <c r="H2389" s="418" t="s">
        <v>5614</v>
      </c>
      <c r="I2389" s="418" t="s">
        <v>5336</v>
      </c>
      <c r="J2389" s="418" t="s">
        <v>790</v>
      </c>
      <c r="K2389" s="539"/>
      <c r="L2389" s="532"/>
      <c r="M2389" s="508"/>
      <c r="N2389" s="529">
        <v>3</v>
      </c>
      <c r="O2389" s="529">
        <v>6</v>
      </c>
      <c r="P2389" s="508">
        <v>8288.0400000000009</v>
      </c>
    </row>
    <row r="2390" spans="1:16" s="389" customFormat="1" ht="11.25" x14ac:dyDescent="0.2">
      <c r="A2390" s="554" t="s">
        <v>521</v>
      </c>
      <c r="B2390" s="505" t="s">
        <v>4698</v>
      </c>
      <c r="C2390" s="505" t="s">
        <v>4699</v>
      </c>
      <c r="D2390" s="418" t="s">
        <v>5614</v>
      </c>
      <c r="E2390" s="508">
        <f t="shared" si="65"/>
        <v>1534.82</v>
      </c>
      <c r="F2390" s="540" t="s">
        <v>5623</v>
      </c>
      <c r="G2390" s="418" t="s">
        <v>5624</v>
      </c>
      <c r="H2390" s="418" t="s">
        <v>5614</v>
      </c>
      <c r="I2390" s="418" t="s">
        <v>5336</v>
      </c>
      <c r="J2390" s="418" t="s">
        <v>790</v>
      </c>
      <c r="K2390" s="539"/>
      <c r="L2390" s="532"/>
      <c r="M2390" s="508"/>
      <c r="N2390" s="529">
        <v>3</v>
      </c>
      <c r="O2390" s="529">
        <v>6</v>
      </c>
      <c r="P2390" s="508">
        <v>9208.92</v>
      </c>
    </row>
    <row r="2391" spans="1:16" s="389" customFormat="1" ht="11.25" x14ac:dyDescent="0.2">
      <c r="A2391" s="554" t="s">
        <v>521</v>
      </c>
      <c r="B2391" s="505" t="s">
        <v>4698</v>
      </c>
      <c r="C2391" s="505" t="s">
        <v>4699</v>
      </c>
      <c r="D2391" s="418" t="s">
        <v>5614</v>
      </c>
      <c r="E2391" s="508">
        <f t="shared" si="65"/>
        <v>1534.82</v>
      </c>
      <c r="F2391" s="540" t="s">
        <v>5625</v>
      </c>
      <c r="G2391" s="418" t="s">
        <v>5626</v>
      </c>
      <c r="H2391" s="418" t="s">
        <v>5614</v>
      </c>
      <c r="I2391" s="418" t="s">
        <v>5336</v>
      </c>
      <c r="J2391" s="418" t="s">
        <v>790</v>
      </c>
      <c r="K2391" s="539"/>
      <c r="L2391" s="532"/>
      <c r="M2391" s="508"/>
      <c r="N2391" s="529">
        <v>3</v>
      </c>
      <c r="O2391" s="529">
        <v>6</v>
      </c>
      <c r="P2391" s="508">
        <v>9208.92</v>
      </c>
    </row>
    <row r="2392" spans="1:16" s="389" customFormat="1" ht="11.25" x14ac:dyDescent="0.2">
      <c r="A2392" s="554" t="s">
        <v>521</v>
      </c>
      <c r="B2392" s="505" t="s">
        <v>4698</v>
      </c>
      <c r="C2392" s="505" t="s">
        <v>4699</v>
      </c>
      <c r="D2392" s="418" t="s">
        <v>5614</v>
      </c>
      <c r="E2392" s="508">
        <f t="shared" si="65"/>
        <v>1534.82</v>
      </c>
      <c r="F2392" s="540" t="s">
        <v>5627</v>
      </c>
      <c r="G2392" s="418" t="s">
        <v>5628</v>
      </c>
      <c r="H2392" s="418" t="s">
        <v>5614</v>
      </c>
      <c r="I2392" s="418" t="s">
        <v>5336</v>
      </c>
      <c r="J2392" s="418" t="s">
        <v>790</v>
      </c>
      <c r="K2392" s="539"/>
      <c r="L2392" s="532"/>
      <c r="M2392" s="508"/>
      <c r="N2392" s="529">
        <v>3</v>
      </c>
      <c r="O2392" s="529">
        <v>6</v>
      </c>
      <c r="P2392" s="508">
        <v>9208.92</v>
      </c>
    </row>
    <row r="2393" spans="1:16" s="389" customFormat="1" ht="11.25" x14ac:dyDescent="0.2">
      <c r="A2393" s="554" t="s">
        <v>521</v>
      </c>
      <c r="B2393" s="505" t="s">
        <v>4698</v>
      </c>
      <c r="C2393" s="505" t="s">
        <v>4699</v>
      </c>
      <c r="D2393" s="418" t="s">
        <v>5614</v>
      </c>
      <c r="E2393" s="508">
        <f t="shared" si="65"/>
        <v>1534.82</v>
      </c>
      <c r="F2393" s="540" t="s">
        <v>5629</v>
      </c>
      <c r="G2393" s="418" t="s">
        <v>5630</v>
      </c>
      <c r="H2393" s="418" t="s">
        <v>5614</v>
      </c>
      <c r="I2393" s="418" t="s">
        <v>5336</v>
      </c>
      <c r="J2393" s="418" t="s">
        <v>790</v>
      </c>
      <c r="K2393" s="539"/>
      <c r="L2393" s="532"/>
      <c r="M2393" s="508"/>
      <c r="N2393" s="529">
        <v>3</v>
      </c>
      <c r="O2393" s="529">
        <v>6</v>
      </c>
      <c r="P2393" s="508">
        <v>9208.92</v>
      </c>
    </row>
    <row r="2394" spans="1:16" s="389" customFormat="1" ht="11.25" x14ac:dyDescent="0.2">
      <c r="A2394" s="554" t="s">
        <v>521</v>
      </c>
      <c r="B2394" s="505" t="s">
        <v>4698</v>
      </c>
      <c r="C2394" s="505" t="s">
        <v>4699</v>
      </c>
      <c r="D2394" s="418" t="s">
        <v>5614</v>
      </c>
      <c r="E2394" s="508">
        <f t="shared" si="65"/>
        <v>1534.82</v>
      </c>
      <c r="F2394" s="540" t="s">
        <v>5631</v>
      </c>
      <c r="G2394" s="418" t="s">
        <v>5632</v>
      </c>
      <c r="H2394" s="418" t="s">
        <v>5614</v>
      </c>
      <c r="I2394" s="418" t="s">
        <v>5336</v>
      </c>
      <c r="J2394" s="418" t="s">
        <v>790</v>
      </c>
      <c r="K2394" s="539"/>
      <c r="L2394" s="532"/>
      <c r="M2394" s="508"/>
      <c r="N2394" s="529">
        <v>3</v>
      </c>
      <c r="O2394" s="529">
        <v>6</v>
      </c>
      <c r="P2394" s="508">
        <v>9208.92</v>
      </c>
    </row>
    <row r="2395" spans="1:16" s="389" customFormat="1" ht="11.25" x14ac:dyDescent="0.2">
      <c r="A2395" s="554" t="s">
        <v>521</v>
      </c>
      <c r="B2395" s="505" t="s">
        <v>4698</v>
      </c>
      <c r="C2395" s="505" t="s">
        <v>4699</v>
      </c>
      <c r="D2395" s="418" t="s">
        <v>5614</v>
      </c>
      <c r="E2395" s="508">
        <f t="shared" si="65"/>
        <v>1534.82</v>
      </c>
      <c r="F2395" s="540" t="s">
        <v>5633</v>
      </c>
      <c r="G2395" s="418" t="s">
        <v>5634</v>
      </c>
      <c r="H2395" s="418" t="s">
        <v>5614</v>
      </c>
      <c r="I2395" s="418" t="s">
        <v>5336</v>
      </c>
      <c r="J2395" s="418" t="s">
        <v>790</v>
      </c>
      <c r="K2395" s="539"/>
      <c r="L2395" s="532"/>
      <c r="M2395" s="508"/>
      <c r="N2395" s="529">
        <v>3</v>
      </c>
      <c r="O2395" s="529">
        <v>6</v>
      </c>
      <c r="P2395" s="508">
        <v>9208.92</v>
      </c>
    </row>
    <row r="2396" spans="1:16" s="389" customFormat="1" ht="11.25" x14ac:dyDescent="0.2">
      <c r="A2396" s="554" t="s">
        <v>521</v>
      </c>
      <c r="B2396" s="505" t="s">
        <v>4698</v>
      </c>
      <c r="C2396" s="505" t="s">
        <v>4699</v>
      </c>
      <c r="D2396" s="418" t="s">
        <v>5614</v>
      </c>
      <c r="E2396" s="508">
        <f t="shared" si="65"/>
        <v>1534.82</v>
      </c>
      <c r="F2396" s="540" t="s">
        <v>5635</v>
      </c>
      <c r="G2396" s="418" t="s">
        <v>5636</v>
      </c>
      <c r="H2396" s="418" t="s">
        <v>5614</v>
      </c>
      <c r="I2396" s="418" t="s">
        <v>5336</v>
      </c>
      <c r="J2396" s="418" t="s">
        <v>790</v>
      </c>
      <c r="K2396" s="539"/>
      <c r="L2396" s="532"/>
      <c r="M2396" s="508"/>
      <c r="N2396" s="529">
        <v>3</v>
      </c>
      <c r="O2396" s="529">
        <v>6</v>
      </c>
      <c r="P2396" s="508">
        <v>9208.92</v>
      </c>
    </row>
    <row r="2397" spans="1:16" s="389" customFormat="1" ht="11.25" x14ac:dyDescent="0.2">
      <c r="A2397" s="554" t="s">
        <v>521</v>
      </c>
      <c r="B2397" s="505" t="s">
        <v>4698</v>
      </c>
      <c r="C2397" s="505" t="s">
        <v>4699</v>
      </c>
      <c r="D2397" s="418" t="s">
        <v>5614</v>
      </c>
      <c r="E2397" s="508">
        <f t="shared" si="65"/>
        <v>1534.82</v>
      </c>
      <c r="F2397" s="540" t="s">
        <v>5637</v>
      </c>
      <c r="G2397" s="418" t="s">
        <v>5638</v>
      </c>
      <c r="H2397" s="418" t="s">
        <v>5614</v>
      </c>
      <c r="I2397" s="418" t="s">
        <v>5336</v>
      </c>
      <c r="J2397" s="418" t="s">
        <v>790</v>
      </c>
      <c r="K2397" s="539"/>
      <c r="L2397" s="532"/>
      <c r="M2397" s="508"/>
      <c r="N2397" s="529">
        <v>3</v>
      </c>
      <c r="O2397" s="529">
        <v>6</v>
      </c>
      <c r="P2397" s="508">
        <v>9208.92</v>
      </c>
    </row>
    <row r="2398" spans="1:16" s="389" customFormat="1" ht="11.25" x14ac:dyDescent="0.2">
      <c r="A2398" s="554" t="s">
        <v>521</v>
      </c>
      <c r="B2398" s="505" t="s">
        <v>4698</v>
      </c>
      <c r="C2398" s="505" t="s">
        <v>4699</v>
      </c>
      <c r="D2398" s="418" t="s">
        <v>5614</v>
      </c>
      <c r="E2398" s="508">
        <f t="shared" si="65"/>
        <v>1534.82</v>
      </c>
      <c r="F2398" s="540" t="s">
        <v>5639</v>
      </c>
      <c r="G2398" s="418" t="s">
        <v>5640</v>
      </c>
      <c r="H2398" s="418" t="s">
        <v>5614</v>
      </c>
      <c r="I2398" s="418" t="s">
        <v>5336</v>
      </c>
      <c r="J2398" s="418" t="s">
        <v>790</v>
      </c>
      <c r="K2398" s="539"/>
      <c r="L2398" s="532"/>
      <c r="M2398" s="508"/>
      <c r="N2398" s="529">
        <v>3</v>
      </c>
      <c r="O2398" s="529">
        <v>6</v>
      </c>
      <c r="P2398" s="508">
        <v>9208.92</v>
      </c>
    </row>
    <row r="2399" spans="1:16" s="389" customFormat="1" ht="11.25" x14ac:dyDescent="0.2">
      <c r="A2399" s="554" t="s">
        <v>521</v>
      </c>
      <c r="B2399" s="505" t="s">
        <v>4698</v>
      </c>
      <c r="C2399" s="505" t="s">
        <v>4699</v>
      </c>
      <c r="D2399" s="418" t="s">
        <v>5614</v>
      </c>
      <c r="E2399" s="508">
        <f t="shared" si="65"/>
        <v>1534.82</v>
      </c>
      <c r="F2399" s="540" t="s">
        <v>5641</v>
      </c>
      <c r="G2399" s="418" t="s">
        <v>5642</v>
      </c>
      <c r="H2399" s="418" t="s">
        <v>5614</v>
      </c>
      <c r="I2399" s="418" t="s">
        <v>5336</v>
      </c>
      <c r="J2399" s="418" t="s">
        <v>790</v>
      </c>
      <c r="K2399" s="539"/>
      <c r="L2399" s="532"/>
      <c r="M2399" s="508"/>
      <c r="N2399" s="529">
        <v>3</v>
      </c>
      <c r="O2399" s="529">
        <v>6</v>
      </c>
      <c r="P2399" s="508">
        <v>9208.92</v>
      </c>
    </row>
    <row r="2400" spans="1:16" s="389" customFormat="1" ht="11.25" x14ac:dyDescent="0.2">
      <c r="A2400" s="554" t="s">
        <v>521</v>
      </c>
      <c r="B2400" s="505" t="s">
        <v>4698</v>
      </c>
      <c r="C2400" s="505" t="s">
        <v>4699</v>
      </c>
      <c r="D2400" s="418" t="s">
        <v>5614</v>
      </c>
      <c r="E2400" s="508">
        <f t="shared" si="65"/>
        <v>1534.82</v>
      </c>
      <c r="F2400" s="540" t="s">
        <v>5643</v>
      </c>
      <c r="G2400" s="418" t="s">
        <v>5644</v>
      </c>
      <c r="H2400" s="418" t="s">
        <v>5614</v>
      </c>
      <c r="I2400" s="418" t="s">
        <v>5336</v>
      </c>
      <c r="J2400" s="418" t="s">
        <v>790</v>
      </c>
      <c r="K2400" s="539"/>
      <c r="L2400" s="532"/>
      <c r="M2400" s="508"/>
      <c r="N2400" s="529">
        <v>3</v>
      </c>
      <c r="O2400" s="529">
        <v>6</v>
      </c>
      <c r="P2400" s="508">
        <v>9208.92</v>
      </c>
    </row>
    <row r="2401" spans="1:16" s="389" customFormat="1" ht="11.25" x14ac:dyDescent="0.2">
      <c r="A2401" s="554" t="s">
        <v>521</v>
      </c>
      <c r="B2401" s="505" t="s">
        <v>4698</v>
      </c>
      <c r="C2401" s="505" t="s">
        <v>4699</v>
      </c>
      <c r="D2401" s="418" t="s">
        <v>5614</v>
      </c>
      <c r="E2401" s="508">
        <f t="shared" si="65"/>
        <v>1534.82</v>
      </c>
      <c r="F2401" s="540" t="s">
        <v>5645</v>
      </c>
      <c r="G2401" s="418" t="s">
        <v>5646</v>
      </c>
      <c r="H2401" s="418" t="s">
        <v>5614</v>
      </c>
      <c r="I2401" s="418" t="s">
        <v>5336</v>
      </c>
      <c r="J2401" s="418" t="s">
        <v>790</v>
      </c>
      <c r="K2401" s="539"/>
      <c r="L2401" s="532"/>
      <c r="M2401" s="508"/>
      <c r="N2401" s="529">
        <v>3</v>
      </c>
      <c r="O2401" s="529">
        <v>6</v>
      </c>
      <c r="P2401" s="508">
        <v>9208.92</v>
      </c>
    </row>
    <row r="2402" spans="1:16" s="389" customFormat="1" ht="11.25" x14ac:dyDescent="0.2">
      <c r="A2402" s="554" t="s">
        <v>521</v>
      </c>
      <c r="B2402" s="505" t="s">
        <v>4698</v>
      </c>
      <c r="C2402" s="505" t="s">
        <v>4699</v>
      </c>
      <c r="D2402" s="418" t="s">
        <v>5647</v>
      </c>
      <c r="E2402" s="508">
        <f t="shared" si="65"/>
        <v>1644.45</v>
      </c>
      <c r="F2402" s="540" t="s">
        <v>5648</v>
      </c>
      <c r="G2402" s="418" t="s">
        <v>5649</v>
      </c>
      <c r="H2402" s="418" t="s">
        <v>5647</v>
      </c>
      <c r="I2402" s="418" t="s">
        <v>5650</v>
      </c>
      <c r="J2402" s="418" t="s">
        <v>5651</v>
      </c>
      <c r="K2402" s="539"/>
      <c r="L2402" s="532"/>
      <c r="M2402" s="508"/>
      <c r="N2402" s="529">
        <v>3</v>
      </c>
      <c r="O2402" s="529">
        <v>6</v>
      </c>
      <c r="P2402" s="508">
        <v>9866.7000000000007</v>
      </c>
    </row>
    <row r="2403" spans="1:16" s="389" customFormat="1" ht="11.25" x14ac:dyDescent="0.2">
      <c r="A2403" s="554" t="s">
        <v>521</v>
      </c>
      <c r="B2403" s="505" t="s">
        <v>4698</v>
      </c>
      <c r="C2403" s="505" t="s">
        <v>4699</v>
      </c>
      <c r="D2403" s="418" t="s">
        <v>5647</v>
      </c>
      <c r="E2403" s="508">
        <f t="shared" si="65"/>
        <v>1644.45</v>
      </c>
      <c r="F2403" s="540" t="s">
        <v>5652</v>
      </c>
      <c r="G2403" s="418" t="s">
        <v>5653</v>
      </c>
      <c r="H2403" s="418" t="s">
        <v>5647</v>
      </c>
      <c r="I2403" s="418" t="s">
        <v>5650</v>
      </c>
      <c r="J2403" s="418" t="s">
        <v>5651</v>
      </c>
      <c r="K2403" s="539"/>
      <c r="L2403" s="532"/>
      <c r="M2403" s="508"/>
      <c r="N2403" s="529">
        <v>3</v>
      </c>
      <c r="O2403" s="529">
        <v>6</v>
      </c>
      <c r="P2403" s="508">
        <v>9866.7000000000007</v>
      </c>
    </row>
    <row r="2404" spans="1:16" s="389" customFormat="1" ht="11.25" x14ac:dyDescent="0.2">
      <c r="A2404" s="554" t="s">
        <v>521</v>
      </c>
      <c r="B2404" s="505" t="s">
        <v>4698</v>
      </c>
      <c r="C2404" s="505" t="s">
        <v>4699</v>
      </c>
      <c r="D2404" s="418" t="s">
        <v>5654</v>
      </c>
      <c r="E2404" s="508">
        <f t="shared" si="65"/>
        <v>1644.45</v>
      </c>
      <c r="F2404" s="540" t="s">
        <v>5655</v>
      </c>
      <c r="G2404" s="418" t="s">
        <v>5656</v>
      </c>
      <c r="H2404" s="418" t="s">
        <v>5654</v>
      </c>
      <c r="I2404" s="418" t="s">
        <v>5650</v>
      </c>
      <c r="J2404" s="418" t="s">
        <v>5651</v>
      </c>
      <c r="K2404" s="539"/>
      <c r="L2404" s="532"/>
      <c r="M2404" s="508"/>
      <c r="N2404" s="529">
        <v>3</v>
      </c>
      <c r="O2404" s="529">
        <v>6</v>
      </c>
      <c r="P2404" s="508">
        <v>9866.7000000000007</v>
      </c>
    </row>
    <row r="2405" spans="1:16" s="389" customFormat="1" ht="11.25" x14ac:dyDescent="0.2">
      <c r="A2405" s="554" t="s">
        <v>521</v>
      </c>
      <c r="B2405" s="505" t="s">
        <v>4698</v>
      </c>
      <c r="C2405" s="505" t="s">
        <v>4699</v>
      </c>
      <c r="D2405" s="418" t="s">
        <v>5654</v>
      </c>
      <c r="E2405" s="508">
        <f t="shared" si="65"/>
        <v>1644.45</v>
      </c>
      <c r="F2405" s="540" t="s">
        <v>5657</v>
      </c>
      <c r="G2405" s="418" t="s">
        <v>5658</v>
      </c>
      <c r="H2405" s="418" t="s">
        <v>5654</v>
      </c>
      <c r="I2405" s="418" t="s">
        <v>5650</v>
      </c>
      <c r="J2405" s="418" t="s">
        <v>5651</v>
      </c>
      <c r="K2405" s="539"/>
      <c r="L2405" s="532"/>
      <c r="M2405" s="508"/>
      <c r="N2405" s="529">
        <v>3</v>
      </c>
      <c r="O2405" s="529">
        <v>6</v>
      </c>
      <c r="P2405" s="508">
        <v>9866.7000000000007</v>
      </c>
    </row>
    <row r="2406" spans="1:16" s="389" customFormat="1" ht="11.25" x14ac:dyDescent="0.2">
      <c r="A2406" s="554" t="s">
        <v>521</v>
      </c>
      <c r="B2406" s="505" t="s">
        <v>4698</v>
      </c>
      <c r="C2406" s="505" t="s">
        <v>4699</v>
      </c>
      <c r="D2406" s="418" t="s">
        <v>3804</v>
      </c>
      <c r="E2406" s="508">
        <f t="shared" si="65"/>
        <v>1096.3</v>
      </c>
      <c r="F2406" s="540" t="s">
        <v>5659</v>
      </c>
      <c r="G2406" s="418" t="s">
        <v>5660</v>
      </c>
      <c r="H2406" s="418" t="s">
        <v>3804</v>
      </c>
      <c r="I2406" s="418" t="s">
        <v>5650</v>
      </c>
      <c r="J2406" s="418" t="s">
        <v>5651</v>
      </c>
      <c r="K2406" s="539"/>
      <c r="L2406" s="532"/>
      <c r="M2406" s="508"/>
      <c r="N2406" s="529">
        <v>3</v>
      </c>
      <c r="O2406" s="529">
        <v>6</v>
      </c>
      <c r="P2406" s="508">
        <v>6577.7999999999993</v>
      </c>
    </row>
    <row r="2407" spans="1:16" s="389" customFormat="1" ht="11.25" x14ac:dyDescent="0.2">
      <c r="A2407" s="554" t="s">
        <v>521</v>
      </c>
      <c r="B2407" s="505" t="s">
        <v>4698</v>
      </c>
      <c r="C2407" s="505" t="s">
        <v>4699</v>
      </c>
      <c r="D2407" s="418" t="s">
        <v>3692</v>
      </c>
      <c r="E2407" s="508">
        <f t="shared" si="65"/>
        <v>1315.56</v>
      </c>
      <c r="F2407" s="540" t="s">
        <v>5661</v>
      </c>
      <c r="G2407" s="418" t="s">
        <v>5662</v>
      </c>
      <c r="H2407" s="418" t="s">
        <v>3692</v>
      </c>
      <c r="I2407" s="418" t="s">
        <v>5650</v>
      </c>
      <c r="J2407" s="418" t="s">
        <v>5651</v>
      </c>
      <c r="K2407" s="539"/>
      <c r="L2407" s="532"/>
      <c r="M2407" s="508"/>
      <c r="N2407" s="529">
        <v>3</v>
      </c>
      <c r="O2407" s="529">
        <v>6</v>
      </c>
      <c r="P2407" s="508">
        <v>7893.36</v>
      </c>
    </row>
    <row r="2408" spans="1:16" s="389" customFormat="1" ht="11.25" x14ac:dyDescent="0.2">
      <c r="A2408" s="554" t="s">
        <v>521</v>
      </c>
      <c r="B2408" s="505" t="s">
        <v>4698</v>
      </c>
      <c r="C2408" s="505" t="s">
        <v>4699</v>
      </c>
      <c r="D2408" s="418" t="s">
        <v>3692</v>
      </c>
      <c r="E2408" s="508">
        <f t="shared" si="65"/>
        <v>1315.56</v>
      </c>
      <c r="F2408" s="540" t="s">
        <v>5663</v>
      </c>
      <c r="G2408" s="418" t="s">
        <v>5664</v>
      </c>
      <c r="H2408" s="418" t="s">
        <v>3692</v>
      </c>
      <c r="I2408" s="418" t="s">
        <v>5650</v>
      </c>
      <c r="J2408" s="418" t="s">
        <v>5651</v>
      </c>
      <c r="K2408" s="539"/>
      <c r="L2408" s="532"/>
      <c r="M2408" s="508"/>
      <c r="N2408" s="529">
        <v>3</v>
      </c>
      <c r="O2408" s="529">
        <v>6</v>
      </c>
      <c r="P2408" s="508">
        <v>7893.36</v>
      </c>
    </row>
    <row r="2409" spans="1:16" s="389" customFormat="1" ht="11.25" x14ac:dyDescent="0.2">
      <c r="A2409" s="554" t="s">
        <v>521</v>
      </c>
      <c r="B2409" s="505" t="s">
        <v>4698</v>
      </c>
      <c r="C2409" s="505" t="s">
        <v>4699</v>
      </c>
      <c r="D2409" s="418" t="s">
        <v>3692</v>
      </c>
      <c r="E2409" s="508">
        <f t="shared" si="65"/>
        <v>1315.56</v>
      </c>
      <c r="F2409" s="540" t="s">
        <v>5665</v>
      </c>
      <c r="G2409" s="418" t="s">
        <v>5666</v>
      </c>
      <c r="H2409" s="418" t="s">
        <v>3692</v>
      </c>
      <c r="I2409" s="418" t="s">
        <v>5650</v>
      </c>
      <c r="J2409" s="418" t="s">
        <v>5651</v>
      </c>
      <c r="K2409" s="539"/>
      <c r="L2409" s="532"/>
      <c r="M2409" s="508"/>
      <c r="N2409" s="529">
        <v>3</v>
      </c>
      <c r="O2409" s="529">
        <v>6</v>
      </c>
      <c r="P2409" s="508">
        <v>7893.36</v>
      </c>
    </row>
    <row r="2410" spans="1:16" s="389" customFormat="1" ht="11.25" x14ac:dyDescent="0.2">
      <c r="A2410" s="554" t="s">
        <v>521</v>
      </c>
      <c r="B2410" s="505" t="s">
        <v>4698</v>
      </c>
      <c r="C2410" s="505" t="s">
        <v>4699</v>
      </c>
      <c r="D2410" s="418" t="s">
        <v>3692</v>
      </c>
      <c r="E2410" s="508">
        <f t="shared" si="65"/>
        <v>2733.5500000000006</v>
      </c>
      <c r="F2410" s="540" t="s">
        <v>5667</v>
      </c>
      <c r="G2410" s="418" t="s">
        <v>5668</v>
      </c>
      <c r="H2410" s="418" t="s">
        <v>3692</v>
      </c>
      <c r="I2410" s="418" t="s">
        <v>5650</v>
      </c>
      <c r="J2410" s="418" t="s">
        <v>5651</v>
      </c>
      <c r="K2410" s="539"/>
      <c r="L2410" s="532"/>
      <c r="M2410" s="508"/>
      <c r="N2410" s="529">
        <v>3</v>
      </c>
      <c r="O2410" s="529">
        <v>6</v>
      </c>
      <c r="P2410" s="508">
        <v>16401.300000000003</v>
      </c>
    </row>
    <row r="2411" spans="1:16" s="389" customFormat="1" ht="11.25" x14ac:dyDescent="0.2">
      <c r="A2411" s="554" t="s">
        <v>521</v>
      </c>
      <c r="B2411" s="505" t="s">
        <v>4698</v>
      </c>
      <c r="C2411" s="505" t="s">
        <v>4699</v>
      </c>
      <c r="D2411" s="418" t="s">
        <v>3692</v>
      </c>
      <c r="E2411" s="508">
        <f t="shared" si="65"/>
        <v>1973.34</v>
      </c>
      <c r="F2411" s="540" t="s">
        <v>5669</v>
      </c>
      <c r="G2411" s="418" t="s">
        <v>5670</v>
      </c>
      <c r="H2411" s="418" t="s">
        <v>3692</v>
      </c>
      <c r="I2411" s="418" t="s">
        <v>5650</v>
      </c>
      <c r="J2411" s="418" t="s">
        <v>5651</v>
      </c>
      <c r="K2411" s="539"/>
      <c r="L2411" s="532"/>
      <c r="M2411" s="508"/>
      <c r="N2411" s="529">
        <v>3</v>
      </c>
      <c r="O2411" s="529">
        <v>6</v>
      </c>
      <c r="P2411" s="508">
        <v>11840.039999999999</v>
      </c>
    </row>
    <row r="2412" spans="1:16" s="389" customFormat="1" ht="11.25" x14ac:dyDescent="0.2">
      <c r="A2412" s="554" t="s">
        <v>521</v>
      </c>
      <c r="B2412" s="505" t="s">
        <v>4698</v>
      </c>
      <c r="C2412" s="505" t="s">
        <v>4699</v>
      </c>
      <c r="D2412" s="418" t="s">
        <v>3692</v>
      </c>
      <c r="E2412" s="508">
        <f t="shared" si="65"/>
        <v>1096.3</v>
      </c>
      <c r="F2412" s="540" t="s">
        <v>5671</v>
      </c>
      <c r="G2412" s="418" t="s">
        <v>5672</v>
      </c>
      <c r="H2412" s="418" t="s">
        <v>3692</v>
      </c>
      <c r="I2412" s="418" t="s">
        <v>5650</v>
      </c>
      <c r="J2412" s="418" t="s">
        <v>5651</v>
      </c>
      <c r="K2412" s="539"/>
      <c r="L2412" s="532"/>
      <c r="M2412" s="508"/>
      <c r="N2412" s="529">
        <v>3</v>
      </c>
      <c r="O2412" s="529">
        <v>6</v>
      </c>
      <c r="P2412" s="508">
        <v>6577.7999999999993</v>
      </c>
    </row>
    <row r="2413" spans="1:16" s="389" customFormat="1" ht="11.25" x14ac:dyDescent="0.2">
      <c r="A2413" s="554" t="s">
        <v>521</v>
      </c>
      <c r="B2413" s="505" t="s">
        <v>4698</v>
      </c>
      <c r="C2413" s="505" t="s">
        <v>4699</v>
      </c>
      <c r="D2413" s="418" t="s">
        <v>3692</v>
      </c>
      <c r="E2413" s="508">
        <f t="shared" si="65"/>
        <v>1973.34</v>
      </c>
      <c r="F2413" s="540" t="s">
        <v>5673</v>
      </c>
      <c r="G2413" s="418" t="s">
        <v>5674</v>
      </c>
      <c r="H2413" s="418" t="s">
        <v>3692</v>
      </c>
      <c r="I2413" s="418" t="s">
        <v>5650</v>
      </c>
      <c r="J2413" s="418" t="s">
        <v>5651</v>
      </c>
      <c r="K2413" s="539"/>
      <c r="L2413" s="532"/>
      <c r="M2413" s="508"/>
      <c r="N2413" s="529">
        <v>3</v>
      </c>
      <c r="O2413" s="529">
        <v>6</v>
      </c>
      <c r="P2413" s="508">
        <v>11840.039999999999</v>
      </c>
    </row>
    <row r="2414" spans="1:16" s="389" customFormat="1" ht="11.25" x14ac:dyDescent="0.2">
      <c r="A2414" s="554" t="s">
        <v>521</v>
      </c>
      <c r="B2414" s="505" t="s">
        <v>4698</v>
      </c>
      <c r="C2414" s="505" t="s">
        <v>4699</v>
      </c>
      <c r="D2414" s="418" t="s">
        <v>3692</v>
      </c>
      <c r="E2414" s="508">
        <f t="shared" si="65"/>
        <v>1644.45</v>
      </c>
      <c r="F2414" s="540" t="s">
        <v>5675</v>
      </c>
      <c r="G2414" s="418" t="s">
        <v>5676</v>
      </c>
      <c r="H2414" s="418" t="s">
        <v>3692</v>
      </c>
      <c r="I2414" s="418" t="s">
        <v>5650</v>
      </c>
      <c r="J2414" s="418" t="s">
        <v>5651</v>
      </c>
      <c r="K2414" s="539"/>
      <c r="L2414" s="532"/>
      <c r="M2414" s="508"/>
      <c r="N2414" s="529">
        <v>3</v>
      </c>
      <c r="O2414" s="529">
        <v>6</v>
      </c>
      <c r="P2414" s="508">
        <v>9866.7000000000007</v>
      </c>
    </row>
    <row r="2415" spans="1:16" s="389" customFormat="1" ht="11.25" x14ac:dyDescent="0.2">
      <c r="A2415" s="554" t="s">
        <v>521</v>
      </c>
      <c r="B2415" s="505" t="s">
        <v>4698</v>
      </c>
      <c r="C2415" s="505" t="s">
        <v>4699</v>
      </c>
      <c r="D2415" s="418" t="s">
        <v>3692</v>
      </c>
      <c r="E2415" s="508">
        <f t="shared" si="65"/>
        <v>1096.3</v>
      </c>
      <c r="F2415" s="540" t="s">
        <v>5677</v>
      </c>
      <c r="G2415" s="418" t="s">
        <v>5678</v>
      </c>
      <c r="H2415" s="418" t="s">
        <v>3692</v>
      </c>
      <c r="I2415" s="418" t="s">
        <v>5650</v>
      </c>
      <c r="J2415" s="418" t="s">
        <v>5651</v>
      </c>
      <c r="K2415" s="539"/>
      <c r="L2415" s="532"/>
      <c r="M2415" s="508"/>
      <c r="N2415" s="529">
        <v>3</v>
      </c>
      <c r="O2415" s="529">
        <v>6</v>
      </c>
      <c r="P2415" s="508">
        <v>6577.7999999999993</v>
      </c>
    </row>
    <row r="2416" spans="1:16" s="389" customFormat="1" ht="11.25" x14ac:dyDescent="0.2">
      <c r="A2416" s="554" t="s">
        <v>521</v>
      </c>
      <c r="B2416" s="505" t="s">
        <v>4698</v>
      </c>
      <c r="C2416" s="505" t="s">
        <v>4699</v>
      </c>
      <c r="D2416" s="418" t="s">
        <v>3692</v>
      </c>
      <c r="E2416" s="508">
        <f t="shared" si="65"/>
        <v>1644.45</v>
      </c>
      <c r="F2416" s="540" t="s">
        <v>5679</v>
      </c>
      <c r="G2416" s="418" t="s">
        <v>5680</v>
      </c>
      <c r="H2416" s="418" t="s">
        <v>3692</v>
      </c>
      <c r="I2416" s="418" t="s">
        <v>5650</v>
      </c>
      <c r="J2416" s="418" t="s">
        <v>5651</v>
      </c>
      <c r="K2416" s="539"/>
      <c r="L2416" s="532"/>
      <c r="M2416" s="508"/>
      <c r="N2416" s="529">
        <v>3</v>
      </c>
      <c r="O2416" s="529">
        <v>6</v>
      </c>
      <c r="P2416" s="508">
        <v>9866.7000000000007</v>
      </c>
    </row>
    <row r="2417" spans="1:16" s="389" customFormat="1" ht="11.25" x14ac:dyDescent="0.2">
      <c r="A2417" s="554" t="s">
        <v>521</v>
      </c>
      <c r="B2417" s="505" t="s">
        <v>4698</v>
      </c>
      <c r="C2417" s="505" t="s">
        <v>4699</v>
      </c>
      <c r="D2417" s="418" t="s">
        <v>3692</v>
      </c>
      <c r="E2417" s="508">
        <f t="shared" si="65"/>
        <v>1315.56</v>
      </c>
      <c r="F2417" s="540" t="s">
        <v>5681</v>
      </c>
      <c r="G2417" s="418" t="s">
        <v>5682</v>
      </c>
      <c r="H2417" s="418" t="s">
        <v>3692</v>
      </c>
      <c r="I2417" s="418" t="s">
        <v>5650</v>
      </c>
      <c r="J2417" s="418" t="s">
        <v>5651</v>
      </c>
      <c r="K2417" s="539"/>
      <c r="L2417" s="532"/>
      <c r="M2417" s="508"/>
      <c r="N2417" s="529">
        <v>3</v>
      </c>
      <c r="O2417" s="529">
        <v>6</v>
      </c>
      <c r="P2417" s="508">
        <v>7893.36</v>
      </c>
    </row>
    <row r="2418" spans="1:16" s="389" customFormat="1" ht="11.25" x14ac:dyDescent="0.2">
      <c r="A2418" s="554" t="s">
        <v>521</v>
      </c>
      <c r="B2418" s="505" t="s">
        <v>4698</v>
      </c>
      <c r="C2418" s="505" t="s">
        <v>4699</v>
      </c>
      <c r="D2418" s="418" t="s">
        <v>3692</v>
      </c>
      <c r="E2418" s="508">
        <f t="shared" si="65"/>
        <v>1644.45</v>
      </c>
      <c r="F2418" s="540" t="s">
        <v>5683</v>
      </c>
      <c r="G2418" s="418" t="s">
        <v>5684</v>
      </c>
      <c r="H2418" s="418" t="s">
        <v>3692</v>
      </c>
      <c r="I2418" s="418" t="s">
        <v>5650</v>
      </c>
      <c r="J2418" s="418" t="s">
        <v>5651</v>
      </c>
      <c r="K2418" s="539"/>
      <c r="L2418" s="532"/>
      <c r="M2418" s="508"/>
      <c r="N2418" s="529">
        <v>3</v>
      </c>
      <c r="O2418" s="529">
        <v>6</v>
      </c>
      <c r="P2418" s="508">
        <v>9866.7000000000007</v>
      </c>
    </row>
    <row r="2419" spans="1:16" s="389" customFormat="1" ht="11.25" x14ac:dyDescent="0.2">
      <c r="A2419" s="554" t="s">
        <v>521</v>
      </c>
      <c r="B2419" s="505" t="s">
        <v>4698</v>
      </c>
      <c r="C2419" s="505" t="s">
        <v>4699</v>
      </c>
      <c r="D2419" s="418" t="s">
        <v>3692</v>
      </c>
      <c r="E2419" s="508">
        <f t="shared" si="65"/>
        <v>1644.45</v>
      </c>
      <c r="F2419" s="540" t="s">
        <v>5685</v>
      </c>
      <c r="G2419" s="418" t="s">
        <v>5686</v>
      </c>
      <c r="H2419" s="418" t="s">
        <v>3692</v>
      </c>
      <c r="I2419" s="418" t="s">
        <v>5650</v>
      </c>
      <c r="J2419" s="418" t="s">
        <v>5651</v>
      </c>
      <c r="K2419" s="539"/>
      <c r="L2419" s="532"/>
      <c r="M2419" s="508"/>
      <c r="N2419" s="529">
        <v>3</v>
      </c>
      <c r="O2419" s="529">
        <v>6</v>
      </c>
      <c r="P2419" s="508">
        <v>9866.7000000000007</v>
      </c>
    </row>
    <row r="2420" spans="1:16" s="389" customFormat="1" ht="11.25" x14ac:dyDescent="0.2">
      <c r="A2420" s="554" t="s">
        <v>521</v>
      </c>
      <c r="B2420" s="505" t="s">
        <v>4698</v>
      </c>
      <c r="C2420" s="505" t="s">
        <v>4699</v>
      </c>
      <c r="D2420" s="418" t="s">
        <v>3692</v>
      </c>
      <c r="E2420" s="508">
        <f t="shared" si="65"/>
        <v>1644.45</v>
      </c>
      <c r="F2420" s="540" t="s">
        <v>5687</v>
      </c>
      <c r="G2420" s="418" t="s">
        <v>5688</v>
      </c>
      <c r="H2420" s="418" t="s">
        <v>3692</v>
      </c>
      <c r="I2420" s="418" t="s">
        <v>5650</v>
      </c>
      <c r="J2420" s="418" t="s">
        <v>5651</v>
      </c>
      <c r="K2420" s="539"/>
      <c r="L2420" s="532"/>
      <c r="M2420" s="508"/>
      <c r="N2420" s="529">
        <v>3</v>
      </c>
      <c r="O2420" s="529">
        <v>6</v>
      </c>
      <c r="P2420" s="508">
        <v>9866.7000000000007</v>
      </c>
    </row>
    <row r="2421" spans="1:16" s="389" customFormat="1" ht="11.25" x14ac:dyDescent="0.2">
      <c r="A2421" s="554" t="s">
        <v>521</v>
      </c>
      <c r="B2421" s="505" t="s">
        <v>4698</v>
      </c>
      <c r="C2421" s="505" t="s">
        <v>4699</v>
      </c>
      <c r="D2421" s="418" t="s">
        <v>3692</v>
      </c>
      <c r="E2421" s="508">
        <f t="shared" si="65"/>
        <v>1644.45</v>
      </c>
      <c r="F2421" s="540" t="s">
        <v>5689</v>
      </c>
      <c r="G2421" s="418" t="s">
        <v>5690</v>
      </c>
      <c r="H2421" s="418" t="s">
        <v>3692</v>
      </c>
      <c r="I2421" s="418" t="s">
        <v>5650</v>
      </c>
      <c r="J2421" s="418" t="s">
        <v>5651</v>
      </c>
      <c r="K2421" s="539"/>
      <c r="L2421" s="532"/>
      <c r="M2421" s="508"/>
      <c r="N2421" s="529">
        <v>3</v>
      </c>
      <c r="O2421" s="529">
        <v>6</v>
      </c>
      <c r="P2421" s="508">
        <v>9866.7000000000007</v>
      </c>
    </row>
    <row r="2422" spans="1:16" s="389" customFormat="1" ht="11.25" x14ac:dyDescent="0.2">
      <c r="A2422" s="554" t="s">
        <v>521</v>
      </c>
      <c r="B2422" s="505" t="s">
        <v>4698</v>
      </c>
      <c r="C2422" s="505" t="s">
        <v>4699</v>
      </c>
      <c r="D2422" s="418" t="s">
        <v>3692</v>
      </c>
      <c r="E2422" s="508">
        <f t="shared" si="65"/>
        <v>1315.56</v>
      </c>
      <c r="F2422" s="540" t="s">
        <v>5691</v>
      </c>
      <c r="G2422" s="418" t="s">
        <v>5692</v>
      </c>
      <c r="H2422" s="418" t="s">
        <v>3692</v>
      </c>
      <c r="I2422" s="418" t="s">
        <v>5650</v>
      </c>
      <c r="J2422" s="418" t="s">
        <v>5651</v>
      </c>
      <c r="K2422" s="539"/>
      <c r="L2422" s="532"/>
      <c r="M2422" s="508"/>
      <c r="N2422" s="529">
        <v>3</v>
      </c>
      <c r="O2422" s="529">
        <v>6</v>
      </c>
      <c r="P2422" s="508">
        <v>7893.36</v>
      </c>
    </row>
    <row r="2423" spans="1:16" s="389" customFormat="1" ht="11.25" x14ac:dyDescent="0.2">
      <c r="A2423" s="554" t="s">
        <v>521</v>
      </c>
      <c r="B2423" s="505" t="s">
        <v>4698</v>
      </c>
      <c r="C2423" s="505" t="s">
        <v>4699</v>
      </c>
      <c r="D2423" s="418" t="s">
        <v>3692</v>
      </c>
      <c r="E2423" s="508">
        <f t="shared" si="65"/>
        <v>1534.82</v>
      </c>
      <c r="F2423" s="540" t="s">
        <v>5693</v>
      </c>
      <c r="G2423" s="418" t="s">
        <v>5694</v>
      </c>
      <c r="H2423" s="418" t="s">
        <v>3692</v>
      </c>
      <c r="I2423" s="418" t="s">
        <v>5650</v>
      </c>
      <c r="J2423" s="418" t="s">
        <v>5651</v>
      </c>
      <c r="K2423" s="539"/>
      <c r="L2423" s="532"/>
      <c r="M2423" s="508"/>
      <c r="N2423" s="529">
        <v>3</v>
      </c>
      <c r="O2423" s="529">
        <v>6</v>
      </c>
      <c r="P2423" s="508">
        <v>9208.92</v>
      </c>
    </row>
    <row r="2424" spans="1:16" s="389" customFormat="1" ht="11.25" x14ac:dyDescent="0.2">
      <c r="A2424" s="554" t="s">
        <v>521</v>
      </c>
      <c r="B2424" s="505" t="s">
        <v>4698</v>
      </c>
      <c r="C2424" s="505" t="s">
        <v>4699</v>
      </c>
      <c r="D2424" s="418" t="s">
        <v>3692</v>
      </c>
      <c r="E2424" s="508">
        <f t="shared" si="65"/>
        <v>1534.82</v>
      </c>
      <c r="F2424" s="540" t="s">
        <v>5695</v>
      </c>
      <c r="G2424" s="418" t="s">
        <v>5696</v>
      </c>
      <c r="H2424" s="418" t="s">
        <v>3692</v>
      </c>
      <c r="I2424" s="418" t="s">
        <v>5650</v>
      </c>
      <c r="J2424" s="418" t="s">
        <v>5651</v>
      </c>
      <c r="K2424" s="539"/>
      <c r="L2424" s="532"/>
      <c r="M2424" s="508"/>
      <c r="N2424" s="529">
        <v>3</v>
      </c>
      <c r="O2424" s="529">
        <v>6</v>
      </c>
      <c r="P2424" s="508">
        <v>9208.92</v>
      </c>
    </row>
    <row r="2425" spans="1:16" s="389" customFormat="1" ht="11.25" x14ac:dyDescent="0.2">
      <c r="A2425" s="554" t="s">
        <v>521</v>
      </c>
      <c r="B2425" s="505" t="s">
        <v>4698</v>
      </c>
      <c r="C2425" s="505" t="s">
        <v>4699</v>
      </c>
      <c r="D2425" s="418" t="s">
        <v>3692</v>
      </c>
      <c r="E2425" s="508">
        <f t="shared" si="65"/>
        <v>1644.45</v>
      </c>
      <c r="F2425" s="540" t="s">
        <v>5697</v>
      </c>
      <c r="G2425" s="418" t="s">
        <v>5698</v>
      </c>
      <c r="H2425" s="418" t="s">
        <v>3692</v>
      </c>
      <c r="I2425" s="418" t="s">
        <v>5650</v>
      </c>
      <c r="J2425" s="418" t="s">
        <v>5651</v>
      </c>
      <c r="K2425" s="539"/>
      <c r="L2425" s="532"/>
      <c r="M2425" s="508"/>
      <c r="N2425" s="529">
        <v>3</v>
      </c>
      <c r="O2425" s="529">
        <v>6</v>
      </c>
      <c r="P2425" s="508">
        <v>9866.7000000000007</v>
      </c>
    </row>
    <row r="2426" spans="1:16" s="389" customFormat="1" ht="11.25" x14ac:dyDescent="0.2">
      <c r="A2426" s="554" t="s">
        <v>521</v>
      </c>
      <c r="B2426" s="505" t="s">
        <v>4698</v>
      </c>
      <c r="C2426" s="505" t="s">
        <v>4699</v>
      </c>
      <c r="D2426" s="418" t="s">
        <v>3692</v>
      </c>
      <c r="E2426" s="508">
        <f t="shared" si="65"/>
        <v>1644.45</v>
      </c>
      <c r="F2426" s="540" t="s">
        <v>5699</v>
      </c>
      <c r="G2426" s="418" t="s">
        <v>5700</v>
      </c>
      <c r="H2426" s="418" t="s">
        <v>3692</v>
      </c>
      <c r="I2426" s="418" t="s">
        <v>5650</v>
      </c>
      <c r="J2426" s="418" t="s">
        <v>5651</v>
      </c>
      <c r="K2426" s="539"/>
      <c r="L2426" s="532"/>
      <c r="M2426" s="508"/>
      <c r="N2426" s="529">
        <v>3</v>
      </c>
      <c r="O2426" s="529">
        <v>6</v>
      </c>
      <c r="P2426" s="508">
        <v>9866.7000000000007</v>
      </c>
    </row>
    <row r="2427" spans="1:16" s="389" customFormat="1" ht="11.25" x14ac:dyDescent="0.2">
      <c r="A2427" s="554" t="s">
        <v>521</v>
      </c>
      <c r="B2427" s="505" t="s">
        <v>4698</v>
      </c>
      <c r="C2427" s="505" t="s">
        <v>4699</v>
      </c>
      <c r="D2427" s="418" t="s">
        <v>3692</v>
      </c>
      <c r="E2427" s="508">
        <f t="shared" si="65"/>
        <v>1644.45</v>
      </c>
      <c r="F2427" s="540" t="s">
        <v>5701</v>
      </c>
      <c r="G2427" s="418" t="s">
        <v>5702</v>
      </c>
      <c r="H2427" s="418" t="s">
        <v>3692</v>
      </c>
      <c r="I2427" s="418" t="s">
        <v>5650</v>
      </c>
      <c r="J2427" s="418" t="s">
        <v>5651</v>
      </c>
      <c r="K2427" s="539"/>
      <c r="L2427" s="532"/>
      <c r="M2427" s="508"/>
      <c r="N2427" s="529">
        <v>3</v>
      </c>
      <c r="O2427" s="529">
        <v>6</v>
      </c>
      <c r="P2427" s="508">
        <v>9866.7000000000007</v>
      </c>
    </row>
    <row r="2428" spans="1:16" s="389" customFormat="1" ht="11.25" x14ac:dyDescent="0.2">
      <c r="A2428" s="554" t="s">
        <v>521</v>
      </c>
      <c r="B2428" s="505" t="s">
        <v>4698</v>
      </c>
      <c r="C2428" s="505" t="s">
        <v>4699</v>
      </c>
      <c r="D2428" s="418" t="s">
        <v>3692</v>
      </c>
      <c r="E2428" s="508">
        <f t="shared" si="65"/>
        <v>1644.45</v>
      </c>
      <c r="F2428" s="540" t="s">
        <v>5703</v>
      </c>
      <c r="G2428" s="418" t="s">
        <v>5704</v>
      </c>
      <c r="H2428" s="418" t="s">
        <v>3692</v>
      </c>
      <c r="I2428" s="418" t="s">
        <v>5650</v>
      </c>
      <c r="J2428" s="418" t="s">
        <v>5651</v>
      </c>
      <c r="K2428" s="539"/>
      <c r="L2428" s="532"/>
      <c r="M2428" s="508"/>
      <c r="N2428" s="529">
        <v>3</v>
      </c>
      <c r="O2428" s="529">
        <v>6</v>
      </c>
      <c r="P2428" s="508">
        <v>9866.7000000000007</v>
      </c>
    </row>
    <row r="2429" spans="1:16" s="389" customFormat="1" ht="11.25" x14ac:dyDescent="0.2">
      <c r="A2429" s="554" t="s">
        <v>521</v>
      </c>
      <c r="B2429" s="505" t="s">
        <v>4698</v>
      </c>
      <c r="C2429" s="505" t="s">
        <v>4699</v>
      </c>
      <c r="D2429" s="418" t="s">
        <v>3692</v>
      </c>
      <c r="E2429" s="508">
        <f t="shared" si="65"/>
        <v>1644.45</v>
      </c>
      <c r="F2429" s="540" t="s">
        <v>5705</v>
      </c>
      <c r="G2429" s="418" t="s">
        <v>5706</v>
      </c>
      <c r="H2429" s="418" t="s">
        <v>3692</v>
      </c>
      <c r="I2429" s="418" t="s">
        <v>5650</v>
      </c>
      <c r="J2429" s="418" t="s">
        <v>5651</v>
      </c>
      <c r="K2429" s="539"/>
      <c r="L2429" s="532"/>
      <c r="M2429" s="508"/>
      <c r="N2429" s="529">
        <v>3</v>
      </c>
      <c r="O2429" s="529">
        <v>6</v>
      </c>
      <c r="P2429" s="508">
        <v>9866.7000000000007</v>
      </c>
    </row>
    <row r="2430" spans="1:16" s="389" customFormat="1" ht="11.25" x14ac:dyDescent="0.2">
      <c r="A2430" s="554" t="s">
        <v>521</v>
      </c>
      <c r="B2430" s="505" t="s">
        <v>4698</v>
      </c>
      <c r="C2430" s="505" t="s">
        <v>4699</v>
      </c>
      <c r="D2430" s="418" t="s">
        <v>3692</v>
      </c>
      <c r="E2430" s="508">
        <f t="shared" si="65"/>
        <v>1315.56</v>
      </c>
      <c r="F2430" s="540" t="s">
        <v>5707</v>
      </c>
      <c r="G2430" s="418" t="s">
        <v>5708</v>
      </c>
      <c r="H2430" s="418" t="s">
        <v>3692</v>
      </c>
      <c r="I2430" s="418" t="s">
        <v>5650</v>
      </c>
      <c r="J2430" s="418" t="s">
        <v>5651</v>
      </c>
      <c r="K2430" s="539"/>
      <c r="L2430" s="532"/>
      <c r="M2430" s="508"/>
      <c r="N2430" s="529">
        <v>3</v>
      </c>
      <c r="O2430" s="529">
        <v>6</v>
      </c>
      <c r="P2430" s="508">
        <v>7893.36</v>
      </c>
    </row>
    <row r="2431" spans="1:16" s="389" customFormat="1" ht="11.25" x14ac:dyDescent="0.2">
      <c r="A2431" s="554" t="s">
        <v>521</v>
      </c>
      <c r="B2431" s="505" t="s">
        <v>4698</v>
      </c>
      <c r="C2431" s="505" t="s">
        <v>4699</v>
      </c>
      <c r="D2431" s="418" t="s">
        <v>3692</v>
      </c>
      <c r="E2431" s="508">
        <f t="shared" si="65"/>
        <v>1534.82</v>
      </c>
      <c r="F2431" s="540" t="s">
        <v>5709</v>
      </c>
      <c r="G2431" s="418" t="s">
        <v>5710</v>
      </c>
      <c r="H2431" s="418" t="s">
        <v>3692</v>
      </c>
      <c r="I2431" s="418" t="s">
        <v>5650</v>
      </c>
      <c r="J2431" s="418" t="s">
        <v>5651</v>
      </c>
      <c r="K2431" s="539"/>
      <c r="L2431" s="532"/>
      <c r="M2431" s="508"/>
      <c r="N2431" s="529">
        <v>3</v>
      </c>
      <c r="O2431" s="529">
        <v>6</v>
      </c>
      <c r="P2431" s="508">
        <v>9208.92</v>
      </c>
    </row>
    <row r="2432" spans="1:16" s="389" customFormat="1" ht="11.25" x14ac:dyDescent="0.2">
      <c r="A2432" s="554" t="s">
        <v>513</v>
      </c>
      <c r="B2432" s="505" t="s">
        <v>4555</v>
      </c>
      <c r="C2432" s="505" t="s">
        <v>300</v>
      </c>
      <c r="D2432" s="418"/>
      <c r="E2432" s="508">
        <v>7000</v>
      </c>
      <c r="F2432" s="529" t="s">
        <v>4992</v>
      </c>
      <c r="G2432" s="408" t="s">
        <v>5901</v>
      </c>
      <c r="H2432" s="408" t="s">
        <v>2841</v>
      </c>
      <c r="I2432" s="418"/>
      <c r="J2432" s="418"/>
      <c r="K2432" s="539"/>
      <c r="L2432" s="532"/>
      <c r="M2432" s="508"/>
      <c r="N2432" s="752">
        <v>4</v>
      </c>
      <c r="O2432" s="752">
        <v>12</v>
      </c>
      <c r="P2432" s="508">
        <f>2000*O2432</f>
        <v>24000</v>
      </c>
    </row>
    <row r="2433" spans="1:16" s="389" customFormat="1" ht="11.25" x14ac:dyDescent="0.2">
      <c r="A2433" s="554" t="s">
        <v>513</v>
      </c>
      <c r="B2433" s="505" t="s">
        <v>4555</v>
      </c>
      <c r="C2433" s="505" t="s">
        <v>300</v>
      </c>
      <c r="D2433" s="418"/>
      <c r="E2433" s="508">
        <v>5196</v>
      </c>
      <c r="F2433" s="529" t="s">
        <v>5902</v>
      </c>
      <c r="G2433" s="408" t="s">
        <v>5903</v>
      </c>
      <c r="H2433" s="408" t="s">
        <v>4716</v>
      </c>
      <c r="I2433" s="418"/>
      <c r="J2433" s="418"/>
      <c r="K2433" s="539"/>
      <c r="L2433" s="532"/>
      <c r="M2433" s="508"/>
      <c r="N2433" s="752">
        <v>4</v>
      </c>
      <c r="O2433" s="752">
        <v>12</v>
      </c>
      <c r="P2433" s="508">
        <f t="shared" ref="P2433:P2496" si="66">2000*O2433</f>
        <v>24000</v>
      </c>
    </row>
    <row r="2434" spans="1:16" s="389" customFormat="1" ht="11.25" x14ac:dyDescent="0.2">
      <c r="A2434" s="554" t="s">
        <v>513</v>
      </c>
      <c r="B2434" s="505" t="s">
        <v>4555</v>
      </c>
      <c r="C2434" s="505" t="s">
        <v>300</v>
      </c>
      <c r="D2434" s="418"/>
      <c r="E2434" s="508">
        <v>5500</v>
      </c>
      <c r="F2434" s="529" t="s">
        <v>5904</v>
      </c>
      <c r="G2434" s="408" t="s">
        <v>5905</v>
      </c>
      <c r="H2434" s="408" t="s">
        <v>4716</v>
      </c>
      <c r="I2434" s="418"/>
      <c r="J2434" s="418"/>
      <c r="K2434" s="539"/>
      <c r="L2434" s="532"/>
      <c r="M2434" s="508"/>
      <c r="N2434" s="752">
        <v>4</v>
      </c>
      <c r="O2434" s="752">
        <v>12</v>
      </c>
      <c r="P2434" s="508">
        <f t="shared" si="66"/>
        <v>24000</v>
      </c>
    </row>
    <row r="2435" spans="1:16" s="389" customFormat="1" ht="11.25" x14ac:dyDescent="0.2">
      <c r="A2435" s="554" t="s">
        <v>513</v>
      </c>
      <c r="B2435" s="505" t="s">
        <v>4555</v>
      </c>
      <c r="C2435" s="505" t="s">
        <v>300</v>
      </c>
      <c r="D2435" s="418"/>
      <c r="E2435" s="508">
        <v>6000</v>
      </c>
      <c r="F2435" s="529" t="s">
        <v>5906</v>
      </c>
      <c r="G2435" s="408" t="s">
        <v>5907</v>
      </c>
      <c r="H2435" s="408" t="s">
        <v>2841</v>
      </c>
      <c r="I2435" s="418"/>
      <c r="J2435" s="418"/>
      <c r="K2435" s="539"/>
      <c r="L2435" s="532"/>
      <c r="M2435" s="508"/>
      <c r="N2435" s="752">
        <v>4</v>
      </c>
      <c r="O2435" s="752">
        <v>12</v>
      </c>
      <c r="P2435" s="508">
        <f t="shared" si="66"/>
        <v>24000</v>
      </c>
    </row>
    <row r="2436" spans="1:16" s="389" customFormat="1" ht="11.25" x14ac:dyDescent="0.2">
      <c r="A2436" s="554" t="s">
        <v>513</v>
      </c>
      <c r="B2436" s="505" t="s">
        <v>4555</v>
      </c>
      <c r="C2436" s="505" t="s">
        <v>300</v>
      </c>
      <c r="D2436" s="418"/>
      <c r="E2436" s="508">
        <v>5196</v>
      </c>
      <c r="F2436" s="529" t="s">
        <v>5908</v>
      </c>
      <c r="G2436" s="408" t="s">
        <v>5909</v>
      </c>
      <c r="H2436" s="408" t="s">
        <v>4716</v>
      </c>
      <c r="I2436" s="418"/>
      <c r="J2436" s="418"/>
      <c r="K2436" s="539"/>
      <c r="L2436" s="532"/>
      <c r="M2436" s="508"/>
      <c r="N2436" s="752">
        <v>4</v>
      </c>
      <c r="O2436" s="752">
        <v>12</v>
      </c>
      <c r="P2436" s="508">
        <f t="shared" si="66"/>
        <v>24000</v>
      </c>
    </row>
    <row r="2437" spans="1:16" s="389" customFormat="1" ht="11.25" x14ac:dyDescent="0.2">
      <c r="A2437" s="554" t="s">
        <v>513</v>
      </c>
      <c r="B2437" s="505" t="s">
        <v>4555</v>
      </c>
      <c r="C2437" s="505" t="s">
        <v>300</v>
      </c>
      <c r="D2437" s="418"/>
      <c r="E2437" s="508">
        <v>3000</v>
      </c>
      <c r="F2437" s="529" t="s">
        <v>5910</v>
      </c>
      <c r="G2437" s="408" t="s">
        <v>5911</v>
      </c>
      <c r="H2437" s="408" t="s">
        <v>3733</v>
      </c>
      <c r="I2437" s="418"/>
      <c r="J2437" s="418"/>
      <c r="K2437" s="539"/>
      <c r="L2437" s="532"/>
      <c r="M2437" s="508"/>
      <c r="N2437" s="752">
        <v>4</v>
      </c>
      <c r="O2437" s="752">
        <v>12</v>
      </c>
      <c r="P2437" s="508">
        <f t="shared" si="66"/>
        <v>24000</v>
      </c>
    </row>
    <row r="2438" spans="1:16" s="389" customFormat="1" ht="11.25" x14ac:dyDescent="0.2">
      <c r="A2438" s="554" t="s">
        <v>513</v>
      </c>
      <c r="B2438" s="505" t="s">
        <v>4555</v>
      </c>
      <c r="C2438" s="505" t="s">
        <v>300</v>
      </c>
      <c r="D2438" s="418"/>
      <c r="E2438" s="508">
        <v>5000</v>
      </c>
      <c r="F2438" s="529" t="s">
        <v>5912</v>
      </c>
      <c r="G2438" s="408" t="s">
        <v>5913</v>
      </c>
      <c r="H2438" s="408" t="s">
        <v>5914</v>
      </c>
      <c r="I2438" s="418"/>
      <c r="J2438" s="418"/>
      <c r="K2438" s="539"/>
      <c r="L2438" s="532"/>
      <c r="M2438" s="508"/>
      <c r="N2438" s="752">
        <v>4</v>
      </c>
      <c r="O2438" s="752">
        <v>12</v>
      </c>
      <c r="P2438" s="508">
        <f t="shared" si="66"/>
        <v>24000</v>
      </c>
    </row>
    <row r="2439" spans="1:16" s="389" customFormat="1" ht="11.25" x14ac:dyDescent="0.2">
      <c r="A2439" s="554" t="s">
        <v>513</v>
      </c>
      <c r="B2439" s="505" t="s">
        <v>4555</v>
      </c>
      <c r="C2439" s="505" t="s">
        <v>300</v>
      </c>
      <c r="D2439" s="418"/>
      <c r="E2439" s="508">
        <v>4746</v>
      </c>
      <c r="F2439" s="529" t="s">
        <v>5915</v>
      </c>
      <c r="G2439" s="408" t="s">
        <v>5916</v>
      </c>
      <c r="H2439" s="408" t="s">
        <v>5917</v>
      </c>
      <c r="I2439" s="418"/>
      <c r="J2439" s="418"/>
      <c r="K2439" s="539"/>
      <c r="L2439" s="532"/>
      <c r="M2439" s="508"/>
      <c r="N2439" s="752">
        <v>4</v>
      </c>
      <c r="O2439" s="752">
        <v>12</v>
      </c>
      <c r="P2439" s="508">
        <f t="shared" si="66"/>
        <v>24000</v>
      </c>
    </row>
    <row r="2440" spans="1:16" s="389" customFormat="1" ht="11.25" x14ac:dyDescent="0.2">
      <c r="A2440" s="554" t="s">
        <v>513</v>
      </c>
      <c r="B2440" s="505" t="s">
        <v>4555</v>
      </c>
      <c r="C2440" s="505" t="s">
        <v>300</v>
      </c>
      <c r="D2440" s="418"/>
      <c r="E2440" s="508">
        <v>4746</v>
      </c>
      <c r="F2440" s="529" t="s">
        <v>5918</v>
      </c>
      <c r="G2440" s="408" t="s">
        <v>5919</v>
      </c>
      <c r="H2440" s="408" t="s">
        <v>5292</v>
      </c>
      <c r="I2440" s="418"/>
      <c r="J2440" s="418"/>
      <c r="K2440" s="539"/>
      <c r="L2440" s="532"/>
      <c r="M2440" s="508"/>
      <c r="N2440" s="752">
        <v>4</v>
      </c>
      <c r="O2440" s="752">
        <v>12</v>
      </c>
      <c r="P2440" s="508">
        <f t="shared" si="66"/>
        <v>24000</v>
      </c>
    </row>
    <row r="2441" spans="1:16" s="389" customFormat="1" ht="11.25" x14ac:dyDescent="0.2">
      <c r="A2441" s="554" t="s">
        <v>513</v>
      </c>
      <c r="B2441" s="505" t="s">
        <v>4555</v>
      </c>
      <c r="C2441" s="505" t="s">
        <v>300</v>
      </c>
      <c r="D2441" s="418"/>
      <c r="E2441" s="508">
        <v>5196</v>
      </c>
      <c r="F2441" s="529" t="s">
        <v>5920</v>
      </c>
      <c r="G2441" s="408" t="s">
        <v>5921</v>
      </c>
      <c r="H2441" s="408" t="s">
        <v>4716</v>
      </c>
      <c r="I2441" s="418"/>
      <c r="J2441" s="418"/>
      <c r="K2441" s="539"/>
      <c r="L2441" s="532"/>
      <c r="M2441" s="508"/>
      <c r="N2441" s="752">
        <v>4</v>
      </c>
      <c r="O2441" s="752">
        <v>12</v>
      </c>
      <c r="P2441" s="508">
        <f t="shared" si="66"/>
        <v>24000</v>
      </c>
    </row>
    <row r="2442" spans="1:16" s="389" customFormat="1" ht="11.25" x14ac:dyDescent="0.2">
      <c r="A2442" s="554" t="s">
        <v>513</v>
      </c>
      <c r="B2442" s="505" t="s">
        <v>4555</v>
      </c>
      <c r="C2442" s="505" t="s">
        <v>300</v>
      </c>
      <c r="D2442" s="418"/>
      <c r="E2442" s="508">
        <v>4500</v>
      </c>
      <c r="F2442" s="529" t="s">
        <v>5922</v>
      </c>
      <c r="G2442" s="408" t="s">
        <v>5923</v>
      </c>
      <c r="H2442" s="408" t="s">
        <v>2852</v>
      </c>
      <c r="I2442" s="418"/>
      <c r="J2442" s="418"/>
      <c r="K2442" s="539"/>
      <c r="L2442" s="532"/>
      <c r="M2442" s="508"/>
      <c r="N2442" s="752">
        <v>4</v>
      </c>
      <c r="O2442" s="752">
        <v>12</v>
      </c>
      <c r="P2442" s="508">
        <f t="shared" si="66"/>
        <v>24000</v>
      </c>
    </row>
    <row r="2443" spans="1:16" s="389" customFormat="1" ht="11.25" x14ac:dyDescent="0.2">
      <c r="A2443" s="554" t="s">
        <v>513</v>
      </c>
      <c r="B2443" s="505" t="s">
        <v>4555</v>
      </c>
      <c r="C2443" s="505" t="s">
        <v>300</v>
      </c>
      <c r="D2443" s="418"/>
      <c r="E2443" s="508">
        <v>5500</v>
      </c>
      <c r="F2443" s="529" t="s">
        <v>5924</v>
      </c>
      <c r="G2443" s="408" t="s">
        <v>5925</v>
      </c>
      <c r="H2443" s="408" t="s">
        <v>4716</v>
      </c>
      <c r="I2443" s="418"/>
      <c r="J2443" s="418"/>
      <c r="K2443" s="539"/>
      <c r="L2443" s="532"/>
      <c r="M2443" s="508"/>
      <c r="N2443" s="752">
        <v>4</v>
      </c>
      <c r="O2443" s="752">
        <v>12</v>
      </c>
      <c r="P2443" s="508">
        <f t="shared" si="66"/>
        <v>24000</v>
      </c>
    </row>
    <row r="2444" spans="1:16" s="389" customFormat="1" ht="11.25" x14ac:dyDescent="0.2">
      <c r="A2444" s="554" t="s">
        <v>513</v>
      </c>
      <c r="B2444" s="505" t="s">
        <v>4555</v>
      </c>
      <c r="C2444" s="505" t="s">
        <v>300</v>
      </c>
      <c r="D2444" s="418"/>
      <c r="E2444" s="508">
        <v>5196</v>
      </c>
      <c r="F2444" s="529" t="s">
        <v>5926</v>
      </c>
      <c r="G2444" s="408" t="s">
        <v>5927</v>
      </c>
      <c r="H2444" s="408" t="s">
        <v>4716</v>
      </c>
      <c r="I2444" s="418"/>
      <c r="J2444" s="418"/>
      <c r="K2444" s="539"/>
      <c r="L2444" s="532"/>
      <c r="M2444" s="508"/>
      <c r="N2444" s="752">
        <v>4</v>
      </c>
      <c r="O2444" s="752">
        <v>12</v>
      </c>
      <c r="P2444" s="508">
        <f t="shared" si="66"/>
        <v>24000</v>
      </c>
    </row>
    <row r="2445" spans="1:16" s="389" customFormat="1" ht="11.25" x14ac:dyDescent="0.2">
      <c r="A2445" s="554" t="s">
        <v>513</v>
      </c>
      <c r="B2445" s="505" t="s">
        <v>4555</v>
      </c>
      <c r="C2445" s="505" t="s">
        <v>300</v>
      </c>
      <c r="D2445" s="418"/>
      <c r="E2445" s="508">
        <v>4746</v>
      </c>
      <c r="F2445" s="529" t="s">
        <v>5928</v>
      </c>
      <c r="G2445" s="408" t="s">
        <v>5929</v>
      </c>
      <c r="H2445" s="408" t="s">
        <v>5292</v>
      </c>
      <c r="I2445" s="418"/>
      <c r="J2445" s="418"/>
      <c r="K2445" s="539"/>
      <c r="L2445" s="532"/>
      <c r="M2445" s="508"/>
      <c r="N2445" s="752">
        <v>3</v>
      </c>
      <c r="O2445" s="752">
        <v>7</v>
      </c>
      <c r="P2445" s="508">
        <f t="shared" si="66"/>
        <v>14000</v>
      </c>
    </row>
    <row r="2446" spans="1:16" s="389" customFormat="1" ht="11.25" x14ac:dyDescent="0.2">
      <c r="A2446" s="554" t="s">
        <v>513</v>
      </c>
      <c r="B2446" s="505" t="s">
        <v>4555</v>
      </c>
      <c r="C2446" s="505" t="s">
        <v>300</v>
      </c>
      <c r="D2446" s="418"/>
      <c r="E2446" s="508">
        <v>5196</v>
      </c>
      <c r="F2446" s="529" t="s">
        <v>5930</v>
      </c>
      <c r="G2446" s="408" t="s">
        <v>5931</v>
      </c>
      <c r="H2446" s="408" t="s">
        <v>5932</v>
      </c>
      <c r="I2446" s="418"/>
      <c r="J2446" s="418"/>
      <c r="K2446" s="539"/>
      <c r="L2446" s="532"/>
      <c r="M2446" s="508"/>
      <c r="N2446" s="752">
        <v>3</v>
      </c>
      <c r="O2446" s="752">
        <v>7</v>
      </c>
      <c r="P2446" s="508">
        <f t="shared" si="66"/>
        <v>14000</v>
      </c>
    </row>
    <row r="2447" spans="1:16" s="389" customFormat="1" ht="11.25" x14ac:dyDescent="0.2">
      <c r="A2447" s="554" t="s">
        <v>513</v>
      </c>
      <c r="B2447" s="505" t="s">
        <v>4555</v>
      </c>
      <c r="C2447" s="505" t="s">
        <v>300</v>
      </c>
      <c r="D2447" s="418"/>
      <c r="E2447" s="508">
        <v>5275</v>
      </c>
      <c r="F2447" s="529" t="s">
        <v>5933</v>
      </c>
      <c r="G2447" s="408" t="s">
        <v>5934</v>
      </c>
      <c r="H2447" s="408" t="s">
        <v>3730</v>
      </c>
      <c r="I2447" s="418"/>
      <c r="J2447" s="418"/>
      <c r="K2447" s="539"/>
      <c r="L2447" s="532"/>
      <c r="M2447" s="508"/>
      <c r="N2447" s="752">
        <v>3</v>
      </c>
      <c r="O2447" s="752">
        <v>7</v>
      </c>
      <c r="P2447" s="508">
        <f t="shared" si="66"/>
        <v>14000</v>
      </c>
    </row>
    <row r="2448" spans="1:16" s="389" customFormat="1" ht="11.25" x14ac:dyDescent="0.2">
      <c r="A2448" s="554" t="s">
        <v>513</v>
      </c>
      <c r="B2448" s="505" t="s">
        <v>4555</v>
      </c>
      <c r="C2448" s="505" t="s">
        <v>300</v>
      </c>
      <c r="D2448" s="418"/>
      <c r="E2448" s="508">
        <v>5275</v>
      </c>
      <c r="F2448" s="529" t="s">
        <v>5935</v>
      </c>
      <c r="G2448" s="408" t="s">
        <v>5936</v>
      </c>
      <c r="H2448" s="408" t="s">
        <v>3730</v>
      </c>
      <c r="I2448" s="418"/>
      <c r="J2448" s="418"/>
      <c r="K2448" s="539"/>
      <c r="L2448" s="532"/>
      <c r="M2448" s="508"/>
      <c r="N2448" s="752">
        <v>3</v>
      </c>
      <c r="O2448" s="752">
        <v>7</v>
      </c>
      <c r="P2448" s="508">
        <f t="shared" si="66"/>
        <v>14000</v>
      </c>
    </row>
    <row r="2449" spans="1:16" s="389" customFormat="1" ht="11.25" x14ac:dyDescent="0.2">
      <c r="A2449" s="554" t="s">
        <v>513</v>
      </c>
      <c r="B2449" s="505" t="s">
        <v>4555</v>
      </c>
      <c r="C2449" s="505" t="s">
        <v>300</v>
      </c>
      <c r="D2449" s="418"/>
      <c r="E2449" s="508">
        <v>5500</v>
      </c>
      <c r="F2449" s="529" t="s">
        <v>5937</v>
      </c>
      <c r="G2449" s="408" t="s">
        <v>5938</v>
      </c>
      <c r="H2449" s="408" t="s">
        <v>2852</v>
      </c>
      <c r="I2449" s="418"/>
      <c r="J2449" s="418"/>
      <c r="K2449" s="539"/>
      <c r="L2449" s="532"/>
      <c r="M2449" s="508"/>
      <c r="N2449" s="752">
        <v>3</v>
      </c>
      <c r="O2449" s="752">
        <v>7</v>
      </c>
      <c r="P2449" s="508">
        <f t="shared" si="66"/>
        <v>14000</v>
      </c>
    </row>
    <row r="2450" spans="1:16" s="389" customFormat="1" ht="11.25" x14ac:dyDescent="0.2">
      <c r="A2450" s="554" t="s">
        <v>513</v>
      </c>
      <c r="B2450" s="505" t="s">
        <v>4555</v>
      </c>
      <c r="C2450" s="505" t="s">
        <v>300</v>
      </c>
      <c r="D2450" s="418"/>
      <c r="E2450" s="508">
        <v>3800</v>
      </c>
      <c r="F2450" s="529" t="s">
        <v>5939</v>
      </c>
      <c r="G2450" s="408" t="s">
        <v>5940</v>
      </c>
      <c r="H2450" s="408" t="s">
        <v>3773</v>
      </c>
      <c r="I2450" s="418"/>
      <c r="J2450" s="418"/>
      <c r="K2450" s="539"/>
      <c r="L2450" s="532"/>
      <c r="M2450" s="508"/>
      <c r="N2450" s="752">
        <v>3</v>
      </c>
      <c r="O2450" s="752">
        <v>7</v>
      </c>
      <c r="P2450" s="508">
        <f t="shared" si="66"/>
        <v>14000</v>
      </c>
    </row>
    <row r="2451" spans="1:16" s="389" customFormat="1" ht="11.25" x14ac:dyDescent="0.2">
      <c r="A2451" s="554" t="s">
        <v>513</v>
      </c>
      <c r="B2451" s="505" t="s">
        <v>4555</v>
      </c>
      <c r="C2451" s="505" t="s">
        <v>300</v>
      </c>
      <c r="D2451" s="418"/>
      <c r="E2451" s="508">
        <v>2500</v>
      </c>
      <c r="F2451" s="529" t="s">
        <v>5941</v>
      </c>
      <c r="G2451" s="408" t="s">
        <v>5942</v>
      </c>
      <c r="H2451" s="408" t="s">
        <v>4716</v>
      </c>
      <c r="I2451" s="418"/>
      <c r="J2451" s="418"/>
      <c r="K2451" s="539"/>
      <c r="L2451" s="532"/>
      <c r="M2451" s="508"/>
      <c r="N2451" s="752">
        <v>3</v>
      </c>
      <c r="O2451" s="752">
        <v>7</v>
      </c>
      <c r="P2451" s="508">
        <f t="shared" si="66"/>
        <v>14000</v>
      </c>
    </row>
    <row r="2452" spans="1:16" s="389" customFormat="1" ht="11.25" x14ac:dyDescent="0.2">
      <c r="A2452" s="554" t="s">
        <v>513</v>
      </c>
      <c r="B2452" s="505" t="s">
        <v>4555</v>
      </c>
      <c r="C2452" s="505" t="s">
        <v>300</v>
      </c>
      <c r="D2452" s="418"/>
      <c r="E2452" s="508">
        <v>7000</v>
      </c>
      <c r="F2452" s="529" t="s">
        <v>5943</v>
      </c>
      <c r="G2452" s="408" t="s">
        <v>5944</v>
      </c>
      <c r="H2452" s="408" t="s">
        <v>5945</v>
      </c>
      <c r="I2452" s="418"/>
      <c r="J2452" s="418"/>
      <c r="K2452" s="539"/>
      <c r="L2452" s="532"/>
      <c r="M2452" s="508"/>
      <c r="N2452" s="752">
        <v>3</v>
      </c>
      <c r="O2452" s="752">
        <v>7</v>
      </c>
      <c r="P2452" s="508">
        <f t="shared" si="66"/>
        <v>14000</v>
      </c>
    </row>
    <row r="2453" spans="1:16" s="389" customFormat="1" ht="11.25" x14ac:dyDescent="0.2">
      <c r="A2453" s="554" t="s">
        <v>513</v>
      </c>
      <c r="B2453" s="505" t="s">
        <v>4555</v>
      </c>
      <c r="C2453" s="505" t="s">
        <v>300</v>
      </c>
      <c r="D2453" s="418"/>
      <c r="E2453" s="508">
        <v>4825</v>
      </c>
      <c r="F2453" s="529" t="s">
        <v>5946</v>
      </c>
      <c r="G2453" s="408" t="s">
        <v>5947</v>
      </c>
      <c r="H2453" s="408" t="s">
        <v>3245</v>
      </c>
      <c r="I2453" s="418"/>
      <c r="J2453" s="418"/>
      <c r="K2453" s="539"/>
      <c r="L2453" s="532"/>
      <c r="M2453" s="508"/>
      <c r="N2453" s="752">
        <v>3</v>
      </c>
      <c r="O2453" s="752">
        <v>7</v>
      </c>
      <c r="P2453" s="508">
        <f t="shared" si="66"/>
        <v>14000</v>
      </c>
    </row>
    <row r="2454" spans="1:16" s="389" customFormat="1" ht="11.25" x14ac:dyDescent="0.2">
      <c r="A2454" s="554" t="s">
        <v>513</v>
      </c>
      <c r="B2454" s="505" t="s">
        <v>4555</v>
      </c>
      <c r="C2454" s="505" t="s">
        <v>300</v>
      </c>
      <c r="D2454" s="418"/>
      <c r="E2454" s="508">
        <v>5275</v>
      </c>
      <c r="F2454" s="529" t="s">
        <v>5948</v>
      </c>
      <c r="G2454" s="408" t="s">
        <v>5949</v>
      </c>
      <c r="H2454" s="408" t="s">
        <v>3730</v>
      </c>
      <c r="I2454" s="418"/>
      <c r="J2454" s="418"/>
      <c r="K2454" s="539"/>
      <c r="L2454" s="532"/>
      <c r="M2454" s="508"/>
      <c r="N2454" s="752">
        <v>3</v>
      </c>
      <c r="O2454" s="752">
        <v>7</v>
      </c>
      <c r="P2454" s="508">
        <f t="shared" si="66"/>
        <v>14000</v>
      </c>
    </row>
    <row r="2455" spans="1:16" s="389" customFormat="1" ht="11.25" x14ac:dyDescent="0.2">
      <c r="A2455" s="554" t="s">
        <v>513</v>
      </c>
      <c r="B2455" s="505" t="s">
        <v>4555</v>
      </c>
      <c r="C2455" s="505" t="s">
        <v>300</v>
      </c>
      <c r="D2455" s="418"/>
      <c r="E2455" s="508">
        <v>4500</v>
      </c>
      <c r="F2455" s="529" t="s">
        <v>5950</v>
      </c>
      <c r="G2455" s="408" t="s">
        <v>5951</v>
      </c>
      <c r="H2455" s="408" t="s">
        <v>4716</v>
      </c>
      <c r="I2455" s="418"/>
      <c r="J2455" s="418"/>
      <c r="K2455" s="539"/>
      <c r="L2455" s="532"/>
      <c r="M2455" s="508"/>
      <c r="N2455" s="752">
        <v>4</v>
      </c>
      <c r="O2455" s="752">
        <v>12</v>
      </c>
      <c r="P2455" s="508">
        <f t="shared" si="66"/>
        <v>24000</v>
      </c>
    </row>
    <row r="2456" spans="1:16" s="389" customFormat="1" ht="11.25" x14ac:dyDescent="0.2">
      <c r="A2456" s="554" t="s">
        <v>513</v>
      </c>
      <c r="B2456" s="505" t="s">
        <v>4555</v>
      </c>
      <c r="C2456" s="505" t="s">
        <v>300</v>
      </c>
      <c r="D2456" s="418"/>
      <c r="E2456" s="508">
        <v>5196</v>
      </c>
      <c r="F2456" s="529" t="s">
        <v>5952</v>
      </c>
      <c r="G2456" s="408" t="s">
        <v>5953</v>
      </c>
      <c r="H2456" s="408" t="s">
        <v>4716</v>
      </c>
      <c r="I2456" s="418"/>
      <c r="J2456" s="418"/>
      <c r="K2456" s="539"/>
      <c r="L2456" s="532"/>
      <c r="M2456" s="508"/>
      <c r="N2456" s="752">
        <v>4</v>
      </c>
      <c r="O2456" s="752">
        <v>12</v>
      </c>
      <c r="P2456" s="508">
        <f t="shared" si="66"/>
        <v>24000</v>
      </c>
    </row>
    <row r="2457" spans="1:16" s="389" customFormat="1" ht="11.25" x14ac:dyDescent="0.2">
      <c r="A2457" s="554" t="s">
        <v>513</v>
      </c>
      <c r="B2457" s="505" t="s">
        <v>4555</v>
      </c>
      <c r="C2457" s="505" t="s">
        <v>300</v>
      </c>
      <c r="D2457" s="418"/>
      <c r="E2457" s="508">
        <v>5275</v>
      </c>
      <c r="F2457" s="529" t="s">
        <v>5954</v>
      </c>
      <c r="G2457" s="408" t="s">
        <v>5955</v>
      </c>
      <c r="H2457" s="408" t="s">
        <v>3730</v>
      </c>
      <c r="I2457" s="418"/>
      <c r="J2457" s="418"/>
      <c r="K2457" s="539"/>
      <c r="L2457" s="532"/>
      <c r="M2457" s="508"/>
      <c r="N2457" s="752">
        <v>4</v>
      </c>
      <c r="O2457" s="752">
        <v>12</v>
      </c>
      <c r="P2457" s="508">
        <f t="shared" si="66"/>
        <v>24000</v>
      </c>
    </row>
    <row r="2458" spans="1:16" s="389" customFormat="1" ht="11.25" x14ac:dyDescent="0.2">
      <c r="A2458" s="554" t="s">
        <v>513</v>
      </c>
      <c r="B2458" s="505" t="s">
        <v>4555</v>
      </c>
      <c r="C2458" s="505" t="s">
        <v>300</v>
      </c>
      <c r="D2458" s="418"/>
      <c r="E2458" s="508">
        <v>5275</v>
      </c>
      <c r="F2458" s="529" t="s">
        <v>5956</v>
      </c>
      <c r="G2458" s="408" t="s">
        <v>5957</v>
      </c>
      <c r="H2458" s="408" t="s">
        <v>3730</v>
      </c>
      <c r="I2458" s="418"/>
      <c r="J2458" s="418"/>
      <c r="K2458" s="539"/>
      <c r="L2458" s="532"/>
      <c r="M2458" s="508"/>
      <c r="N2458" s="752">
        <v>4</v>
      </c>
      <c r="O2458" s="752">
        <v>12</v>
      </c>
      <c r="P2458" s="508">
        <f t="shared" si="66"/>
        <v>24000</v>
      </c>
    </row>
    <row r="2459" spans="1:16" s="389" customFormat="1" ht="11.25" x14ac:dyDescent="0.2">
      <c r="A2459" s="554" t="s">
        <v>513</v>
      </c>
      <c r="B2459" s="505" t="s">
        <v>4555</v>
      </c>
      <c r="C2459" s="505" t="s">
        <v>300</v>
      </c>
      <c r="D2459" s="418"/>
      <c r="E2459" s="508">
        <v>4825</v>
      </c>
      <c r="F2459" s="529" t="s">
        <v>5958</v>
      </c>
      <c r="G2459" s="408" t="s">
        <v>5959</v>
      </c>
      <c r="H2459" s="408" t="s">
        <v>3245</v>
      </c>
      <c r="I2459" s="418"/>
      <c r="J2459" s="418"/>
      <c r="K2459" s="539"/>
      <c r="L2459" s="532"/>
      <c r="M2459" s="508"/>
      <c r="N2459" s="752">
        <v>4</v>
      </c>
      <c r="O2459" s="752">
        <v>12</v>
      </c>
      <c r="P2459" s="508">
        <f t="shared" si="66"/>
        <v>24000</v>
      </c>
    </row>
    <row r="2460" spans="1:16" s="389" customFormat="1" ht="11.25" x14ac:dyDescent="0.2">
      <c r="A2460" s="554" t="s">
        <v>513</v>
      </c>
      <c r="B2460" s="505" t="s">
        <v>4555</v>
      </c>
      <c r="C2460" s="505" t="s">
        <v>300</v>
      </c>
      <c r="D2460" s="418"/>
      <c r="E2460" s="508">
        <v>5196</v>
      </c>
      <c r="F2460" s="529" t="s">
        <v>5960</v>
      </c>
      <c r="G2460" s="408" t="s">
        <v>5961</v>
      </c>
      <c r="H2460" s="408" t="s">
        <v>4716</v>
      </c>
      <c r="I2460" s="418"/>
      <c r="J2460" s="418"/>
      <c r="K2460" s="539"/>
      <c r="L2460" s="532"/>
      <c r="M2460" s="508"/>
      <c r="N2460" s="752">
        <v>4</v>
      </c>
      <c r="O2460" s="752">
        <v>12</v>
      </c>
      <c r="P2460" s="508">
        <f t="shared" si="66"/>
        <v>24000</v>
      </c>
    </row>
    <row r="2461" spans="1:16" s="389" customFormat="1" ht="11.25" x14ac:dyDescent="0.2">
      <c r="A2461" s="554" t="s">
        <v>513</v>
      </c>
      <c r="B2461" s="505" t="s">
        <v>4555</v>
      </c>
      <c r="C2461" s="505" t="s">
        <v>300</v>
      </c>
      <c r="D2461" s="418"/>
      <c r="E2461" s="508">
        <v>3800</v>
      </c>
      <c r="F2461" s="529" t="s">
        <v>5962</v>
      </c>
      <c r="G2461" s="408" t="s">
        <v>5963</v>
      </c>
      <c r="H2461" s="408" t="s">
        <v>2852</v>
      </c>
      <c r="I2461" s="418"/>
      <c r="J2461" s="418"/>
      <c r="K2461" s="539"/>
      <c r="L2461" s="532"/>
      <c r="M2461" s="508"/>
      <c r="N2461" s="752">
        <v>4</v>
      </c>
      <c r="O2461" s="752">
        <v>12</v>
      </c>
      <c r="P2461" s="508">
        <f t="shared" si="66"/>
        <v>24000</v>
      </c>
    </row>
    <row r="2462" spans="1:16" s="389" customFormat="1" ht="11.25" x14ac:dyDescent="0.2">
      <c r="A2462" s="554" t="s">
        <v>513</v>
      </c>
      <c r="B2462" s="505" t="s">
        <v>4555</v>
      </c>
      <c r="C2462" s="505" t="s">
        <v>300</v>
      </c>
      <c r="D2462" s="418"/>
      <c r="E2462" s="508">
        <v>4746</v>
      </c>
      <c r="F2462" s="529" t="s">
        <v>5964</v>
      </c>
      <c r="G2462" s="408" t="s">
        <v>5965</v>
      </c>
      <c r="H2462" s="408" t="s">
        <v>5292</v>
      </c>
      <c r="I2462" s="418"/>
      <c r="J2462" s="418"/>
      <c r="K2462" s="539"/>
      <c r="L2462" s="532"/>
      <c r="M2462" s="508"/>
      <c r="N2462" s="752">
        <v>4</v>
      </c>
      <c r="O2462" s="752">
        <v>12</v>
      </c>
      <c r="P2462" s="508">
        <f t="shared" si="66"/>
        <v>24000</v>
      </c>
    </row>
    <row r="2463" spans="1:16" s="389" customFormat="1" ht="11.25" x14ac:dyDescent="0.2">
      <c r="A2463" s="554" t="s">
        <v>513</v>
      </c>
      <c r="B2463" s="505" t="s">
        <v>4555</v>
      </c>
      <c r="C2463" s="505" t="s">
        <v>300</v>
      </c>
      <c r="D2463" s="418"/>
      <c r="E2463" s="508">
        <v>3800</v>
      </c>
      <c r="F2463" s="529" t="s">
        <v>5966</v>
      </c>
      <c r="G2463" s="408" t="s">
        <v>5967</v>
      </c>
      <c r="H2463" s="408" t="s">
        <v>5968</v>
      </c>
      <c r="I2463" s="418"/>
      <c r="J2463" s="418"/>
      <c r="K2463" s="539"/>
      <c r="L2463" s="532"/>
      <c r="M2463" s="508"/>
      <c r="N2463" s="752">
        <v>4</v>
      </c>
      <c r="O2463" s="752">
        <v>12</v>
      </c>
      <c r="P2463" s="508">
        <f t="shared" si="66"/>
        <v>24000</v>
      </c>
    </row>
    <row r="2464" spans="1:16" s="389" customFormat="1" ht="11.25" x14ac:dyDescent="0.2">
      <c r="A2464" s="554" t="s">
        <v>513</v>
      </c>
      <c r="B2464" s="505" t="s">
        <v>4555</v>
      </c>
      <c r="C2464" s="505" t="s">
        <v>300</v>
      </c>
      <c r="D2464" s="418"/>
      <c r="E2464" s="508">
        <v>5196</v>
      </c>
      <c r="F2464" s="529" t="s">
        <v>5969</v>
      </c>
      <c r="G2464" s="408" t="s">
        <v>5970</v>
      </c>
      <c r="H2464" s="408" t="s">
        <v>4716</v>
      </c>
      <c r="I2464" s="418"/>
      <c r="J2464" s="418"/>
      <c r="K2464" s="539"/>
      <c r="L2464" s="532"/>
      <c r="M2464" s="508"/>
      <c r="N2464" s="752">
        <v>4</v>
      </c>
      <c r="O2464" s="752">
        <v>12</v>
      </c>
      <c r="P2464" s="508">
        <f t="shared" si="66"/>
        <v>24000</v>
      </c>
    </row>
    <row r="2465" spans="1:16" s="389" customFormat="1" ht="11.25" x14ac:dyDescent="0.2">
      <c r="A2465" s="554" t="s">
        <v>513</v>
      </c>
      <c r="B2465" s="505" t="s">
        <v>4555</v>
      </c>
      <c r="C2465" s="505" t="s">
        <v>300</v>
      </c>
      <c r="D2465" s="418"/>
      <c r="E2465" s="508">
        <v>5196</v>
      </c>
      <c r="F2465" s="529" t="s">
        <v>5971</v>
      </c>
      <c r="G2465" s="408" t="s">
        <v>5972</v>
      </c>
      <c r="H2465" s="408" t="s">
        <v>4716</v>
      </c>
      <c r="I2465" s="418"/>
      <c r="J2465" s="418"/>
      <c r="K2465" s="539"/>
      <c r="L2465" s="532"/>
      <c r="M2465" s="508"/>
      <c r="N2465" s="752">
        <v>4</v>
      </c>
      <c r="O2465" s="752">
        <v>12</v>
      </c>
      <c r="P2465" s="508">
        <f t="shared" si="66"/>
        <v>24000</v>
      </c>
    </row>
    <row r="2466" spans="1:16" s="389" customFormat="1" ht="11.25" x14ac:dyDescent="0.2">
      <c r="A2466" s="554" t="s">
        <v>513</v>
      </c>
      <c r="B2466" s="505" t="s">
        <v>4555</v>
      </c>
      <c r="C2466" s="505" t="s">
        <v>300</v>
      </c>
      <c r="D2466" s="418"/>
      <c r="E2466" s="508">
        <v>5500</v>
      </c>
      <c r="F2466" s="529" t="s">
        <v>5973</v>
      </c>
      <c r="G2466" s="408" t="s">
        <v>5974</v>
      </c>
      <c r="H2466" s="408" t="s">
        <v>4716</v>
      </c>
      <c r="I2466" s="418"/>
      <c r="J2466" s="418"/>
      <c r="K2466" s="539"/>
      <c r="L2466" s="532"/>
      <c r="M2466" s="508"/>
      <c r="N2466" s="752">
        <v>4</v>
      </c>
      <c r="O2466" s="752">
        <v>12</v>
      </c>
      <c r="P2466" s="508">
        <f t="shared" si="66"/>
        <v>24000</v>
      </c>
    </row>
    <row r="2467" spans="1:16" s="389" customFormat="1" ht="11.25" x14ac:dyDescent="0.2">
      <c r="A2467" s="554" t="s">
        <v>513</v>
      </c>
      <c r="B2467" s="505" t="s">
        <v>4555</v>
      </c>
      <c r="C2467" s="505" t="s">
        <v>300</v>
      </c>
      <c r="D2467" s="418"/>
      <c r="E2467" s="508">
        <v>5196</v>
      </c>
      <c r="F2467" s="529" t="s">
        <v>5975</v>
      </c>
      <c r="G2467" s="408" t="s">
        <v>5976</v>
      </c>
      <c r="H2467" s="408" t="s">
        <v>4716</v>
      </c>
      <c r="I2467" s="418"/>
      <c r="J2467" s="418"/>
      <c r="K2467" s="539"/>
      <c r="L2467" s="532"/>
      <c r="M2467" s="508"/>
      <c r="N2467" s="752">
        <v>4</v>
      </c>
      <c r="O2467" s="752">
        <v>12</v>
      </c>
      <c r="P2467" s="508">
        <f t="shared" si="66"/>
        <v>24000</v>
      </c>
    </row>
    <row r="2468" spans="1:16" s="389" customFormat="1" ht="11.25" x14ac:dyDescent="0.2">
      <c r="A2468" s="554" t="s">
        <v>513</v>
      </c>
      <c r="B2468" s="505" t="s">
        <v>4555</v>
      </c>
      <c r="C2468" s="505" t="s">
        <v>300</v>
      </c>
      <c r="D2468" s="418"/>
      <c r="E2468" s="508">
        <v>5500</v>
      </c>
      <c r="F2468" s="529" t="s">
        <v>5977</v>
      </c>
      <c r="G2468" s="408" t="s">
        <v>5978</v>
      </c>
      <c r="H2468" s="408" t="s">
        <v>4716</v>
      </c>
      <c r="I2468" s="418"/>
      <c r="J2468" s="418"/>
      <c r="K2468" s="539"/>
      <c r="L2468" s="532"/>
      <c r="M2468" s="508"/>
      <c r="N2468" s="752">
        <v>4</v>
      </c>
      <c r="O2468" s="752">
        <v>12</v>
      </c>
      <c r="P2468" s="508">
        <f t="shared" si="66"/>
        <v>24000</v>
      </c>
    </row>
    <row r="2469" spans="1:16" s="389" customFormat="1" ht="11.25" x14ac:dyDescent="0.2">
      <c r="A2469" s="554" t="s">
        <v>513</v>
      </c>
      <c r="B2469" s="505" t="s">
        <v>4555</v>
      </c>
      <c r="C2469" s="505" t="s">
        <v>300</v>
      </c>
      <c r="D2469" s="418"/>
      <c r="E2469" s="508">
        <v>4746</v>
      </c>
      <c r="F2469" s="529" t="s">
        <v>5979</v>
      </c>
      <c r="G2469" s="408" t="s">
        <v>5980</v>
      </c>
      <c r="H2469" s="408" t="s">
        <v>5292</v>
      </c>
      <c r="I2469" s="418"/>
      <c r="J2469" s="418"/>
      <c r="K2469" s="539"/>
      <c r="L2469" s="532"/>
      <c r="M2469" s="508"/>
      <c r="N2469" s="752">
        <v>2</v>
      </c>
      <c r="O2469" s="752">
        <v>8</v>
      </c>
      <c r="P2469" s="508">
        <f t="shared" si="66"/>
        <v>16000</v>
      </c>
    </row>
    <row r="2470" spans="1:16" s="389" customFormat="1" ht="11.25" x14ac:dyDescent="0.2">
      <c r="A2470" s="554" t="s">
        <v>513</v>
      </c>
      <c r="B2470" s="505" t="s">
        <v>4555</v>
      </c>
      <c r="C2470" s="505" t="s">
        <v>300</v>
      </c>
      <c r="D2470" s="418"/>
      <c r="E2470" s="508">
        <v>129.03</v>
      </c>
      <c r="F2470" s="529" t="s">
        <v>5981</v>
      </c>
      <c r="G2470" s="408" t="s">
        <v>5982</v>
      </c>
      <c r="H2470" s="408" t="s">
        <v>4716</v>
      </c>
      <c r="I2470" s="418"/>
      <c r="J2470" s="418"/>
      <c r="K2470" s="539"/>
      <c r="L2470" s="532"/>
      <c r="M2470" s="508"/>
      <c r="N2470" s="752">
        <v>2</v>
      </c>
      <c r="O2470" s="752">
        <v>8</v>
      </c>
      <c r="P2470" s="508">
        <f t="shared" si="66"/>
        <v>16000</v>
      </c>
    </row>
    <row r="2471" spans="1:16" s="389" customFormat="1" ht="11.25" x14ac:dyDescent="0.2">
      <c r="A2471" s="554" t="s">
        <v>513</v>
      </c>
      <c r="B2471" s="505" t="s">
        <v>4555</v>
      </c>
      <c r="C2471" s="505" t="s">
        <v>300</v>
      </c>
      <c r="D2471" s="418"/>
      <c r="E2471" s="508">
        <v>7840</v>
      </c>
      <c r="F2471" s="529" t="s">
        <v>5983</v>
      </c>
      <c r="G2471" s="408" t="s">
        <v>5984</v>
      </c>
      <c r="H2471" s="408" t="s">
        <v>5985</v>
      </c>
      <c r="I2471" s="418"/>
      <c r="J2471" s="418"/>
      <c r="K2471" s="539"/>
      <c r="L2471" s="532"/>
      <c r="M2471" s="508"/>
      <c r="N2471" s="752">
        <v>2</v>
      </c>
      <c r="O2471" s="752">
        <v>8</v>
      </c>
      <c r="P2471" s="508">
        <f t="shared" si="66"/>
        <v>16000</v>
      </c>
    </row>
    <row r="2472" spans="1:16" s="389" customFormat="1" ht="11.25" x14ac:dyDescent="0.2">
      <c r="A2472" s="554" t="s">
        <v>513</v>
      </c>
      <c r="B2472" s="505" t="s">
        <v>4555</v>
      </c>
      <c r="C2472" s="505" t="s">
        <v>300</v>
      </c>
      <c r="D2472" s="418"/>
      <c r="E2472" s="508">
        <v>5500</v>
      </c>
      <c r="F2472" s="529" t="s">
        <v>5986</v>
      </c>
      <c r="G2472" s="408" t="s">
        <v>5987</v>
      </c>
      <c r="H2472" s="408" t="s">
        <v>4716</v>
      </c>
      <c r="I2472" s="418"/>
      <c r="J2472" s="418"/>
      <c r="K2472" s="539"/>
      <c r="L2472" s="532"/>
      <c r="M2472" s="508"/>
      <c r="N2472" s="752">
        <v>2</v>
      </c>
      <c r="O2472" s="752">
        <v>8</v>
      </c>
      <c r="P2472" s="508">
        <f t="shared" si="66"/>
        <v>16000</v>
      </c>
    </row>
    <row r="2473" spans="1:16" s="389" customFormat="1" ht="11.25" x14ac:dyDescent="0.2">
      <c r="A2473" s="554" t="s">
        <v>513</v>
      </c>
      <c r="B2473" s="505" t="s">
        <v>4555</v>
      </c>
      <c r="C2473" s="505" t="s">
        <v>300</v>
      </c>
      <c r="D2473" s="418"/>
      <c r="E2473" s="508">
        <v>5196</v>
      </c>
      <c r="F2473" s="529" t="s">
        <v>5988</v>
      </c>
      <c r="G2473" s="408" t="s">
        <v>5989</v>
      </c>
      <c r="H2473" s="408" t="s">
        <v>4716</v>
      </c>
      <c r="I2473" s="418"/>
      <c r="J2473" s="418"/>
      <c r="K2473" s="539"/>
      <c r="L2473" s="532"/>
      <c r="M2473" s="508"/>
      <c r="N2473" s="752">
        <v>2</v>
      </c>
      <c r="O2473" s="752">
        <v>8</v>
      </c>
      <c r="P2473" s="508">
        <f t="shared" si="66"/>
        <v>16000</v>
      </c>
    </row>
    <row r="2474" spans="1:16" s="389" customFormat="1" ht="11.25" x14ac:dyDescent="0.2">
      <c r="A2474" s="554" t="s">
        <v>513</v>
      </c>
      <c r="B2474" s="505" t="s">
        <v>4555</v>
      </c>
      <c r="C2474" s="505" t="s">
        <v>300</v>
      </c>
      <c r="D2474" s="418"/>
      <c r="E2474" s="508">
        <v>3000</v>
      </c>
      <c r="F2474" s="529" t="s">
        <v>5990</v>
      </c>
      <c r="G2474" s="408" t="s">
        <v>5991</v>
      </c>
      <c r="H2474" s="408" t="s">
        <v>5992</v>
      </c>
      <c r="I2474" s="418"/>
      <c r="J2474" s="418"/>
      <c r="K2474" s="539"/>
      <c r="L2474" s="532"/>
      <c r="M2474" s="508"/>
      <c r="N2474" s="752">
        <v>2</v>
      </c>
      <c r="O2474" s="752">
        <v>8</v>
      </c>
      <c r="P2474" s="508">
        <f t="shared" si="66"/>
        <v>16000</v>
      </c>
    </row>
    <row r="2475" spans="1:16" s="389" customFormat="1" ht="11.25" x14ac:dyDescent="0.2">
      <c r="A2475" s="554" t="s">
        <v>513</v>
      </c>
      <c r="B2475" s="505" t="s">
        <v>4555</v>
      </c>
      <c r="C2475" s="505" t="s">
        <v>300</v>
      </c>
      <c r="D2475" s="418"/>
      <c r="E2475" s="508">
        <v>6000</v>
      </c>
      <c r="F2475" s="529" t="s">
        <v>5993</v>
      </c>
      <c r="G2475" s="408" t="s">
        <v>5994</v>
      </c>
      <c r="H2475" s="408" t="s">
        <v>2841</v>
      </c>
      <c r="I2475" s="418"/>
      <c r="J2475" s="418"/>
      <c r="K2475" s="539"/>
      <c r="L2475" s="532"/>
      <c r="M2475" s="508"/>
      <c r="N2475" s="752">
        <v>2</v>
      </c>
      <c r="O2475" s="752">
        <v>8</v>
      </c>
      <c r="P2475" s="508">
        <f t="shared" si="66"/>
        <v>16000</v>
      </c>
    </row>
    <row r="2476" spans="1:16" s="389" customFormat="1" ht="11.25" x14ac:dyDescent="0.2">
      <c r="A2476" s="554" t="s">
        <v>513</v>
      </c>
      <c r="B2476" s="505" t="s">
        <v>4555</v>
      </c>
      <c r="C2476" s="505" t="s">
        <v>300</v>
      </c>
      <c r="D2476" s="418"/>
      <c r="E2476" s="508">
        <v>5196</v>
      </c>
      <c r="F2476" s="529" t="s">
        <v>5995</v>
      </c>
      <c r="G2476" s="408" t="s">
        <v>5996</v>
      </c>
      <c r="H2476" s="408" t="s">
        <v>4716</v>
      </c>
      <c r="I2476" s="418"/>
      <c r="J2476" s="418"/>
      <c r="K2476" s="539"/>
      <c r="L2476" s="532"/>
      <c r="M2476" s="508"/>
      <c r="N2476" s="752">
        <v>2</v>
      </c>
      <c r="O2476" s="752">
        <v>8</v>
      </c>
      <c r="P2476" s="508">
        <f t="shared" si="66"/>
        <v>16000</v>
      </c>
    </row>
    <row r="2477" spans="1:16" s="389" customFormat="1" ht="11.25" x14ac:dyDescent="0.2">
      <c r="A2477" s="554" t="s">
        <v>513</v>
      </c>
      <c r="B2477" s="505" t="s">
        <v>4555</v>
      </c>
      <c r="C2477" s="505" t="s">
        <v>300</v>
      </c>
      <c r="D2477" s="418"/>
      <c r="E2477" s="508">
        <v>7840</v>
      </c>
      <c r="F2477" s="529" t="s">
        <v>5997</v>
      </c>
      <c r="G2477" s="408" t="s">
        <v>5998</v>
      </c>
      <c r="H2477" s="408" t="s">
        <v>2841</v>
      </c>
      <c r="I2477" s="418"/>
      <c r="J2477" s="418"/>
      <c r="K2477" s="539"/>
      <c r="L2477" s="532"/>
      <c r="M2477" s="508"/>
      <c r="N2477" s="752">
        <v>2</v>
      </c>
      <c r="O2477" s="752">
        <v>8</v>
      </c>
      <c r="P2477" s="508">
        <f t="shared" si="66"/>
        <v>16000</v>
      </c>
    </row>
    <row r="2478" spans="1:16" s="389" customFormat="1" ht="11.25" x14ac:dyDescent="0.2">
      <c r="A2478" s="554" t="s">
        <v>513</v>
      </c>
      <c r="B2478" s="505" t="s">
        <v>4555</v>
      </c>
      <c r="C2478" s="505" t="s">
        <v>300</v>
      </c>
      <c r="D2478" s="418"/>
      <c r="E2478" s="508">
        <v>7000</v>
      </c>
      <c r="F2478" s="529" t="s">
        <v>5999</v>
      </c>
      <c r="G2478" s="408" t="s">
        <v>6000</v>
      </c>
      <c r="H2478" s="408" t="s">
        <v>2841</v>
      </c>
      <c r="I2478" s="418"/>
      <c r="J2478" s="418"/>
      <c r="K2478" s="539"/>
      <c r="L2478" s="532"/>
      <c r="M2478" s="508"/>
      <c r="N2478" s="752">
        <v>2</v>
      </c>
      <c r="O2478" s="752">
        <v>8</v>
      </c>
      <c r="P2478" s="508">
        <f t="shared" si="66"/>
        <v>16000</v>
      </c>
    </row>
    <row r="2479" spans="1:16" s="389" customFormat="1" ht="11.25" x14ac:dyDescent="0.2">
      <c r="A2479" s="554" t="s">
        <v>513</v>
      </c>
      <c r="B2479" s="505" t="s">
        <v>4555</v>
      </c>
      <c r="C2479" s="505" t="s">
        <v>300</v>
      </c>
      <c r="D2479" s="418"/>
      <c r="E2479" s="508">
        <v>5196</v>
      </c>
      <c r="F2479" s="529" t="s">
        <v>6001</v>
      </c>
      <c r="G2479" s="408" t="s">
        <v>6002</v>
      </c>
      <c r="H2479" s="408" t="s">
        <v>4716</v>
      </c>
      <c r="I2479" s="418"/>
      <c r="J2479" s="418"/>
      <c r="K2479" s="539"/>
      <c r="L2479" s="532"/>
      <c r="M2479" s="508"/>
      <c r="N2479" s="752">
        <v>2</v>
      </c>
      <c r="O2479" s="752">
        <v>8</v>
      </c>
      <c r="P2479" s="508">
        <f t="shared" si="66"/>
        <v>16000</v>
      </c>
    </row>
    <row r="2480" spans="1:16" s="389" customFormat="1" ht="11.25" x14ac:dyDescent="0.2">
      <c r="A2480" s="554" t="s">
        <v>513</v>
      </c>
      <c r="B2480" s="505" t="s">
        <v>4555</v>
      </c>
      <c r="C2480" s="505" t="s">
        <v>300</v>
      </c>
      <c r="D2480" s="418"/>
      <c r="E2480" s="508">
        <v>5196</v>
      </c>
      <c r="F2480" s="529" t="s">
        <v>6003</v>
      </c>
      <c r="G2480" s="408" t="s">
        <v>6004</v>
      </c>
      <c r="H2480" s="408" t="s">
        <v>4716</v>
      </c>
      <c r="I2480" s="418"/>
      <c r="J2480" s="418"/>
      <c r="K2480" s="539"/>
      <c r="L2480" s="532"/>
      <c r="M2480" s="508"/>
      <c r="N2480" s="752">
        <v>2</v>
      </c>
      <c r="O2480" s="752">
        <v>8</v>
      </c>
      <c r="P2480" s="508">
        <f t="shared" si="66"/>
        <v>16000</v>
      </c>
    </row>
    <row r="2481" spans="1:16" s="389" customFormat="1" ht="11.25" x14ac:dyDescent="0.2">
      <c r="A2481" s="554" t="s">
        <v>513</v>
      </c>
      <c r="B2481" s="505" t="s">
        <v>4555</v>
      </c>
      <c r="C2481" s="505" t="s">
        <v>300</v>
      </c>
      <c r="D2481" s="418"/>
      <c r="E2481" s="508">
        <v>5196</v>
      </c>
      <c r="F2481" s="529" t="s">
        <v>6005</v>
      </c>
      <c r="G2481" s="408" t="s">
        <v>6006</v>
      </c>
      <c r="H2481" s="408" t="s">
        <v>4716</v>
      </c>
      <c r="I2481" s="418"/>
      <c r="J2481" s="418"/>
      <c r="K2481" s="539"/>
      <c r="L2481" s="532"/>
      <c r="M2481" s="508"/>
      <c r="N2481" s="752">
        <v>2</v>
      </c>
      <c r="O2481" s="752">
        <v>8</v>
      </c>
      <c r="P2481" s="508">
        <f t="shared" si="66"/>
        <v>16000</v>
      </c>
    </row>
    <row r="2482" spans="1:16" s="389" customFormat="1" ht="11.25" x14ac:dyDescent="0.2">
      <c r="A2482" s="554" t="s">
        <v>513</v>
      </c>
      <c r="B2482" s="505" t="s">
        <v>4555</v>
      </c>
      <c r="C2482" s="505" t="s">
        <v>300</v>
      </c>
      <c r="D2482" s="418"/>
      <c r="E2482" s="508">
        <v>4000</v>
      </c>
      <c r="F2482" s="529" t="s">
        <v>6007</v>
      </c>
      <c r="G2482" s="408" t="s">
        <v>6008</v>
      </c>
      <c r="H2482" s="408" t="s">
        <v>6009</v>
      </c>
      <c r="I2482" s="418"/>
      <c r="J2482" s="418"/>
      <c r="K2482" s="539"/>
      <c r="L2482" s="532"/>
      <c r="M2482" s="508"/>
      <c r="N2482" s="752">
        <v>2</v>
      </c>
      <c r="O2482" s="752">
        <v>8</v>
      </c>
      <c r="P2482" s="508">
        <f t="shared" si="66"/>
        <v>16000</v>
      </c>
    </row>
    <row r="2483" spans="1:16" s="389" customFormat="1" ht="11.25" x14ac:dyDescent="0.2">
      <c r="A2483" s="554" t="s">
        <v>513</v>
      </c>
      <c r="B2483" s="505" t="s">
        <v>4555</v>
      </c>
      <c r="C2483" s="505" t="s">
        <v>300</v>
      </c>
      <c r="D2483" s="418"/>
      <c r="E2483" s="508">
        <v>7840</v>
      </c>
      <c r="F2483" s="529" t="s">
        <v>6010</v>
      </c>
      <c r="G2483" s="408" t="s">
        <v>6011</v>
      </c>
      <c r="H2483" s="408" t="s">
        <v>2841</v>
      </c>
      <c r="I2483" s="418"/>
      <c r="J2483" s="418"/>
      <c r="K2483" s="539"/>
      <c r="L2483" s="532"/>
      <c r="M2483" s="508"/>
      <c r="N2483" s="752">
        <v>4</v>
      </c>
      <c r="O2483" s="752">
        <v>12</v>
      </c>
      <c r="P2483" s="508">
        <f t="shared" si="66"/>
        <v>24000</v>
      </c>
    </row>
    <row r="2484" spans="1:16" s="389" customFormat="1" ht="11.25" x14ac:dyDescent="0.2">
      <c r="A2484" s="554" t="s">
        <v>513</v>
      </c>
      <c r="B2484" s="505" t="s">
        <v>4555</v>
      </c>
      <c r="C2484" s="505" t="s">
        <v>300</v>
      </c>
      <c r="D2484" s="418"/>
      <c r="E2484" s="508">
        <v>5196</v>
      </c>
      <c r="F2484" s="529" t="s">
        <v>6012</v>
      </c>
      <c r="G2484" s="408" t="s">
        <v>6013</v>
      </c>
      <c r="H2484" s="408" t="s">
        <v>4716</v>
      </c>
      <c r="I2484" s="418"/>
      <c r="J2484" s="418"/>
      <c r="K2484" s="539"/>
      <c r="L2484" s="532"/>
      <c r="M2484" s="508"/>
      <c r="N2484" s="752">
        <v>4</v>
      </c>
      <c r="O2484" s="752">
        <v>12</v>
      </c>
      <c r="P2484" s="508">
        <f t="shared" si="66"/>
        <v>24000</v>
      </c>
    </row>
    <row r="2485" spans="1:16" s="389" customFormat="1" ht="11.25" x14ac:dyDescent="0.2">
      <c r="A2485" s="554" t="s">
        <v>513</v>
      </c>
      <c r="B2485" s="505" t="s">
        <v>4555</v>
      </c>
      <c r="C2485" s="505" t="s">
        <v>300</v>
      </c>
      <c r="D2485" s="418"/>
      <c r="E2485" s="508">
        <v>2000</v>
      </c>
      <c r="F2485" s="529" t="s">
        <v>6014</v>
      </c>
      <c r="G2485" s="408" t="s">
        <v>6015</v>
      </c>
      <c r="H2485" s="408" t="s">
        <v>3245</v>
      </c>
      <c r="I2485" s="418"/>
      <c r="J2485" s="418"/>
      <c r="K2485" s="539"/>
      <c r="L2485" s="532"/>
      <c r="M2485" s="508"/>
      <c r="N2485" s="752">
        <v>4</v>
      </c>
      <c r="O2485" s="752">
        <v>12</v>
      </c>
      <c r="P2485" s="508">
        <f t="shared" si="66"/>
        <v>24000</v>
      </c>
    </row>
    <row r="2486" spans="1:16" s="389" customFormat="1" ht="11.25" x14ac:dyDescent="0.2">
      <c r="A2486" s="554" t="s">
        <v>513</v>
      </c>
      <c r="B2486" s="505" t="s">
        <v>4555</v>
      </c>
      <c r="C2486" s="505" t="s">
        <v>300</v>
      </c>
      <c r="D2486" s="418"/>
      <c r="E2486" s="508">
        <v>5196</v>
      </c>
      <c r="F2486" s="529" t="s">
        <v>6016</v>
      </c>
      <c r="G2486" s="408" t="s">
        <v>6017</v>
      </c>
      <c r="H2486" s="408" t="s">
        <v>4716</v>
      </c>
      <c r="I2486" s="418"/>
      <c r="J2486" s="418"/>
      <c r="K2486" s="539"/>
      <c r="L2486" s="532"/>
      <c r="M2486" s="508"/>
      <c r="N2486" s="752">
        <v>4</v>
      </c>
      <c r="O2486" s="752">
        <v>12</v>
      </c>
      <c r="P2486" s="508">
        <f t="shared" si="66"/>
        <v>24000</v>
      </c>
    </row>
    <row r="2487" spans="1:16" s="389" customFormat="1" ht="11.25" x14ac:dyDescent="0.2">
      <c r="A2487" s="554" t="s">
        <v>513</v>
      </c>
      <c r="B2487" s="505" t="s">
        <v>4555</v>
      </c>
      <c r="C2487" s="505" t="s">
        <v>300</v>
      </c>
      <c r="D2487" s="418"/>
      <c r="E2487" s="508">
        <v>5500</v>
      </c>
      <c r="F2487" s="529" t="s">
        <v>6018</v>
      </c>
      <c r="G2487" s="408" t="s">
        <v>6019</v>
      </c>
      <c r="H2487" s="408" t="s">
        <v>5968</v>
      </c>
      <c r="I2487" s="418"/>
      <c r="J2487" s="418"/>
      <c r="K2487" s="539"/>
      <c r="L2487" s="532"/>
      <c r="M2487" s="508"/>
      <c r="N2487" s="752">
        <v>4</v>
      </c>
      <c r="O2487" s="752">
        <v>12</v>
      </c>
      <c r="P2487" s="508">
        <f t="shared" si="66"/>
        <v>24000</v>
      </c>
    </row>
    <row r="2488" spans="1:16" s="389" customFormat="1" ht="11.25" x14ac:dyDescent="0.2">
      <c r="A2488" s="554" t="s">
        <v>513</v>
      </c>
      <c r="B2488" s="505" t="s">
        <v>4555</v>
      </c>
      <c r="C2488" s="505" t="s">
        <v>300</v>
      </c>
      <c r="D2488" s="418"/>
      <c r="E2488" s="508">
        <v>5000</v>
      </c>
      <c r="F2488" s="529" t="s">
        <v>6020</v>
      </c>
      <c r="G2488" s="408" t="s">
        <v>6021</v>
      </c>
      <c r="H2488" s="408" t="s">
        <v>6022</v>
      </c>
      <c r="I2488" s="418"/>
      <c r="J2488" s="418"/>
      <c r="K2488" s="539"/>
      <c r="L2488" s="532"/>
      <c r="M2488" s="508"/>
      <c r="N2488" s="752">
        <v>4</v>
      </c>
      <c r="O2488" s="752">
        <v>12</v>
      </c>
      <c r="P2488" s="508">
        <f t="shared" si="66"/>
        <v>24000</v>
      </c>
    </row>
    <row r="2489" spans="1:16" s="389" customFormat="1" ht="11.25" x14ac:dyDescent="0.2">
      <c r="A2489" s="554" t="s">
        <v>513</v>
      </c>
      <c r="B2489" s="505" t="s">
        <v>4555</v>
      </c>
      <c r="C2489" s="505" t="s">
        <v>300</v>
      </c>
      <c r="D2489" s="418"/>
      <c r="E2489" s="508">
        <v>5500</v>
      </c>
      <c r="F2489" s="529" t="s">
        <v>6023</v>
      </c>
      <c r="G2489" s="408" t="s">
        <v>6024</v>
      </c>
      <c r="H2489" s="408" t="s">
        <v>5968</v>
      </c>
      <c r="I2489" s="418"/>
      <c r="J2489" s="418"/>
      <c r="K2489" s="539"/>
      <c r="L2489" s="532"/>
      <c r="M2489" s="508"/>
      <c r="N2489" s="752">
        <v>4</v>
      </c>
      <c r="O2489" s="752">
        <v>12</v>
      </c>
      <c r="P2489" s="508">
        <f t="shared" si="66"/>
        <v>24000</v>
      </c>
    </row>
    <row r="2490" spans="1:16" s="389" customFormat="1" ht="11.25" x14ac:dyDescent="0.2">
      <c r="A2490" s="554" t="s">
        <v>513</v>
      </c>
      <c r="B2490" s="505" t="s">
        <v>4555</v>
      </c>
      <c r="C2490" s="505" t="s">
        <v>300</v>
      </c>
      <c r="D2490" s="418"/>
      <c r="E2490" s="508">
        <v>5196</v>
      </c>
      <c r="F2490" s="529" t="s">
        <v>6025</v>
      </c>
      <c r="G2490" s="408" t="s">
        <v>6026</v>
      </c>
      <c r="H2490" s="408" t="s">
        <v>5932</v>
      </c>
      <c r="I2490" s="418"/>
      <c r="J2490" s="418"/>
      <c r="K2490" s="539"/>
      <c r="L2490" s="532"/>
      <c r="M2490" s="508"/>
      <c r="N2490" s="752">
        <v>4</v>
      </c>
      <c r="O2490" s="752">
        <v>12</v>
      </c>
      <c r="P2490" s="508">
        <f t="shared" si="66"/>
        <v>24000</v>
      </c>
    </row>
    <row r="2491" spans="1:16" s="389" customFormat="1" ht="11.25" x14ac:dyDescent="0.2">
      <c r="A2491" s="554" t="s">
        <v>513</v>
      </c>
      <c r="B2491" s="505" t="s">
        <v>4555</v>
      </c>
      <c r="C2491" s="505" t="s">
        <v>300</v>
      </c>
      <c r="D2491" s="418"/>
      <c r="E2491" s="508">
        <v>6000</v>
      </c>
      <c r="F2491" s="529" t="s">
        <v>6027</v>
      </c>
      <c r="G2491" s="408" t="s">
        <v>6028</v>
      </c>
      <c r="H2491" s="408" t="s">
        <v>2841</v>
      </c>
      <c r="I2491" s="418"/>
      <c r="J2491" s="418"/>
      <c r="K2491" s="539"/>
      <c r="L2491" s="532"/>
      <c r="M2491" s="508"/>
      <c r="N2491" s="752">
        <v>4</v>
      </c>
      <c r="O2491" s="752">
        <v>12</v>
      </c>
      <c r="P2491" s="508">
        <f t="shared" si="66"/>
        <v>24000</v>
      </c>
    </row>
    <row r="2492" spans="1:16" s="389" customFormat="1" ht="11.25" x14ac:dyDescent="0.2">
      <c r="A2492" s="554" t="s">
        <v>513</v>
      </c>
      <c r="B2492" s="505" t="s">
        <v>4555</v>
      </c>
      <c r="C2492" s="505" t="s">
        <v>300</v>
      </c>
      <c r="D2492" s="418"/>
      <c r="E2492" s="508">
        <v>5500</v>
      </c>
      <c r="F2492" s="529" t="s">
        <v>6029</v>
      </c>
      <c r="G2492" s="408" t="s">
        <v>5216</v>
      </c>
      <c r="H2492" s="408" t="s">
        <v>4716</v>
      </c>
      <c r="I2492" s="418"/>
      <c r="J2492" s="418"/>
      <c r="K2492" s="539"/>
      <c r="L2492" s="532"/>
      <c r="M2492" s="508"/>
      <c r="N2492" s="752">
        <v>4</v>
      </c>
      <c r="O2492" s="752">
        <v>12</v>
      </c>
      <c r="P2492" s="508">
        <f t="shared" si="66"/>
        <v>24000</v>
      </c>
    </row>
    <row r="2493" spans="1:16" s="389" customFormat="1" ht="11.25" x14ac:dyDescent="0.2">
      <c r="A2493" s="554" t="s">
        <v>513</v>
      </c>
      <c r="B2493" s="505" t="s">
        <v>4555</v>
      </c>
      <c r="C2493" s="505" t="s">
        <v>300</v>
      </c>
      <c r="D2493" s="418"/>
      <c r="E2493" s="508">
        <v>2200</v>
      </c>
      <c r="F2493" s="529" t="s">
        <v>5215</v>
      </c>
      <c r="G2493" s="408" t="s">
        <v>6030</v>
      </c>
      <c r="H2493" s="408" t="s">
        <v>3755</v>
      </c>
      <c r="I2493" s="418"/>
      <c r="J2493" s="418"/>
      <c r="K2493" s="539"/>
      <c r="L2493" s="532"/>
      <c r="M2493" s="508"/>
      <c r="N2493" s="752">
        <v>4</v>
      </c>
      <c r="O2493" s="752">
        <v>12</v>
      </c>
      <c r="P2493" s="508">
        <f t="shared" si="66"/>
        <v>24000</v>
      </c>
    </row>
    <row r="2494" spans="1:16" s="389" customFormat="1" ht="11.25" x14ac:dyDescent="0.2">
      <c r="A2494" s="554" t="s">
        <v>513</v>
      </c>
      <c r="B2494" s="505" t="s">
        <v>4555</v>
      </c>
      <c r="C2494" s="505" t="s">
        <v>300</v>
      </c>
      <c r="D2494" s="418"/>
      <c r="E2494" s="508">
        <v>2000</v>
      </c>
      <c r="F2494" s="529" t="s">
        <v>6031</v>
      </c>
      <c r="G2494" s="408" t="s">
        <v>6032</v>
      </c>
      <c r="H2494" s="408" t="s">
        <v>6033</v>
      </c>
      <c r="I2494" s="418"/>
      <c r="J2494" s="418"/>
      <c r="K2494" s="539"/>
      <c r="L2494" s="532"/>
      <c r="M2494" s="508"/>
      <c r="N2494" s="752">
        <v>4</v>
      </c>
      <c r="O2494" s="752">
        <v>12</v>
      </c>
      <c r="P2494" s="508">
        <f t="shared" si="66"/>
        <v>24000</v>
      </c>
    </row>
    <row r="2495" spans="1:16" s="389" customFormat="1" ht="11.25" x14ac:dyDescent="0.2">
      <c r="A2495" s="554" t="s">
        <v>513</v>
      </c>
      <c r="B2495" s="505" t="s">
        <v>4555</v>
      </c>
      <c r="C2495" s="505" t="s">
        <v>300</v>
      </c>
      <c r="D2495" s="418"/>
      <c r="E2495" s="508">
        <v>5196</v>
      </c>
      <c r="F2495" s="529" t="s">
        <v>6034</v>
      </c>
      <c r="G2495" s="408" t="s">
        <v>6035</v>
      </c>
      <c r="H2495" s="408" t="s">
        <v>4716</v>
      </c>
      <c r="I2495" s="418"/>
      <c r="J2495" s="418"/>
      <c r="K2495" s="539"/>
      <c r="L2495" s="532"/>
      <c r="M2495" s="508"/>
      <c r="N2495" s="752">
        <v>4</v>
      </c>
      <c r="O2495" s="752">
        <v>12</v>
      </c>
      <c r="P2495" s="508">
        <f t="shared" si="66"/>
        <v>24000</v>
      </c>
    </row>
    <row r="2496" spans="1:16" s="389" customFormat="1" ht="11.25" x14ac:dyDescent="0.2">
      <c r="A2496" s="554" t="s">
        <v>513</v>
      </c>
      <c r="B2496" s="505" t="s">
        <v>4555</v>
      </c>
      <c r="C2496" s="505" t="s">
        <v>300</v>
      </c>
      <c r="D2496" s="418"/>
      <c r="E2496" s="508">
        <v>3000</v>
      </c>
      <c r="F2496" s="529" t="s">
        <v>6036</v>
      </c>
      <c r="G2496" s="408" t="s">
        <v>6037</v>
      </c>
      <c r="H2496" s="408" t="s">
        <v>6038</v>
      </c>
      <c r="I2496" s="418"/>
      <c r="J2496" s="418"/>
      <c r="K2496" s="539"/>
      <c r="L2496" s="532"/>
      <c r="M2496" s="508"/>
      <c r="N2496" s="752">
        <v>4</v>
      </c>
      <c r="O2496" s="752">
        <v>12</v>
      </c>
      <c r="P2496" s="508">
        <f t="shared" si="66"/>
        <v>24000</v>
      </c>
    </row>
    <row r="2497" spans="1:16" s="389" customFormat="1" ht="11.25" x14ac:dyDescent="0.2">
      <c r="A2497" s="554" t="s">
        <v>513</v>
      </c>
      <c r="B2497" s="505" t="s">
        <v>4555</v>
      </c>
      <c r="C2497" s="505" t="s">
        <v>300</v>
      </c>
      <c r="D2497" s="418"/>
      <c r="E2497" s="508">
        <v>4000</v>
      </c>
      <c r="F2497" s="529" t="s">
        <v>6039</v>
      </c>
      <c r="G2497" s="408" t="s">
        <v>6040</v>
      </c>
      <c r="H2497" s="408" t="s">
        <v>6009</v>
      </c>
      <c r="I2497" s="418"/>
      <c r="J2497" s="418"/>
      <c r="K2497" s="539"/>
      <c r="L2497" s="532"/>
      <c r="M2497" s="508"/>
      <c r="N2497" s="752">
        <v>4</v>
      </c>
      <c r="O2497" s="752">
        <v>12</v>
      </c>
      <c r="P2497" s="508">
        <f t="shared" ref="P2497:P2560" si="67">2000*O2497</f>
        <v>24000</v>
      </c>
    </row>
    <row r="2498" spans="1:16" s="389" customFormat="1" ht="11.25" x14ac:dyDescent="0.2">
      <c r="A2498" s="554" t="s">
        <v>513</v>
      </c>
      <c r="B2498" s="505" t="s">
        <v>4555</v>
      </c>
      <c r="C2498" s="505" t="s">
        <v>300</v>
      </c>
      <c r="D2498" s="418"/>
      <c r="E2498" s="508">
        <v>4746</v>
      </c>
      <c r="F2498" s="529" t="s">
        <v>6041</v>
      </c>
      <c r="G2498" s="408" t="s">
        <v>6042</v>
      </c>
      <c r="H2498" s="408" t="s">
        <v>5292</v>
      </c>
      <c r="I2498" s="418"/>
      <c r="J2498" s="418"/>
      <c r="K2498" s="539"/>
      <c r="L2498" s="532"/>
      <c r="M2498" s="508"/>
      <c r="N2498" s="752">
        <v>4</v>
      </c>
      <c r="O2498" s="752">
        <v>12</v>
      </c>
      <c r="P2498" s="508">
        <f t="shared" si="67"/>
        <v>24000</v>
      </c>
    </row>
    <row r="2499" spans="1:16" s="389" customFormat="1" ht="11.25" x14ac:dyDescent="0.2">
      <c r="A2499" s="554" t="s">
        <v>513</v>
      </c>
      <c r="B2499" s="505" t="s">
        <v>4555</v>
      </c>
      <c r="C2499" s="505" t="s">
        <v>300</v>
      </c>
      <c r="D2499" s="418"/>
      <c r="E2499" s="508">
        <v>7840</v>
      </c>
      <c r="F2499" s="529" t="s">
        <v>6043</v>
      </c>
      <c r="G2499" s="408" t="s">
        <v>6044</v>
      </c>
      <c r="H2499" s="408" t="s">
        <v>6045</v>
      </c>
      <c r="I2499" s="418"/>
      <c r="J2499" s="418"/>
      <c r="K2499" s="539"/>
      <c r="L2499" s="532"/>
      <c r="M2499" s="508"/>
      <c r="N2499" s="752">
        <v>4</v>
      </c>
      <c r="O2499" s="752">
        <v>12</v>
      </c>
      <c r="P2499" s="508">
        <f t="shared" si="67"/>
        <v>24000</v>
      </c>
    </row>
    <row r="2500" spans="1:16" s="389" customFormat="1" ht="11.25" x14ac:dyDescent="0.2">
      <c r="A2500" s="554" t="s">
        <v>513</v>
      </c>
      <c r="B2500" s="505" t="s">
        <v>4555</v>
      </c>
      <c r="C2500" s="505" t="s">
        <v>300</v>
      </c>
      <c r="D2500" s="418"/>
      <c r="E2500" s="508">
        <v>4746</v>
      </c>
      <c r="F2500" s="529" t="s">
        <v>6046</v>
      </c>
      <c r="G2500" s="408" t="s">
        <v>6047</v>
      </c>
      <c r="H2500" s="408" t="s">
        <v>5292</v>
      </c>
      <c r="I2500" s="418"/>
      <c r="J2500" s="418"/>
      <c r="K2500" s="539"/>
      <c r="L2500" s="532"/>
      <c r="M2500" s="508"/>
      <c r="N2500" s="752">
        <v>4</v>
      </c>
      <c r="O2500" s="752">
        <v>12</v>
      </c>
      <c r="P2500" s="508">
        <f t="shared" si="67"/>
        <v>24000</v>
      </c>
    </row>
    <row r="2501" spans="1:16" s="389" customFormat="1" ht="11.25" x14ac:dyDescent="0.2">
      <c r="A2501" s="554" t="s">
        <v>513</v>
      </c>
      <c r="B2501" s="505" t="s">
        <v>4555</v>
      </c>
      <c r="C2501" s="505" t="s">
        <v>300</v>
      </c>
      <c r="D2501" s="418"/>
      <c r="E2501" s="508">
        <v>7840</v>
      </c>
      <c r="F2501" s="529" t="s">
        <v>6048</v>
      </c>
      <c r="G2501" s="408" t="s">
        <v>6049</v>
      </c>
      <c r="H2501" s="408" t="s">
        <v>6050</v>
      </c>
      <c r="I2501" s="418"/>
      <c r="J2501" s="418"/>
      <c r="K2501" s="539"/>
      <c r="L2501" s="532"/>
      <c r="M2501" s="508"/>
      <c r="N2501" s="752">
        <v>4</v>
      </c>
      <c r="O2501" s="752">
        <v>12</v>
      </c>
      <c r="P2501" s="508">
        <f t="shared" si="67"/>
        <v>24000</v>
      </c>
    </row>
    <row r="2502" spans="1:16" s="389" customFormat="1" ht="11.25" x14ac:dyDescent="0.2">
      <c r="A2502" s="554" t="s">
        <v>513</v>
      </c>
      <c r="B2502" s="505" t="s">
        <v>4555</v>
      </c>
      <c r="C2502" s="505" t="s">
        <v>300</v>
      </c>
      <c r="D2502" s="418"/>
      <c r="E2502" s="508">
        <v>2797</v>
      </c>
      <c r="F2502" s="529" t="s">
        <v>6051</v>
      </c>
      <c r="G2502" s="408" t="s">
        <v>6052</v>
      </c>
      <c r="H2502" s="408" t="s">
        <v>3689</v>
      </c>
      <c r="I2502" s="418"/>
      <c r="J2502" s="418"/>
      <c r="K2502" s="539"/>
      <c r="L2502" s="532"/>
      <c r="M2502" s="508"/>
      <c r="N2502" s="752">
        <v>4</v>
      </c>
      <c r="O2502" s="752">
        <v>12</v>
      </c>
      <c r="P2502" s="508">
        <f t="shared" si="67"/>
        <v>24000</v>
      </c>
    </row>
    <row r="2503" spans="1:16" s="389" customFormat="1" ht="11.25" x14ac:dyDescent="0.2">
      <c r="A2503" s="554" t="s">
        <v>513</v>
      </c>
      <c r="B2503" s="505" t="s">
        <v>4555</v>
      </c>
      <c r="C2503" s="505" t="s">
        <v>300</v>
      </c>
      <c r="D2503" s="418"/>
      <c r="E2503" s="508">
        <v>4746</v>
      </c>
      <c r="F2503" s="529" t="s">
        <v>6053</v>
      </c>
      <c r="G2503" s="408" t="s">
        <v>6054</v>
      </c>
      <c r="H2503" s="408" t="s">
        <v>5292</v>
      </c>
      <c r="I2503" s="418"/>
      <c r="J2503" s="418"/>
      <c r="K2503" s="539"/>
      <c r="L2503" s="532"/>
      <c r="M2503" s="508"/>
      <c r="N2503" s="752">
        <v>4</v>
      </c>
      <c r="O2503" s="752">
        <v>12</v>
      </c>
      <c r="P2503" s="508">
        <f t="shared" si="67"/>
        <v>24000</v>
      </c>
    </row>
    <row r="2504" spans="1:16" s="389" customFormat="1" ht="11.25" x14ac:dyDescent="0.2">
      <c r="A2504" s="554" t="s">
        <v>513</v>
      </c>
      <c r="B2504" s="505" t="s">
        <v>4555</v>
      </c>
      <c r="C2504" s="505" t="s">
        <v>300</v>
      </c>
      <c r="D2504" s="418"/>
      <c r="E2504" s="508">
        <v>6000</v>
      </c>
      <c r="F2504" s="529" t="s">
        <v>6055</v>
      </c>
      <c r="G2504" s="408" t="s">
        <v>6056</v>
      </c>
      <c r="H2504" s="408" t="s">
        <v>2841</v>
      </c>
      <c r="I2504" s="418"/>
      <c r="J2504" s="418"/>
      <c r="K2504" s="539"/>
      <c r="L2504" s="532"/>
      <c r="M2504" s="508"/>
      <c r="N2504" s="752">
        <v>4</v>
      </c>
      <c r="O2504" s="752">
        <v>12</v>
      </c>
      <c r="P2504" s="508">
        <f t="shared" si="67"/>
        <v>24000</v>
      </c>
    </row>
    <row r="2505" spans="1:16" s="389" customFormat="1" ht="11.25" x14ac:dyDescent="0.2">
      <c r="A2505" s="554" t="s">
        <v>513</v>
      </c>
      <c r="B2505" s="505" t="s">
        <v>4555</v>
      </c>
      <c r="C2505" s="505" t="s">
        <v>300</v>
      </c>
      <c r="D2505" s="418"/>
      <c r="E2505" s="508">
        <v>5275</v>
      </c>
      <c r="F2505" s="529" t="s">
        <v>6057</v>
      </c>
      <c r="G2505" s="408" t="s">
        <v>6058</v>
      </c>
      <c r="H2505" s="408" t="s">
        <v>3730</v>
      </c>
      <c r="I2505" s="418"/>
      <c r="J2505" s="418"/>
      <c r="K2505" s="539"/>
      <c r="L2505" s="532"/>
      <c r="M2505" s="508"/>
      <c r="N2505" s="752">
        <v>4</v>
      </c>
      <c r="O2505" s="752">
        <v>12</v>
      </c>
      <c r="P2505" s="508">
        <f t="shared" si="67"/>
        <v>24000</v>
      </c>
    </row>
    <row r="2506" spans="1:16" s="389" customFormat="1" ht="11.25" x14ac:dyDescent="0.2">
      <c r="A2506" s="554" t="s">
        <v>513</v>
      </c>
      <c r="B2506" s="505" t="s">
        <v>4555</v>
      </c>
      <c r="C2506" s="505" t="s">
        <v>300</v>
      </c>
      <c r="D2506" s="418"/>
      <c r="E2506" s="508">
        <v>7840</v>
      </c>
      <c r="F2506" s="529" t="s">
        <v>6059</v>
      </c>
      <c r="G2506" s="408" t="s">
        <v>5258</v>
      </c>
      <c r="H2506" s="408" t="s">
        <v>6060</v>
      </c>
      <c r="I2506" s="418"/>
      <c r="J2506" s="418"/>
      <c r="K2506" s="539"/>
      <c r="L2506" s="532"/>
      <c r="M2506" s="508"/>
      <c r="N2506" s="752">
        <v>4</v>
      </c>
      <c r="O2506" s="752">
        <v>12</v>
      </c>
      <c r="P2506" s="508">
        <f t="shared" si="67"/>
        <v>24000</v>
      </c>
    </row>
    <row r="2507" spans="1:16" s="389" customFormat="1" ht="11.25" x14ac:dyDescent="0.2">
      <c r="A2507" s="554" t="s">
        <v>513</v>
      </c>
      <c r="B2507" s="505" t="s">
        <v>4555</v>
      </c>
      <c r="C2507" s="505" t="s">
        <v>300</v>
      </c>
      <c r="D2507" s="418"/>
      <c r="E2507" s="508">
        <v>2200</v>
      </c>
      <c r="F2507" s="529" t="s">
        <v>5257</v>
      </c>
      <c r="G2507" s="408" t="s">
        <v>6061</v>
      </c>
      <c r="H2507" s="408" t="s">
        <v>3755</v>
      </c>
      <c r="I2507" s="418"/>
      <c r="J2507" s="418"/>
      <c r="K2507" s="539"/>
      <c r="L2507" s="532"/>
      <c r="M2507" s="508"/>
      <c r="N2507" s="752">
        <v>4</v>
      </c>
      <c r="O2507" s="752">
        <v>12</v>
      </c>
      <c r="P2507" s="508">
        <f t="shared" si="67"/>
        <v>24000</v>
      </c>
    </row>
    <row r="2508" spans="1:16" s="389" customFormat="1" ht="11.25" x14ac:dyDescent="0.2">
      <c r="A2508" s="554" t="s">
        <v>513</v>
      </c>
      <c r="B2508" s="505" t="s">
        <v>4555</v>
      </c>
      <c r="C2508" s="505" t="s">
        <v>300</v>
      </c>
      <c r="D2508" s="418"/>
      <c r="E2508" s="508">
        <v>5500</v>
      </c>
      <c r="F2508" s="529" t="s">
        <v>6062</v>
      </c>
      <c r="G2508" s="408" t="s">
        <v>6063</v>
      </c>
      <c r="H2508" s="408" t="s">
        <v>4716</v>
      </c>
      <c r="I2508" s="418"/>
      <c r="J2508" s="418"/>
      <c r="K2508" s="539"/>
      <c r="L2508" s="532"/>
      <c r="M2508" s="508"/>
      <c r="N2508" s="752">
        <v>4</v>
      </c>
      <c r="O2508" s="752">
        <v>12</v>
      </c>
      <c r="P2508" s="508">
        <f t="shared" si="67"/>
        <v>24000</v>
      </c>
    </row>
    <row r="2509" spans="1:16" s="389" customFormat="1" ht="11.25" x14ac:dyDescent="0.2">
      <c r="A2509" s="554" t="s">
        <v>513</v>
      </c>
      <c r="B2509" s="505" t="s">
        <v>4555</v>
      </c>
      <c r="C2509" s="505" t="s">
        <v>300</v>
      </c>
      <c r="D2509" s="418"/>
      <c r="E2509" s="508">
        <v>3000</v>
      </c>
      <c r="F2509" s="529" t="s">
        <v>6064</v>
      </c>
      <c r="G2509" s="408" t="s">
        <v>6065</v>
      </c>
      <c r="H2509" s="408" t="s">
        <v>6038</v>
      </c>
      <c r="I2509" s="418"/>
      <c r="J2509" s="418"/>
      <c r="K2509" s="539"/>
      <c r="L2509" s="532"/>
      <c r="M2509" s="508"/>
      <c r="N2509" s="752">
        <v>4</v>
      </c>
      <c r="O2509" s="752">
        <v>12</v>
      </c>
      <c r="P2509" s="508">
        <f t="shared" si="67"/>
        <v>24000</v>
      </c>
    </row>
    <row r="2510" spans="1:16" s="389" customFormat="1" ht="11.25" x14ac:dyDescent="0.2">
      <c r="A2510" s="554" t="s">
        <v>513</v>
      </c>
      <c r="B2510" s="505" t="s">
        <v>4555</v>
      </c>
      <c r="C2510" s="505" t="s">
        <v>300</v>
      </c>
      <c r="D2510" s="418"/>
      <c r="E2510" s="508">
        <v>5500</v>
      </c>
      <c r="F2510" s="529" t="s">
        <v>6066</v>
      </c>
      <c r="G2510" s="408" t="s">
        <v>6067</v>
      </c>
      <c r="H2510" s="408" t="s">
        <v>5968</v>
      </c>
      <c r="I2510" s="418"/>
      <c r="J2510" s="418"/>
      <c r="K2510" s="539"/>
      <c r="L2510" s="532"/>
      <c r="M2510" s="508"/>
      <c r="N2510" s="752">
        <v>4</v>
      </c>
      <c r="O2510" s="752">
        <v>12</v>
      </c>
      <c r="P2510" s="508">
        <f t="shared" si="67"/>
        <v>24000</v>
      </c>
    </row>
    <row r="2511" spans="1:16" s="389" customFormat="1" ht="11.25" x14ac:dyDescent="0.2">
      <c r="A2511" s="554" t="s">
        <v>513</v>
      </c>
      <c r="B2511" s="505" t="s">
        <v>4555</v>
      </c>
      <c r="C2511" s="505" t="s">
        <v>300</v>
      </c>
      <c r="D2511" s="418"/>
      <c r="E2511" s="508">
        <v>7840</v>
      </c>
      <c r="F2511" s="529" t="s">
        <v>6068</v>
      </c>
      <c r="G2511" s="408" t="s">
        <v>6069</v>
      </c>
      <c r="H2511" s="408" t="s">
        <v>2841</v>
      </c>
      <c r="I2511" s="418"/>
      <c r="J2511" s="418"/>
      <c r="K2511" s="539"/>
      <c r="L2511" s="532"/>
      <c r="M2511" s="508"/>
      <c r="N2511" s="752">
        <v>4</v>
      </c>
      <c r="O2511" s="752">
        <v>12</v>
      </c>
      <c r="P2511" s="508">
        <f t="shared" si="67"/>
        <v>24000</v>
      </c>
    </row>
    <row r="2512" spans="1:16" s="389" customFormat="1" ht="11.25" x14ac:dyDescent="0.2">
      <c r="A2512" s="554" t="s">
        <v>513</v>
      </c>
      <c r="B2512" s="505" t="s">
        <v>4555</v>
      </c>
      <c r="C2512" s="505" t="s">
        <v>300</v>
      </c>
      <c r="D2512" s="418"/>
      <c r="E2512" s="508">
        <v>5275</v>
      </c>
      <c r="F2512" s="529" t="s">
        <v>6070</v>
      </c>
      <c r="G2512" s="408" t="s">
        <v>6071</v>
      </c>
      <c r="H2512" s="408" t="s">
        <v>3730</v>
      </c>
      <c r="I2512" s="418"/>
      <c r="J2512" s="418"/>
      <c r="K2512" s="539"/>
      <c r="L2512" s="532"/>
      <c r="M2512" s="508"/>
      <c r="N2512" s="752">
        <v>4</v>
      </c>
      <c r="O2512" s="752">
        <v>12</v>
      </c>
      <c r="P2512" s="508">
        <f t="shared" si="67"/>
        <v>24000</v>
      </c>
    </row>
    <row r="2513" spans="1:16" s="389" customFormat="1" ht="11.25" x14ac:dyDescent="0.2">
      <c r="A2513" s="554" t="s">
        <v>513</v>
      </c>
      <c r="B2513" s="505" t="s">
        <v>4555</v>
      </c>
      <c r="C2513" s="505" t="s">
        <v>300</v>
      </c>
      <c r="D2513" s="418"/>
      <c r="E2513" s="508">
        <v>4000</v>
      </c>
      <c r="F2513" s="529" t="s">
        <v>6072</v>
      </c>
      <c r="G2513" s="408" t="s">
        <v>6073</v>
      </c>
      <c r="H2513" s="408" t="s">
        <v>6009</v>
      </c>
      <c r="I2513" s="418"/>
      <c r="J2513" s="418"/>
      <c r="K2513" s="539"/>
      <c r="L2513" s="532"/>
      <c r="M2513" s="508"/>
      <c r="N2513" s="752">
        <v>4</v>
      </c>
      <c r="O2513" s="752">
        <v>12</v>
      </c>
      <c r="P2513" s="508">
        <f t="shared" si="67"/>
        <v>24000</v>
      </c>
    </row>
    <row r="2514" spans="1:16" s="389" customFormat="1" ht="11.25" x14ac:dyDescent="0.2">
      <c r="A2514" s="554" t="s">
        <v>513</v>
      </c>
      <c r="B2514" s="505" t="s">
        <v>4555</v>
      </c>
      <c r="C2514" s="505" t="s">
        <v>300</v>
      </c>
      <c r="D2514" s="418"/>
      <c r="E2514" s="508">
        <v>3800</v>
      </c>
      <c r="F2514" s="529" t="s">
        <v>6074</v>
      </c>
      <c r="G2514" s="408" t="s">
        <v>6075</v>
      </c>
      <c r="H2514" s="408" t="s">
        <v>5968</v>
      </c>
      <c r="I2514" s="418"/>
      <c r="J2514" s="418"/>
      <c r="K2514" s="539"/>
      <c r="L2514" s="532"/>
      <c r="M2514" s="508"/>
      <c r="N2514" s="752">
        <v>4</v>
      </c>
      <c r="O2514" s="752">
        <v>12</v>
      </c>
      <c r="P2514" s="508">
        <f t="shared" si="67"/>
        <v>24000</v>
      </c>
    </row>
    <row r="2515" spans="1:16" s="389" customFormat="1" ht="11.25" x14ac:dyDescent="0.2">
      <c r="A2515" s="554" t="s">
        <v>513</v>
      </c>
      <c r="B2515" s="505" t="s">
        <v>4555</v>
      </c>
      <c r="C2515" s="505" t="s">
        <v>300</v>
      </c>
      <c r="D2515" s="418"/>
      <c r="E2515" s="508">
        <v>7000</v>
      </c>
      <c r="F2515" s="529" t="s">
        <v>6076</v>
      </c>
      <c r="G2515" s="408" t="s">
        <v>6077</v>
      </c>
      <c r="H2515" s="408" t="s">
        <v>2841</v>
      </c>
      <c r="I2515" s="418"/>
      <c r="J2515" s="418"/>
      <c r="K2515" s="539"/>
      <c r="L2515" s="532"/>
      <c r="M2515" s="508"/>
      <c r="N2515" s="752">
        <v>4</v>
      </c>
      <c r="O2515" s="752">
        <v>12</v>
      </c>
      <c r="P2515" s="508">
        <f t="shared" si="67"/>
        <v>24000</v>
      </c>
    </row>
    <row r="2516" spans="1:16" s="389" customFormat="1" ht="11.25" x14ac:dyDescent="0.2">
      <c r="A2516" s="554" t="s">
        <v>513</v>
      </c>
      <c r="B2516" s="505" t="s">
        <v>4555</v>
      </c>
      <c r="C2516" s="505" t="s">
        <v>300</v>
      </c>
      <c r="D2516" s="418"/>
      <c r="E2516" s="508">
        <v>2000</v>
      </c>
      <c r="F2516" s="529" t="s">
        <v>6078</v>
      </c>
      <c r="G2516" s="408" t="s">
        <v>6079</v>
      </c>
      <c r="H2516" s="408" t="s">
        <v>2658</v>
      </c>
      <c r="I2516" s="418"/>
      <c r="J2516" s="418"/>
      <c r="K2516" s="539"/>
      <c r="L2516" s="532"/>
      <c r="M2516" s="508"/>
      <c r="N2516" s="752">
        <v>4</v>
      </c>
      <c r="O2516" s="752">
        <v>12</v>
      </c>
      <c r="P2516" s="508">
        <f t="shared" si="67"/>
        <v>24000</v>
      </c>
    </row>
    <row r="2517" spans="1:16" s="389" customFormat="1" ht="11.25" x14ac:dyDescent="0.2">
      <c r="A2517" s="554" t="s">
        <v>513</v>
      </c>
      <c r="B2517" s="505" t="s">
        <v>4555</v>
      </c>
      <c r="C2517" s="505" t="s">
        <v>300</v>
      </c>
      <c r="D2517" s="418"/>
      <c r="E2517" s="508">
        <v>5275</v>
      </c>
      <c r="F2517" s="529" t="s">
        <v>6080</v>
      </c>
      <c r="G2517" s="408" t="s">
        <v>6081</v>
      </c>
      <c r="H2517" s="408" t="s">
        <v>3730</v>
      </c>
      <c r="I2517" s="418"/>
      <c r="J2517" s="418"/>
      <c r="K2517" s="539"/>
      <c r="L2517" s="532"/>
      <c r="M2517" s="508"/>
      <c r="N2517" s="752">
        <v>4</v>
      </c>
      <c r="O2517" s="752">
        <v>12</v>
      </c>
      <c r="P2517" s="508">
        <f t="shared" si="67"/>
        <v>24000</v>
      </c>
    </row>
    <row r="2518" spans="1:16" s="389" customFormat="1" ht="11.25" x14ac:dyDescent="0.2">
      <c r="A2518" s="554" t="s">
        <v>513</v>
      </c>
      <c r="B2518" s="505" t="s">
        <v>4555</v>
      </c>
      <c r="C2518" s="505" t="s">
        <v>300</v>
      </c>
      <c r="D2518" s="418"/>
      <c r="E2518" s="508">
        <v>2000</v>
      </c>
      <c r="F2518" s="529" t="s">
        <v>6082</v>
      </c>
      <c r="G2518" s="408" t="s">
        <v>6083</v>
      </c>
      <c r="H2518" s="408" t="s">
        <v>3720</v>
      </c>
      <c r="I2518" s="418"/>
      <c r="J2518" s="418"/>
      <c r="K2518" s="539"/>
      <c r="L2518" s="532"/>
      <c r="M2518" s="508"/>
      <c r="N2518" s="752">
        <v>4</v>
      </c>
      <c r="O2518" s="752">
        <v>12</v>
      </c>
      <c r="P2518" s="508">
        <f t="shared" si="67"/>
        <v>24000</v>
      </c>
    </row>
    <row r="2519" spans="1:16" s="389" customFormat="1" ht="11.25" x14ac:dyDescent="0.2">
      <c r="A2519" s="554" t="s">
        <v>513</v>
      </c>
      <c r="B2519" s="505" t="s">
        <v>4555</v>
      </c>
      <c r="C2519" s="505" t="s">
        <v>300</v>
      </c>
      <c r="D2519" s="418"/>
      <c r="E2519" s="508">
        <v>2000</v>
      </c>
      <c r="F2519" s="529" t="s">
        <v>6084</v>
      </c>
      <c r="G2519" s="408" t="s">
        <v>6085</v>
      </c>
      <c r="H2519" s="408" t="s">
        <v>4716</v>
      </c>
      <c r="I2519" s="418"/>
      <c r="J2519" s="418"/>
      <c r="K2519" s="539"/>
      <c r="L2519" s="532"/>
      <c r="M2519" s="508"/>
      <c r="N2519" s="752">
        <v>4</v>
      </c>
      <c r="O2519" s="752">
        <v>12</v>
      </c>
      <c r="P2519" s="508">
        <f t="shared" si="67"/>
        <v>24000</v>
      </c>
    </row>
    <row r="2520" spans="1:16" s="389" customFormat="1" ht="11.25" x14ac:dyDescent="0.2">
      <c r="A2520" s="554" t="s">
        <v>513</v>
      </c>
      <c r="B2520" s="505" t="s">
        <v>4555</v>
      </c>
      <c r="C2520" s="505" t="s">
        <v>300</v>
      </c>
      <c r="D2520" s="418"/>
      <c r="E2520" s="508">
        <v>7840</v>
      </c>
      <c r="F2520" s="529" t="s">
        <v>6086</v>
      </c>
      <c r="G2520" s="408" t="s">
        <v>6087</v>
      </c>
      <c r="H2520" s="408" t="s">
        <v>2841</v>
      </c>
      <c r="I2520" s="418"/>
      <c r="J2520" s="418"/>
      <c r="K2520" s="539"/>
      <c r="L2520" s="532"/>
      <c r="M2520" s="508"/>
      <c r="N2520" s="752">
        <v>4</v>
      </c>
      <c r="O2520" s="752">
        <v>12</v>
      </c>
      <c r="P2520" s="508">
        <f t="shared" si="67"/>
        <v>24000</v>
      </c>
    </row>
    <row r="2521" spans="1:16" s="389" customFormat="1" ht="11.25" x14ac:dyDescent="0.2">
      <c r="A2521" s="554" t="s">
        <v>513</v>
      </c>
      <c r="B2521" s="505" t="s">
        <v>4555</v>
      </c>
      <c r="C2521" s="505" t="s">
        <v>300</v>
      </c>
      <c r="D2521" s="418"/>
      <c r="E2521" s="508">
        <v>4000</v>
      </c>
      <c r="F2521" s="529" t="s">
        <v>6088</v>
      </c>
      <c r="G2521" s="408" t="s">
        <v>6089</v>
      </c>
      <c r="H2521" s="408" t="s">
        <v>2658</v>
      </c>
      <c r="I2521" s="418"/>
      <c r="J2521" s="418"/>
      <c r="K2521" s="539"/>
      <c r="L2521" s="532"/>
      <c r="M2521" s="508"/>
      <c r="N2521" s="752">
        <v>4</v>
      </c>
      <c r="O2521" s="752">
        <v>12</v>
      </c>
      <c r="P2521" s="508">
        <f t="shared" si="67"/>
        <v>24000</v>
      </c>
    </row>
    <row r="2522" spans="1:16" s="389" customFormat="1" ht="11.25" x14ac:dyDescent="0.2">
      <c r="A2522" s="554" t="s">
        <v>513</v>
      </c>
      <c r="B2522" s="505" t="s">
        <v>4555</v>
      </c>
      <c r="C2522" s="505" t="s">
        <v>300</v>
      </c>
      <c r="D2522" s="418"/>
      <c r="E2522" s="508">
        <v>5500</v>
      </c>
      <c r="F2522" s="529" t="s">
        <v>6090</v>
      </c>
      <c r="G2522" s="408" t="s">
        <v>6091</v>
      </c>
      <c r="H2522" s="408" t="s">
        <v>4716</v>
      </c>
      <c r="I2522" s="418"/>
      <c r="J2522" s="418"/>
      <c r="K2522" s="539"/>
      <c r="L2522" s="532"/>
      <c r="M2522" s="508"/>
      <c r="N2522" s="752">
        <v>4</v>
      </c>
      <c r="O2522" s="752">
        <v>12</v>
      </c>
      <c r="P2522" s="508">
        <f t="shared" si="67"/>
        <v>24000</v>
      </c>
    </row>
    <row r="2523" spans="1:16" s="389" customFormat="1" ht="11.25" x14ac:dyDescent="0.2">
      <c r="A2523" s="554" t="s">
        <v>513</v>
      </c>
      <c r="B2523" s="505" t="s">
        <v>4555</v>
      </c>
      <c r="C2523" s="505" t="s">
        <v>300</v>
      </c>
      <c r="D2523" s="418"/>
      <c r="E2523" s="508">
        <v>4500</v>
      </c>
      <c r="F2523" s="529" t="s">
        <v>6092</v>
      </c>
      <c r="G2523" s="408" t="s">
        <v>6093</v>
      </c>
      <c r="H2523" s="408" t="s">
        <v>4716</v>
      </c>
      <c r="I2523" s="418"/>
      <c r="J2523" s="418"/>
      <c r="K2523" s="539"/>
      <c r="L2523" s="532"/>
      <c r="M2523" s="508"/>
      <c r="N2523" s="752">
        <v>4</v>
      </c>
      <c r="O2523" s="752">
        <v>12</v>
      </c>
      <c r="P2523" s="508">
        <f t="shared" si="67"/>
        <v>24000</v>
      </c>
    </row>
    <row r="2524" spans="1:16" s="389" customFormat="1" ht="11.25" x14ac:dyDescent="0.2">
      <c r="A2524" s="554" t="s">
        <v>513</v>
      </c>
      <c r="B2524" s="505" t="s">
        <v>4555</v>
      </c>
      <c r="C2524" s="505" t="s">
        <v>300</v>
      </c>
      <c r="D2524" s="418"/>
      <c r="E2524" s="508">
        <v>4500</v>
      </c>
      <c r="F2524" s="529" t="s">
        <v>6094</v>
      </c>
      <c r="G2524" s="408" t="s">
        <v>6095</v>
      </c>
      <c r="H2524" s="408" t="s">
        <v>4716</v>
      </c>
      <c r="I2524" s="418"/>
      <c r="J2524" s="418"/>
      <c r="K2524" s="539"/>
      <c r="L2524" s="532"/>
      <c r="M2524" s="508"/>
      <c r="N2524" s="752">
        <v>4</v>
      </c>
      <c r="O2524" s="752">
        <v>12</v>
      </c>
      <c r="P2524" s="508">
        <f t="shared" si="67"/>
        <v>24000</v>
      </c>
    </row>
    <row r="2525" spans="1:16" s="389" customFormat="1" ht="11.25" x14ac:dyDescent="0.2">
      <c r="A2525" s="554" t="s">
        <v>513</v>
      </c>
      <c r="B2525" s="505" t="s">
        <v>4555</v>
      </c>
      <c r="C2525" s="505" t="s">
        <v>300</v>
      </c>
      <c r="D2525" s="418"/>
      <c r="E2525" s="508">
        <v>7840</v>
      </c>
      <c r="F2525" s="529" t="s">
        <v>6096</v>
      </c>
      <c r="G2525" s="408" t="s">
        <v>6097</v>
      </c>
      <c r="H2525" s="408" t="s">
        <v>2841</v>
      </c>
      <c r="I2525" s="418"/>
      <c r="J2525" s="418"/>
      <c r="K2525" s="539"/>
      <c r="L2525" s="532"/>
      <c r="M2525" s="508"/>
      <c r="N2525" s="752">
        <v>4</v>
      </c>
      <c r="O2525" s="752">
        <v>12</v>
      </c>
      <c r="P2525" s="508">
        <f t="shared" si="67"/>
        <v>24000</v>
      </c>
    </row>
    <row r="2526" spans="1:16" s="389" customFormat="1" ht="11.25" x14ac:dyDescent="0.2">
      <c r="A2526" s="554" t="s">
        <v>513</v>
      </c>
      <c r="B2526" s="505" t="s">
        <v>4555</v>
      </c>
      <c r="C2526" s="505" t="s">
        <v>300</v>
      </c>
      <c r="D2526" s="418"/>
      <c r="E2526" s="508">
        <v>4746</v>
      </c>
      <c r="F2526" s="529" t="s">
        <v>6098</v>
      </c>
      <c r="G2526" s="408" t="s">
        <v>6099</v>
      </c>
      <c r="H2526" s="408" t="s">
        <v>5292</v>
      </c>
      <c r="I2526" s="418"/>
      <c r="J2526" s="418"/>
      <c r="K2526" s="539"/>
      <c r="L2526" s="532"/>
      <c r="M2526" s="508"/>
      <c r="N2526" s="752">
        <v>4</v>
      </c>
      <c r="O2526" s="752">
        <v>12</v>
      </c>
      <c r="P2526" s="508">
        <f t="shared" si="67"/>
        <v>24000</v>
      </c>
    </row>
    <row r="2527" spans="1:16" s="389" customFormat="1" ht="11.25" x14ac:dyDescent="0.2">
      <c r="A2527" s="554" t="s">
        <v>513</v>
      </c>
      <c r="B2527" s="505" t="s">
        <v>4555</v>
      </c>
      <c r="C2527" s="505" t="s">
        <v>300</v>
      </c>
      <c r="D2527" s="418"/>
      <c r="E2527" s="508">
        <v>5500</v>
      </c>
      <c r="F2527" s="529" t="s">
        <v>6100</v>
      </c>
      <c r="G2527" s="408" t="s">
        <v>6101</v>
      </c>
      <c r="H2527" s="408" t="s">
        <v>4716</v>
      </c>
      <c r="I2527" s="418"/>
      <c r="J2527" s="418"/>
      <c r="K2527" s="539"/>
      <c r="L2527" s="532"/>
      <c r="M2527" s="508"/>
      <c r="N2527" s="752">
        <v>4</v>
      </c>
      <c r="O2527" s="752">
        <v>12</v>
      </c>
      <c r="P2527" s="508">
        <f t="shared" si="67"/>
        <v>24000</v>
      </c>
    </row>
    <row r="2528" spans="1:16" s="389" customFormat="1" ht="11.25" x14ac:dyDescent="0.2">
      <c r="A2528" s="554" t="s">
        <v>513</v>
      </c>
      <c r="B2528" s="505" t="s">
        <v>4555</v>
      </c>
      <c r="C2528" s="505" t="s">
        <v>300</v>
      </c>
      <c r="D2528" s="418"/>
      <c r="E2528" s="508">
        <v>8225.81</v>
      </c>
      <c r="F2528" s="529" t="s">
        <v>6102</v>
      </c>
      <c r="G2528" s="408" t="s">
        <v>6103</v>
      </c>
      <c r="H2528" s="408" t="s">
        <v>6104</v>
      </c>
      <c r="I2528" s="418"/>
      <c r="J2528" s="418"/>
      <c r="K2528" s="539"/>
      <c r="L2528" s="532"/>
      <c r="M2528" s="508"/>
      <c r="N2528" s="752">
        <v>4</v>
      </c>
      <c r="O2528" s="752">
        <v>12</v>
      </c>
      <c r="P2528" s="508">
        <f t="shared" si="67"/>
        <v>24000</v>
      </c>
    </row>
    <row r="2529" spans="1:16" s="389" customFormat="1" ht="11.25" x14ac:dyDescent="0.2">
      <c r="A2529" s="554" t="s">
        <v>513</v>
      </c>
      <c r="B2529" s="505" t="s">
        <v>4555</v>
      </c>
      <c r="C2529" s="505" t="s">
        <v>300</v>
      </c>
      <c r="D2529" s="418"/>
      <c r="E2529" s="508">
        <v>4500</v>
      </c>
      <c r="F2529" s="529" t="s">
        <v>6105</v>
      </c>
      <c r="G2529" s="408" t="s">
        <v>6106</v>
      </c>
      <c r="H2529" s="408" t="s">
        <v>4716</v>
      </c>
      <c r="I2529" s="418"/>
      <c r="J2529" s="418"/>
      <c r="K2529" s="539"/>
      <c r="L2529" s="532"/>
      <c r="M2529" s="508"/>
      <c r="N2529" s="752">
        <v>4</v>
      </c>
      <c r="O2529" s="752">
        <v>12</v>
      </c>
      <c r="P2529" s="508">
        <f t="shared" si="67"/>
        <v>24000</v>
      </c>
    </row>
    <row r="2530" spans="1:16" s="389" customFormat="1" ht="11.25" x14ac:dyDescent="0.2">
      <c r="A2530" s="554" t="s">
        <v>513</v>
      </c>
      <c r="B2530" s="505" t="s">
        <v>4555</v>
      </c>
      <c r="C2530" s="505" t="s">
        <v>300</v>
      </c>
      <c r="D2530" s="418"/>
      <c r="E2530" s="508">
        <v>2250</v>
      </c>
      <c r="F2530" s="529" t="s">
        <v>6107</v>
      </c>
      <c r="G2530" s="408" t="s">
        <v>6108</v>
      </c>
      <c r="H2530" s="408" t="s">
        <v>3773</v>
      </c>
      <c r="I2530" s="418"/>
      <c r="J2530" s="418"/>
      <c r="K2530" s="539"/>
      <c r="L2530" s="532"/>
      <c r="M2530" s="508"/>
      <c r="N2530" s="752">
        <v>4</v>
      </c>
      <c r="O2530" s="752">
        <v>12</v>
      </c>
      <c r="P2530" s="508">
        <f t="shared" si="67"/>
        <v>24000</v>
      </c>
    </row>
    <row r="2531" spans="1:16" s="389" customFormat="1" ht="11.25" x14ac:dyDescent="0.2">
      <c r="A2531" s="554" t="s">
        <v>513</v>
      </c>
      <c r="B2531" s="505" t="s">
        <v>4555</v>
      </c>
      <c r="C2531" s="505" t="s">
        <v>300</v>
      </c>
      <c r="D2531" s="418"/>
      <c r="E2531" s="508">
        <v>4500</v>
      </c>
      <c r="F2531" s="529" t="s">
        <v>6109</v>
      </c>
      <c r="G2531" s="408" t="s">
        <v>6110</v>
      </c>
      <c r="H2531" s="408" t="s">
        <v>2852</v>
      </c>
      <c r="I2531" s="418"/>
      <c r="J2531" s="418"/>
      <c r="K2531" s="539"/>
      <c r="L2531" s="532"/>
      <c r="M2531" s="508"/>
      <c r="N2531" s="752">
        <v>4</v>
      </c>
      <c r="O2531" s="752">
        <v>12</v>
      </c>
      <c r="P2531" s="508">
        <f t="shared" si="67"/>
        <v>24000</v>
      </c>
    </row>
    <row r="2532" spans="1:16" s="389" customFormat="1" ht="11.25" x14ac:dyDescent="0.2">
      <c r="A2532" s="554" t="s">
        <v>513</v>
      </c>
      <c r="B2532" s="505" t="s">
        <v>4555</v>
      </c>
      <c r="C2532" s="505" t="s">
        <v>300</v>
      </c>
      <c r="D2532" s="418"/>
      <c r="E2532" s="508">
        <v>5196</v>
      </c>
      <c r="F2532" s="529" t="s">
        <v>6111</v>
      </c>
      <c r="G2532" s="408" t="s">
        <v>6112</v>
      </c>
      <c r="H2532" s="408" t="s">
        <v>4716</v>
      </c>
      <c r="I2532" s="418"/>
      <c r="J2532" s="418"/>
      <c r="K2532" s="539"/>
      <c r="L2532" s="532"/>
      <c r="M2532" s="508"/>
      <c r="N2532" s="752">
        <v>4</v>
      </c>
      <c r="O2532" s="752">
        <v>12</v>
      </c>
      <c r="P2532" s="508">
        <f t="shared" si="67"/>
        <v>24000</v>
      </c>
    </row>
    <row r="2533" spans="1:16" s="389" customFormat="1" ht="11.25" x14ac:dyDescent="0.2">
      <c r="A2533" s="554" t="s">
        <v>513</v>
      </c>
      <c r="B2533" s="505" t="s">
        <v>4555</v>
      </c>
      <c r="C2533" s="505" t="s">
        <v>300</v>
      </c>
      <c r="D2533" s="418"/>
      <c r="E2533" s="508">
        <v>4746</v>
      </c>
      <c r="F2533" s="529" t="s">
        <v>6113</v>
      </c>
      <c r="G2533" s="408" t="s">
        <v>6114</v>
      </c>
      <c r="H2533" s="408" t="s">
        <v>5292</v>
      </c>
      <c r="I2533" s="418"/>
      <c r="J2533" s="418"/>
      <c r="K2533" s="539"/>
      <c r="L2533" s="532"/>
      <c r="M2533" s="508"/>
      <c r="N2533" s="752">
        <v>4</v>
      </c>
      <c r="O2533" s="752">
        <v>12</v>
      </c>
      <c r="P2533" s="508">
        <f t="shared" si="67"/>
        <v>24000</v>
      </c>
    </row>
    <row r="2534" spans="1:16" s="389" customFormat="1" ht="11.25" x14ac:dyDescent="0.2">
      <c r="A2534" s="554" t="s">
        <v>513</v>
      </c>
      <c r="B2534" s="505" t="s">
        <v>4555</v>
      </c>
      <c r="C2534" s="505" t="s">
        <v>300</v>
      </c>
      <c r="D2534" s="418"/>
      <c r="E2534" s="508">
        <v>4500</v>
      </c>
      <c r="F2534" s="529" t="s">
        <v>6115</v>
      </c>
      <c r="G2534" s="408" t="s">
        <v>6116</v>
      </c>
      <c r="H2534" s="408" t="s">
        <v>5968</v>
      </c>
      <c r="I2534" s="418"/>
      <c r="J2534" s="418"/>
      <c r="K2534" s="539"/>
      <c r="L2534" s="532"/>
      <c r="M2534" s="508"/>
      <c r="N2534" s="752">
        <v>4</v>
      </c>
      <c r="O2534" s="752">
        <v>12</v>
      </c>
      <c r="P2534" s="508">
        <f t="shared" si="67"/>
        <v>24000</v>
      </c>
    </row>
    <row r="2535" spans="1:16" s="389" customFormat="1" ht="11.25" x14ac:dyDescent="0.2">
      <c r="A2535" s="554" t="s">
        <v>513</v>
      </c>
      <c r="B2535" s="505" t="s">
        <v>4555</v>
      </c>
      <c r="C2535" s="505" t="s">
        <v>300</v>
      </c>
      <c r="D2535" s="418"/>
      <c r="E2535" s="508">
        <v>2706.77</v>
      </c>
      <c r="F2535" s="529" t="s">
        <v>6117</v>
      </c>
      <c r="G2535" s="408" t="s">
        <v>6118</v>
      </c>
      <c r="H2535" s="408" t="s">
        <v>3689</v>
      </c>
      <c r="I2535" s="418"/>
      <c r="J2535" s="418"/>
      <c r="K2535" s="539"/>
      <c r="L2535" s="532"/>
      <c r="M2535" s="508"/>
      <c r="N2535" s="752">
        <v>4</v>
      </c>
      <c r="O2535" s="752">
        <v>12</v>
      </c>
      <c r="P2535" s="508">
        <f t="shared" si="67"/>
        <v>24000</v>
      </c>
    </row>
    <row r="2536" spans="1:16" s="389" customFormat="1" ht="11.25" x14ac:dyDescent="0.2">
      <c r="A2536" s="554" t="s">
        <v>513</v>
      </c>
      <c r="B2536" s="505" t="s">
        <v>4555</v>
      </c>
      <c r="C2536" s="505" t="s">
        <v>300</v>
      </c>
      <c r="D2536" s="418"/>
      <c r="E2536" s="508">
        <v>5196</v>
      </c>
      <c r="F2536" s="529" t="s">
        <v>6119</v>
      </c>
      <c r="G2536" s="408" t="s">
        <v>6120</v>
      </c>
      <c r="H2536" s="408" t="s">
        <v>4716</v>
      </c>
      <c r="I2536" s="418"/>
      <c r="J2536" s="418"/>
      <c r="K2536" s="539"/>
      <c r="L2536" s="532"/>
      <c r="M2536" s="508"/>
      <c r="N2536" s="752">
        <v>4</v>
      </c>
      <c r="O2536" s="752">
        <v>12</v>
      </c>
      <c r="P2536" s="508">
        <f t="shared" si="67"/>
        <v>24000</v>
      </c>
    </row>
    <row r="2537" spans="1:16" s="389" customFormat="1" ht="11.25" x14ac:dyDescent="0.2">
      <c r="A2537" s="554" t="s">
        <v>513</v>
      </c>
      <c r="B2537" s="505" t="s">
        <v>4555</v>
      </c>
      <c r="C2537" s="505" t="s">
        <v>300</v>
      </c>
      <c r="D2537" s="418"/>
      <c r="E2537" s="508">
        <v>5500</v>
      </c>
      <c r="F2537" s="529" t="s">
        <v>6121</v>
      </c>
      <c r="G2537" s="408" t="s">
        <v>6122</v>
      </c>
      <c r="H2537" s="408" t="s">
        <v>4716</v>
      </c>
      <c r="I2537" s="418"/>
      <c r="J2537" s="418"/>
      <c r="K2537" s="539"/>
      <c r="L2537" s="532"/>
      <c r="M2537" s="508"/>
      <c r="N2537" s="752">
        <v>4</v>
      </c>
      <c r="O2537" s="752">
        <v>12</v>
      </c>
      <c r="P2537" s="508">
        <f t="shared" si="67"/>
        <v>24000</v>
      </c>
    </row>
    <row r="2538" spans="1:16" s="389" customFormat="1" ht="11.25" x14ac:dyDescent="0.2">
      <c r="A2538" s="554" t="s">
        <v>513</v>
      </c>
      <c r="B2538" s="505" t="s">
        <v>4555</v>
      </c>
      <c r="C2538" s="505" t="s">
        <v>300</v>
      </c>
      <c r="D2538" s="418"/>
      <c r="E2538" s="508">
        <v>5500</v>
      </c>
      <c r="F2538" s="529" t="s">
        <v>6123</v>
      </c>
      <c r="G2538" s="408" t="s">
        <v>6124</v>
      </c>
      <c r="H2538" s="408" t="s">
        <v>4716</v>
      </c>
      <c r="I2538" s="418"/>
      <c r="J2538" s="418"/>
      <c r="K2538" s="539"/>
      <c r="L2538" s="532"/>
      <c r="M2538" s="508"/>
      <c r="N2538" s="752">
        <v>4</v>
      </c>
      <c r="O2538" s="752">
        <v>12</v>
      </c>
      <c r="P2538" s="508">
        <f t="shared" si="67"/>
        <v>24000</v>
      </c>
    </row>
    <row r="2539" spans="1:16" s="389" customFormat="1" ht="11.25" x14ac:dyDescent="0.2">
      <c r="A2539" s="554" t="s">
        <v>513</v>
      </c>
      <c r="B2539" s="505" t="s">
        <v>4555</v>
      </c>
      <c r="C2539" s="505" t="s">
        <v>300</v>
      </c>
      <c r="D2539" s="418"/>
      <c r="E2539" s="508">
        <v>4000</v>
      </c>
      <c r="F2539" s="529" t="s">
        <v>6125</v>
      </c>
      <c r="G2539" s="408" t="s">
        <v>5242</v>
      </c>
      <c r="H2539" s="408" t="s">
        <v>3733</v>
      </c>
      <c r="I2539" s="418"/>
      <c r="J2539" s="418"/>
      <c r="K2539" s="539"/>
      <c r="L2539" s="532"/>
      <c r="M2539" s="508"/>
      <c r="N2539" s="752">
        <v>4</v>
      </c>
      <c r="O2539" s="752">
        <v>12</v>
      </c>
      <c r="P2539" s="508">
        <f t="shared" si="67"/>
        <v>24000</v>
      </c>
    </row>
    <row r="2540" spans="1:16" s="389" customFormat="1" ht="11.25" x14ac:dyDescent="0.2">
      <c r="A2540" s="554" t="s">
        <v>513</v>
      </c>
      <c r="B2540" s="505" t="s">
        <v>4555</v>
      </c>
      <c r="C2540" s="505" t="s">
        <v>300</v>
      </c>
      <c r="D2540" s="418"/>
      <c r="E2540" s="508">
        <v>3344</v>
      </c>
      <c r="F2540" s="529" t="s">
        <v>5241</v>
      </c>
      <c r="G2540" s="408" t="s">
        <v>6126</v>
      </c>
      <c r="H2540" s="408" t="s">
        <v>3755</v>
      </c>
      <c r="I2540" s="418"/>
      <c r="J2540" s="418"/>
      <c r="K2540" s="539"/>
      <c r="L2540" s="532"/>
      <c r="M2540" s="508"/>
      <c r="N2540" s="752">
        <v>4</v>
      </c>
      <c r="O2540" s="752">
        <v>12</v>
      </c>
      <c r="P2540" s="508">
        <f t="shared" si="67"/>
        <v>24000</v>
      </c>
    </row>
    <row r="2541" spans="1:16" s="389" customFormat="1" ht="11.25" x14ac:dyDescent="0.2">
      <c r="A2541" s="554" t="s">
        <v>513</v>
      </c>
      <c r="B2541" s="505" t="s">
        <v>4555</v>
      </c>
      <c r="C2541" s="505" t="s">
        <v>300</v>
      </c>
      <c r="D2541" s="418"/>
      <c r="E2541" s="508">
        <v>2526.3200000000002</v>
      </c>
      <c r="F2541" s="529" t="s">
        <v>6127</v>
      </c>
      <c r="G2541" s="408" t="s">
        <v>6128</v>
      </c>
      <c r="H2541" s="408" t="s">
        <v>3699</v>
      </c>
      <c r="I2541" s="418"/>
      <c r="J2541" s="418"/>
      <c r="K2541" s="539"/>
      <c r="L2541" s="532"/>
      <c r="M2541" s="508"/>
      <c r="N2541" s="752">
        <v>4</v>
      </c>
      <c r="O2541" s="752">
        <v>12</v>
      </c>
      <c r="P2541" s="508">
        <f t="shared" si="67"/>
        <v>24000</v>
      </c>
    </row>
    <row r="2542" spans="1:16" s="389" customFormat="1" ht="11.25" x14ac:dyDescent="0.2">
      <c r="A2542" s="554" t="s">
        <v>513</v>
      </c>
      <c r="B2542" s="505" t="s">
        <v>4555</v>
      </c>
      <c r="C2542" s="505" t="s">
        <v>300</v>
      </c>
      <c r="D2542" s="418"/>
      <c r="E2542" s="508">
        <v>7840</v>
      </c>
      <c r="F2542" s="529" t="s">
        <v>6129</v>
      </c>
      <c r="G2542" s="408" t="s">
        <v>6130</v>
      </c>
      <c r="H2542" s="408" t="s">
        <v>2841</v>
      </c>
      <c r="I2542" s="418"/>
      <c r="J2542" s="418"/>
      <c r="K2542" s="539"/>
      <c r="L2542" s="532"/>
      <c r="M2542" s="508"/>
      <c r="N2542" s="752">
        <v>4</v>
      </c>
      <c r="O2542" s="752">
        <v>12</v>
      </c>
      <c r="P2542" s="508">
        <f t="shared" si="67"/>
        <v>24000</v>
      </c>
    </row>
    <row r="2543" spans="1:16" s="389" customFormat="1" ht="11.25" x14ac:dyDescent="0.2">
      <c r="A2543" s="554" t="s">
        <v>513</v>
      </c>
      <c r="B2543" s="505" t="s">
        <v>4555</v>
      </c>
      <c r="C2543" s="505" t="s">
        <v>300</v>
      </c>
      <c r="D2543" s="418"/>
      <c r="E2543" s="508">
        <v>3800</v>
      </c>
      <c r="F2543" s="529" t="s">
        <v>6131</v>
      </c>
      <c r="G2543" s="408" t="s">
        <v>6132</v>
      </c>
      <c r="H2543" s="408" t="s">
        <v>5968</v>
      </c>
      <c r="I2543" s="418"/>
      <c r="J2543" s="418"/>
      <c r="K2543" s="539"/>
      <c r="L2543" s="532"/>
      <c r="M2543" s="508"/>
      <c r="N2543" s="752">
        <v>4</v>
      </c>
      <c r="O2543" s="752">
        <v>12</v>
      </c>
      <c r="P2543" s="508">
        <f t="shared" si="67"/>
        <v>24000</v>
      </c>
    </row>
    <row r="2544" spans="1:16" s="389" customFormat="1" ht="11.25" x14ac:dyDescent="0.2">
      <c r="A2544" s="554" t="s">
        <v>513</v>
      </c>
      <c r="B2544" s="505" t="s">
        <v>4555</v>
      </c>
      <c r="C2544" s="505" t="s">
        <v>300</v>
      </c>
      <c r="D2544" s="418"/>
      <c r="E2544" s="508">
        <v>5196</v>
      </c>
      <c r="F2544" s="529" t="s">
        <v>6133</v>
      </c>
      <c r="G2544" s="408" t="s">
        <v>6134</v>
      </c>
      <c r="H2544" s="408" t="s">
        <v>5932</v>
      </c>
      <c r="I2544" s="418"/>
      <c r="J2544" s="418"/>
      <c r="K2544" s="539"/>
      <c r="L2544" s="532"/>
      <c r="M2544" s="508"/>
      <c r="N2544" s="752">
        <v>4</v>
      </c>
      <c r="O2544" s="752">
        <v>12</v>
      </c>
      <c r="P2544" s="508">
        <f t="shared" si="67"/>
        <v>24000</v>
      </c>
    </row>
    <row r="2545" spans="1:16" s="389" customFormat="1" ht="11.25" x14ac:dyDescent="0.2">
      <c r="A2545" s="554" t="s">
        <v>513</v>
      </c>
      <c r="B2545" s="505" t="s">
        <v>4555</v>
      </c>
      <c r="C2545" s="505" t="s">
        <v>300</v>
      </c>
      <c r="D2545" s="418"/>
      <c r="E2545" s="508">
        <v>5500</v>
      </c>
      <c r="F2545" s="529" t="s">
        <v>6135</v>
      </c>
      <c r="G2545" s="408" t="s">
        <v>6136</v>
      </c>
      <c r="H2545" s="408" t="s">
        <v>4716</v>
      </c>
      <c r="I2545" s="418"/>
      <c r="J2545" s="418"/>
      <c r="K2545" s="539"/>
      <c r="L2545" s="532"/>
      <c r="M2545" s="508"/>
      <c r="N2545" s="752">
        <v>4</v>
      </c>
      <c r="O2545" s="752">
        <v>12</v>
      </c>
      <c r="P2545" s="508">
        <f t="shared" si="67"/>
        <v>24000</v>
      </c>
    </row>
    <row r="2546" spans="1:16" s="389" customFormat="1" ht="11.25" x14ac:dyDescent="0.2">
      <c r="A2546" s="554" t="s">
        <v>513</v>
      </c>
      <c r="B2546" s="505" t="s">
        <v>4555</v>
      </c>
      <c r="C2546" s="505" t="s">
        <v>300</v>
      </c>
      <c r="D2546" s="418"/>
      <c r="E2546" s="508">
        <v>7000</v>
      </c>
      <c r="F2546" s="529" t="s">
        <v>6137</v>
      </c>
      <c r="G2546" s="408" t="s">
        <v>6138</v>
      </c>
      <c r="H2546" s="408" t="s">
        <v>2841</v>
      </c>
      <c r="I2546" s="418"/>
      <c r="J2546" s="418"/>
      <c r="K2546" s="539"/>
      <c r="L2546" s="532"/>
      <c r="M2546" s="508"/>
      <c r="N2546" s="752">
        <v>4</v>
      </c>
      <c r="O2546" s="752">
        <v>12</v>
      </c>
      <c r="P2546" s="508">
        <f t="shared" si="67"/>
        <v>24000</v>
      </c>
    </row>
    <row r="2547" spans="1:16" s="389" customFormat="1" ht="11.25" x14ac:dyDescent="0.2">
      <c r="A2547" s="554" t="s">
        <v>513</v>
      </c>
      <c r="B2547" s="505" t="s">
        <v>4555</v>
      </c>
      <c r="C2547" s="505" t="s">
        <v>300</v>
      </c>
      <c r="D2547" s="418"/>
      <c r="E2547" s="508">
        <v>2700</v>
      </c>
      <c r="F2547" s="529" t="s">
        <v>6139</v>
      </c>
      <c r="G2547" s="408" t="s">
        <v>6140</v>
      </c>
      <c r="H2547" s="408" t="s">
        <v>2236</v>
      </c>
      <c r="I2547" s="418"/>
      <c r="J2547" s="418"/>
      <c r="K2547" s="539"/>
      <c r="L2547" s="532"/>
      <c r="M2547" s="508"/>
      <c r="N2547" s="752">
        <v>4</v>
      </c>
      <c r="O2547" s="752">
        <v>12</v>
      </c>
      <c r="P2547" s="508">
        <f t="shared" si="67"/>
        <v>24000</v>
      </c>
    </row>
    <row r="2548" spans="1:16" s="389" customFormat="1" ht="11.25" x14ac:dyDescent="0.2">
      <c r="A2548" s="554" t="s">
        <v>513</v>
      </c>
      <c r="B2548" s="505" t="s">
        <v>4555</v>
      </c>
      <c r="C2548" s="505" t="s">
        <v>300</v>
      </c>
      <c r="D2548" s="418"/>
      <c r="E2548" s="508">
        <v>4746</v>
      </c>
      <c r="F2548" s="529" t="s">
        <v>6141</v>
      </c>
      <c r="G2548" s="408" t="s">
        <v>6142</v>
      </c>
      <c r="H2548" s="408" t="s">
        <v>5292</v>
      </c>
      <c r="I2548" s="418"/>
      <c r="J2548" s="418"/>
      <c r="K2548" s="539"/>
      <c r="L2548" s="532"/>
      <c r="M2548" s="508"/>
      <c r="N2548" s="752">
        <v>4</v>
      </c>
      <c r="O2548" s="752">
        <v>12</v>
      </c>
      <c r="P2548" s="508">
        <f t="shared" si="67"/>
        <v>24000</v>
      </c>
    </row>
    <row r="2549" spans="1:16" s="389" customFormat="1" ht="11.25" x14ac:dyDescent="0.2">
      <c r="A2549" s="554" t="s">
        <v>513</v>
      </c>
      <c r="B2549" s="505" t="s">
        <v>4555</v>
      </c>
      <c r="C2549" s="505" t="s">
        <v>300</v>
      </c>
      <c r="D2549" s="418"/>
      <c r="E2549" s="508">
        <v>5196</v>
      </c>
      <c r="F2549" s="529" t="s">
        <v>6143</v>
      </c>
      <c r="G2549" s="408" t="s">
        <v>6144</v>
      </c>
      <c r="H2549" s="408" t="s">
        <v>4716</v>
      </c>
      <c r="I2549" s="418"/>
      <c r="J2549" s="418"/>
      <c r="K2549" s="539"/>
      <c r="L2549" s="532"/>
      <c r="M2549" s="508"/>
      <c r="N2549" s="752">
        <v>4</v>
      </c>
      <c r="O2549" s="752">
        <v>12</v>
      </c>
      <c r="P2549" s="508">
        <f t="shared" si="67"/>
        <v>24000</v>
      </c>
    </row>
    <row r="2550" spans="1:16" s="389" customFormat="1" ht="11.25" x14ac:dyDescent="0.2">
      <c r="A2550" s="554" t="s">
        <v>513</v>
      </c>
      <c r="B2550" s="505" t="s">
        <v>4555</v>
      </c>
      <c r="C2550" s="505" t="s">
        <v>300</v>
      </c>
      <c r="D2550" s="418"/>
      <c r="E2550" s="508">
        <v>7000</v>
      </c>
      <c r="F2550" s="529" t="s">
        <v>6145</v>
      </c>
      <c r="G2550" s="408" t="s">
        <v>6146</v>
      </c>
      <c r="H2550" s="408" t="s">
        <v>2841</v>
      </c>
      <c r="I2550" s="418"/>
      <c r="J2550" s="418"/>
      <c r="K2550" s="539"/>
      <c r="L2550" s="532"/>
      <c r="M2550" s="508"/>
      <c r="N2550" s="752">
        <v>4</v>
      </c>
      <c r="O2550" s="752">
        <v>12</v>
      </c>
      <c r="P2550" s="508">
        <f t="shared" si="67"/>
        <v>24000</v>
      </c>
    </row>
    <row r="2551" spans="1:16" s="389" customFormat="1" ht="11.25" x14ac:dyDescent="0.2">
      <c r="A2551" s="554" t="s">
        <v>513</v>
      </c>
      <c r="B2551" s="505" t="s">
        <v>4555</v>
      </c>
      <c r="C2551" s="505" t="s">
        <v>300</v>
      </c>
      <c r="D2551" s="418"/>
      <c r="E2551" s="508">
        <v>7840</v>
      </c>
      <c r="F2551" s="529" t="s">
        <v>6147</v>
      </c>
      <c r="G2551" s="408" t="s">
        <v>6148</v>
      </c>
      <c r="H2551" s="408" t="s">
        <v>2841</v>
      </c>
      <c r="I2551" s="418"/>
      <c r="J2551" s="418"/>
      <c r="K2551" s="539"/>
      <c r="L2551" s="532"/>
      <c r="M2551" s="508"/>
      <c r="N2551" s="752">
        <v>4</v>
      </c>
      <c r="O2551" s="752">
        <v>12</v>
      </c>
      <c r="P2551" s="508">
        <f t="shared" si="67"/>
        <v>24000</v>
      </c>
    </row>
    <row r="2552" spans="1:16" s="389" customFormat="1" ht="11.25" x14ac:dyDescent="0.2">
      <c r="A2552" s="554" t="s">
        <v>513</v>
      </c>
      <c r="B2552" s="505" t="s">
        <v>4555</v>
      </c>
      <c r="C2552" s="505" t="s">
        <v>300</v>
      </c>
      <c r="D2552" s="418"/>
      <c r="E2552" s="508">
        <v>2000</v>
      </c>
      <c r="F2552" s="529" t="s">
        <v>6149</v>
      </c>
      <c r="G2552" s="408" t="s">
        <v>6150</v>
      </c>
      <c r="H2552" s="408" t="s">
        <v>4510</v>
      </c>
      <c r="I2552" s="418"/>
      <c r="J2552" s="418"/>
      <c r="K2552" s="539"/>
      <c r="L2552" s="532"/>
      <c r="M2552" s="508"/>
      <c r="N2552" s="752">
        <v>4</v>
      </c>
      <c r="O2552" s="752">
        <v>12</v>
      </c>
      <c r="P2552" s="508">
        <f t="shared" si="67"/>
        <v>24000</v>
      </c>
    </row>
    <row r="2553" spans="1:16" s="389" customFormat="1" ht="11.25" x14ac:dyDescent="0.2">
      <c r="A2553" s="554" t="s">
        <v>513</v>
      </c>
      <c r="B2553" s="505" t="s">
        <v>4555</v>
      </c>
      <c r="C2553" s="505" t="s">
        <v>300</v>
      </c>
      <c r="D2553" s="418"/>
      <c r="E2553" s="508">
        <v>7000</v>
      </c>
      <c r="F2553" s="529" t="s">
        <v>6151</v>
      </c>
      <c r="G2553" s="408" t="s">
        <v>6152</v>
      </c>
      <c r="H2553" s="408" t="s">
        <v>2841</v>
      </c>
      <c r="I2553" s="418"/>
      <c r="J2553" s="418"/>
      <c r="K2553" s="539"/>
      <c r="L2553" s="532"/>
      <c r="M2553" s="508"/>
      <c r="N2553" s="752">
        <v>4</v>
      </c>
      <c r="O2553" s="752">
        <v>12</v>
      </c>
      <c r="P2553" s="508">
        <f t="shared" si="67"/>
        <v>24000</v>
      </c>
    </row>
    <row r="2554" spans="1:16" s="389" customFormat="1" ht="11.25" x14ac:dyDescent="0.2">
      <c r="A2554" s="554" t="s">
        <v>513</v>
      </c>
      <c r="B2554" s="505" t="s">
        <v>4555</v>
      </c>
      <c r="C2554" s="505" t="s">
        <v>300</v>
      </c>
      <c r="D2554" s="418"/>
      <c r="E2554" s="508">
        <v>5196</v>
      </c>
      <c r="F2554" s="529" t="s">
        <v>6153</v>
      </c>
      <c r="G2554" s="408" t="s">
        <v>6154</v>
      </c>
      <c r="H2554" s="408" t="s">
        <v>4716</v>
      </c>
      <c r="I2554" s="418"/>
      <c r="J2554" s="418"/>
      <c r="K2554" s="539"/>
      <c r="L2554" s="532"/>
      <c r="M2554" s="508"/>
      <c r="N2554" s="752">
        <v>4</v>
      </c>
      <c r="O2554" s="752">
        <v>12</v>
      </c>
      <c r="P2554" s="508">
        <f t="shared" si="67"/>
        <v>24000</v>
      </c>
    </row>
    <row r="2555" spans="1:16" s="389" customFormat="1" ht="11.25" x14ac:dyDescent="0.2">
      <c r="A2555" s="554" t="s">
        <v>513</v>
      </c>
      <c r="B2555" s="505" t="s">
        <v>4555</v>
      </c>
      <c r="C2555" s="505" t="s">
        <v>300</v>
      </c>
      <c r="D2555" s="418"/>
      <c r="E2555" s="508">
        <v>4746</v>
      </c>
      <c r="F2555" s="529" t="s">
        <v>6155</v>
      </c>
      <c r="G2555" s="408" t="s">
        <v>6156</v>
      </c>
      <c r="H2555" s="408" t="s">
        <v>5917</v>
      </c>
      <c r="I2555" s="418"/>
      <c r="J2555" s="418"/>
      <c r="K2555" s="539"/>
      <c r="L2555" s="532"/>
      <c r="M2555" s="508"/>
      <c r="N2555" s="752">
        <v>4</v>
      </c>
      <c r="O2555" s="752">
        <v>12</v>
      </c>
      <c r="P2555" s="508">
        <f t="shared" si="67"/>
        <v>24000</v>
      </c>
    </row>
    <row r="2556" spans="1:16" s="389" customFormat="1" ht="11.25" x14ac:dyDescent="0.2">
      <c r="A2556" s="554" t="s">
        <v>513</v>
      </c>
      <c r="B2556" s="505" t="s">
        <v>4555</v>
      </c>
      <c r="C2556" s="505" t="s">
        <v>300</v>
      </c>
      <c r="D2556" s="418"/>
      <c r="E2556" s="508">
        <v>4746</v>
      </c>
      <c r="F2556" s="529" t="s">
        <v>6157</v>
      </c>
      <c r="G2556" s="408" t="s">
        <v>6158</v>
      </c>
      <c r="H2556" s="408" t="s">
        <v>5292</v>
      </c>
      <c r="I2556" s="418"/>
      <c r="J2556" s="418"/>
      <c r="K2556" s="539"/>
      <c r="L2556" s="532"/>
      <c r="M2556" s="508"/>
      <c r="N2556" s="752">
        <v>4</v>
      </c>
      <c r="O2556" s="752">
        <v>12</v>
      </c>
      <c r="P2556" s="508">
        <f t="shared" si="67"/>
        <v>24000</v>
      </c>
    </row>
    <row r="2557" spans="1:16" s="389" customFormat="1" ht="11.25" x14ac:dyDescent="0.2">
      <c r="A2557" s="554" t="s">
        <v>513</v>
      </c>
      <c r="B2557" s="505" t="s">
        <v>4555</v>
      </c>
      <c r="C2557" s="505" t="s">
        <v>300</v>
      </c>
      <c r="D2557" s="418"/>
      <c r="E2557" s="508">
        <v>5196</v>
      </c>
      <c r="F2557" s="529" t="s">
        <v>6159</v>
      </c>
      <c r="G2557" s="408" t="s">
        <v>6160</v>
      </c>
      <c r="H2557" s="408" t="s">
        <v>4716</v>
      </c>
      <c r="I2557" s="418"/>
      <c r="J2557" s="418"/>
      <c r="K2557" s="539"/>
      <c r="L2557" s="532"/>
      <c r="M2557" s="508"/>
      <c r="N2557" s="752">
        <v>4</v>
      </c>
      <c r="O2557" s="752">
        <v>12</v>
      </c>
      <c r="P2557" s="508">
        <f t="shared" si="67"/>
        <v>24000</v>
      </c>
    </row>
    <row r="2558" spans="1:16" s="389" customFormat="1" ht="11.25" x14ac:dyDescent="0.2">
      <c r="A2558" s="554" t="s">
        <v>513</v>
      </c>
      <c r="B2558" s="505" t="s">
        <v>4555</v>
      </c>
      <c r="C2558" s="505" t="s">
        <v>300</v>
      </c>
      <c r="D2558" s="418"/>
      <c r="E2558" s="508">
        <v>5500</v>
      </c>
      <c r="F2558" s="529" t="s">
        <v>6161</v>
      </c>
      <c r="G2558" s="408" t="s">
        <v>6162</v>
      </c>
      <c r="H2558" s="408" t="s">
        <v>4716</v>
      </c>
      <c r="I2558" s="418"/>
      <c r="J2558" s="418"/>
      <c r="K2558" s="539"/>
      <c r="L2558" s="532"/>
      <c r="M2558" s="508"/>
      <c r="N2558" s="752">
        <v>4</v>
      </c>
      <c r="O2558" s="752">
        <v>12</v>
      </c>
      <c r="P2558" s="508">
        <f t="shared" si="67"/>
        <v>24000</v>
      </c>
    </row>
    <row r="2559" spans="1:16" s="389" customFormat="1" ht="11.25" x14ac:dyDescent="0.2">
      <c r="A2559" s="554" t="s">
        <v>513</v>
      </c>
      <c r="B2559" s="505" t="s">
        <v>4555</v>
      </c>
      <c r="C2559" s="505" t="s">
        <v>300</v>
      </c>
      <c r="D2559" s="418"/>
      <c r="E2559" s="508">
        <v>5500</v>
      </c>
      <c r="F2559" s="529" t="s">
        <v>6163</v>
      </c>
      <c r="G2559" s="408" t="s">
        <v>6164</v>
      </c>
      <c r="H2559" s="408" t="s">
        <v>4716</v>
      </c>
      <c r="I2559" s="418"/>
      <c r="J2559" s="418"/>
      <c r="K2559" s="539"/>
      <c r="L2559" s="532"/>
      <c r="M2559" s="508"/>
      <c r="N2559" s="752">
        <v>4</v>
      </c>
      <c r="O2559" s="752">
        <v>12</v>
      </c>
      <c r="P2559" s="508">
        <f t="shared" si="67"/>
        <v>24000</v>
      </c>
    </row>
    <row r="2560" spans="1:16" s="389" customFormat="1" ht="11.25" x14ac:dyDescent="0.2">
      <c r="A2560" s="554" t="s">
        <v>513</v>
      </c>
      <c r="B2560" s="505" t="s">
        <v>4555</v>
      </c>
      <c r="C2560" s="505" t="s">
        <v>300</v>
      </c>
      <c r="D2560" s="418"/>
      <c r="E2560" s="508">
        <v>8500</v>
      </c>
      <c r="F2560" s="529" t="s">
        <v>6165</v>
      </c>
      <c r="G2560" s="408" t="s">
        <v>6166</v>
      </c>
      <c r="H2560" s="408" t="s">
        <v>6104</v>
      </c>
      <c r="I2560" s="418"/>
      <c r="J2560" s="418"/>
      <c r="K2560" s="539"/>
      <c r="L2560" s="532"/>
      <c r="M2560" s="508"/>
      <c r="N2560" s="752">
        <v>4</v>
      </c>
      <c r="O2560" s="752">
        <v>12</v>
      </c>
      <c r="P2560" s="508">
        <f t="shared" si="67"/>
        <v>24000</v>
      </c>
    </row>
    <row r="2561" spans="1:16" s="389" customFormat="1" ht="11.25" x14ac:dyDescent="0.2">
      <c r="A2561" s="554" t="s">
        <v>513</v>
      </c>
      <c r="B2561" s="505" t="s">
        <v>4555</v>
      </c>
      <c r="C2561" s="505" t="s">
        <v>300</v>
      </c>
      <c r="D2561" s="418"/>
      <c r="E2561" s="508">
        <v>4746</v>
      </c>
      <c r="F2561" s="529" t="s">
        <v>6167</v>
      </c>
      <c r="G2561" s="408" t="s">
        <v>6168</v>
      </c>
      <c r="H2561" s="408" t="s">
        <v>5292</v>
      </c>
      <c r="I2561" s="418"/>
      <c r="J2561" s="418"/>
      <c r="K2561" s="539"/>
      <c r="L2561" s="532"/>
      <c r="M2561" s="508"/>
      <c r="N2561" s="752">
        <v>4</v>
      </c>
      <c r="O2561" s="752">
        <v>12</v>
      </c>
      <c r="P2561" s="508">
        <f t="shared" ref="P2561:P2624" si="68">2000*O2561</f>
        <v>24000</v>
      </c>
    </row>
    <row r="2562" spans="1:16" s="389" customFormat="1" ht="11.25" x14ac:dyDescent="0.2">
      <c r="A2562" s="554" t="s">
        <v>513</v>
      </c>
      <c r="B2562" s="505" t="s">
        <v>4555</v>
      </c>
      <c r="C2562" s="505" t="s">
        <v>300</v>
      </c>
      <c r="D2562" s="418"/>
      <c r="E2562" s="508">
        <v>7334.19</v>
      </c>
      <c r="F2562" s="529" t="s">
        <v>6169</v>
      </c>
      <c r="G2562" s="408" t="s">
        <v>6170</v>
      </c>
      <c r="H2562" s="408" t="s">
        <v>2841</v>
      </c>
      <c r="I2562" s="418"/>
      <c r="J2562" s="418"/>
      <c r="K2562" s="539"/>
      <c r="L2562" s="532"/>
      <c r="M2562" s="508"/>
      <c r="N2562" s="752">
        <v>4</v>
      </c>
      <c r="O2562" s="752">
        <v>12</v>
      </c>
      <c r="P2562" s="508">
        <f t="shared" si="68"/>
        <v>24000</v>
      </c>
    </row>
    <row r="2563" spans="1:16" s="389" customFormat="1" ht="11.25" x14ac:dyDescent="0.2">
      <c r="A2563" s="554" t="s">
        <v>513</v>
      </c>
      <c r="B2563" s="505" t="s">
        <v>4555</v>
      </c>
      <c r="C2563" s="505" t="s">
        <v>300</v>
      </c>
      <c r="D2563" s="418"/>
      <c r="E2563" s="508">
        <v>2250</v>
      </c>
      <c r="F2563" s="529" t="s">
        <v>6171</v>
      </c>
      <c r="G2563" s="408" t="s">
        <v>6172</v>
      </c>
      <c r="H2563" s="408" t="s">
        <v>5968</v>
      </c>
      <c r="I2563" s="418"/>
      <c r="J2563" s="418"/>
      <c r="K2563" s="539"/>
      <c r="L2563" s="532"/>
      <c r="M2563" s="508"/>
      <c r="N2563" s="752">
        <v>4</v>
      </c>
      <c r="O2563" s="752">
        <v>12</v>
      </c>
      <c r="P2563" s="508">
        <f t="shared" si="68"/>
        <v>24000</v>
      </c>
    </row>
    <row r="2564" spans="1:16" s="389" customFormat="1" ht="11.25" x14ac:dyDescent="0.2">
      <c r="A2564" s="554" t="s">
        <v>513</v>
      </c>
      <c r="B2564" s="505" t="s">
        <v>4555</v>
      </c>
      <c r="C2564" s="505" t="s">
        <v>300</v>
      </c>
      <c r="D2564" s="418"/>
      <c r="E2564" s="508">
        <v>7000</v>
      </c>
      <c r="F2564" s="529" t="s">
        <v>6173</v>
      </c>
      <c r="G2564" s="408" t="s">
        <v>6174</v>
      </c>
      <c r="H2564" s="408" t="s">
        <v>5945</v>
      </c>
      <c r="I2564" s="418"/>
      <c r="J2564" s="418"/>
      <c r="K2564" s="539"/>
      <c r="L2564" s="532"/>
      <c r="M2564" s="508"/>
      <c r="N2564" s="752">
        <v>4</v>
      </c>
      <c r="O2564" s="752">
        <v>12</v>
      </c>
      <c r="P2564" s="508">
        <f t="shared" si="68"/>
        <v>24000</v>
      </c>
    </row>
    <row r="2565" spans="1:16" s="389" customFormat="1" ht="11.25" x14ac:dyDescent="0.2">
      <c r="A2565" s="554" t="s">
        <v>513</v>
      </c>
      <c r="B2565" s="505" t="s">
        <v>4555</v>
      </c>
      <c r="C2565" s="505" t="s">
        <v>300</v>
      </c>
      <c r="D2565" s="418"/>
      <c r="E2565" s="508">
        <v>8290</v>
      </c>
      <c r="F2565" s="529" t="s">
        <v>6175</v>
      </c>
      <c r="G2565" s="408" t="s">
        <v>6176</v>
      </c>
      <c r="H2565" s="408" t="s">
        <v>6177</v>
      </c>
      <c r="I2565" s="418"/>
      <c r="J2565" s="418"/>
      <c r="K2565" s="539"/>
      <c r="L2565" s="532"/>
      <c r="M2565" s="508"/>
      <c r="N2565" s="752">
        <v>4</v>
      </c>
      <c r="O2565" s="752">
        <v>12</v>
      </c>
      <c r="P2565" s="508">
        <f t="shared" si="68"/>
        <v>24000</v>
      </c>
    </row>
    <row r="2566" spans="1:16" s="389" customFormat="1" ht="11.25" x14ac:dyDescent="0.2">
      <c r="A2566" s="554" t="s">
        <v>513</v>
      </c>
      <c r="B2566" s="505" t="s">
        <v>4555</v>
      </c>
      <c r="C2566" s="505" t="s">
        <v>300</v>
      </c>
      <c r="D2566" s="418"/>
      <c r="E2566" s="508">
        <v>5196</v>
      </c>
      <c r="F2566" s="529" t="s">
        <v>6178</v>
      </c>
      <c r="G2566" s="408" t="s">
        <v>6179</v>
      </c>
      <c r="H2566" s="408" t="s">
        <v>4716</v>
      </c>
      <c r="I2566" s="418"/>
      <c r="J2566" s="418"/>
      <c r="K2566" s="539"/>
      <c r="L2566" s="532"/>
      <c r="M2566" s="508"/>
      <c r="N2566" s="752">
        <v>4</v>
      </c>
      <c r="O2566" s="752">
        <v>12</v>
      </c>
      <c r="P2566" s="508">
        <f t="shared" si="68"/>
        <v>24000</v>
      </c>
    </row>
    <row r="2567" spans="1:16" s="389" customFormat="1" ht="11.25" x14ac:dyDescent="0.2">
      <c r="A2567" s="554" t="s">
        <v>513</v>
      </c>
      <c r="B2567" s="505" t="s">
        <v>4555</v>
      </c>
      <c r="C2567" s="505" t="s">
        <v>300</v>
      </c>
      <c r="D2567" s="418"/>
      <c r="E2567" s="508">
        <v>5196</v>
      </c>
      <c r="F2567" s="529" t="s">
        <v>6180</v>
      </c>
      <c r="G2567" s="408" t="s">
        <v>6181</v>
      </c>
      <c r="H2567" s="408" t="s">
        <v>4716</v>
      </c>
      <c r="I2567" s="418"/>
      <c r="J2567" s="418"/>
      <c r="K2567" s="539"/>
      <c r="L2567" s="532"/>
      <c r="M2567" s="508"/>
      <c r="N2567" s="752">
        <v>4</v>
      </c>
      <c r="O2567" s="752">
        <v>12</v>
      </c>
      <c r="P2567" s="508">
        <f t="shared" si="68"/>
        <v>24000</v>
      </c>
    </row>
    <row r="2568" spans="1:16" s="389" customFormat="1" ht="11.25" x14ac:dyDescent="0.2">
      <c r="A2568" s="554" t="s">
        <v>513</v>
      </c>
      <c r="B2568" s="505" t="s">
        <v>4555</v>
      </c>
      <c r="C2568" s="505" t="s">
        <v>300</v>
      </c>
      <c r="D2568" s="418"/>
      <c r="E2568" s="508">
        <v>7840</v>
      </c>
      <c r="F2568" s="529" t="s">
        <v>6182</v>
      </c>
      <c r="G2568" s="408" t="s">
        <v>6183</v>
      </c>
      <c r="H2568" s="408" t="s">
        <v>2841</v>
      </c>
      <c r="I2568" s="418"/>
      <c r="J2568" s="418"/>
      <c r="K2568" s="539"/>
      <c r="L2568" s="532"/>
      <c r="M2568" s="508"/>
      <c r="N2568" s="752">
        <v>4</v>
      </c>
      <c r="O2568" s="752">
        <v>12</v>
      </c>
      <c r="P2568" s="508">
        <f t="shared" si="68"/>
        <v>24000</v>
      </c>
    </row>
    <row r="2569" spans="1:16" s="389" customFormat="1" ht="11.25" x14ac:dyDescent="0.2">
      <c r="A2569" s="554" t="s">
        <v>513</v>
      </c>
      <c r="B2569" s="505" t="s">
        <v>4555</v>
      </c>
      <c r="C2569" s="505" t="s">
        <v>300</v>
      </c>
      <c r="D2569" s="418"/>
      <c r="E2569" s="508">
        <v>7000</v>
      </c>
      <c r="F2569" s="529" t="s">
        <v>6184</v>
      </c>
      <c r="G2569" s="408" t="s">
        <v>6185</v>
      </c>
      <c r="H2569" s="408" t="s">
        <v>2841</v>
      </c>
      <c r="I2569" s="418"/>
      <c r="J2569" s="418"/>
      <c r="K2569" s="539"/>
      <c r="L2569" s="532"/>
      <c r="M2569" s="508"/>
      <c r="N2569" s="752">
        <v>4</v>
      </c>
      <c r="O2569" s="752">
        <v>12</v>
      </c>
      <c r="P2569" s="508">
        <f t="shared" si="68"/>
        <v>24000</v>
      </c>
    </row>
    <row r="2570" spans="1:16" s="389" customFormat="1" ht="11.25" x14ac:dyDescent="0.2">
      <c r="A2570" s="554" t="s">
        <v>513</v>
      </c>
      <c r="B2570" s="505" t="s">
        <v>4555</v>
      </c>
      <c r="C2570" s="505" t="s">
        <v>300</v>
      </c>
      <c r="D2570" s="418"/>
      <c r="E2570" s="508">
        <v>4500</v>
      </c>
      <c r="F2570" s="529" t="s">
        <v>6186</v>
      </c>
      <c r="G2570" s="408" t="s">
        <v>6187</v>
      </c>
      <c r="H2570" s="408" t="s">
        <v>2852</v>
      </c>
      <c r="I2570" s="418"/>
      <c r="J2570" s="418"/>
      <c r="K2570" s="539"/>
      <c r="L2570" s="532"/>
      <c r="M2570" s="508"/>
      <c r="N2570" s="752">
        <v>4</v>
      </c>
      <c r="O2570" s="752">
        <v>12</v>
      </c>
      <c r="P2570" s="508">
        <f t="shared" si="68"/>
        <v>24000</v>
      </c>
    </row>
    <row r="2571" spans="1:16" s="389" customFormat="1" ht="11.25" x14ac:dyDescent="0.2">
      <c r="A2571" s="554" t="s">
        <v>513</v>
      </c>
      <c r="B2571" s="505" t="s">
        <v>4555</v>
      </c>
      <c r="C2571" s="505" t="s">
        <v>300</v>
      </c>
      <c r="D2571" s="418"/>
      <c r="E2571" s="508">
        <v>3344</v>
      </c>
      <c r="F2571" s="529" t="s">
        <v>6188</v>
      </c>
      <c r="G2571" s="408" t="s">
        <v>6189</v>
      </c>
      <c r="H2571" s="408" t="s">
        <v>3755</v>
      </c>
      <c r="I2571" s="418"/>
      <c r="J2571" s="418"/>
      <c r="K2571" s="539"/>
      <c r="L2571" s="532"/>
      <c r="M2571" s="508"/>
      <c r="N2571" s="752">
        <v>4</v>
      </c>
      <c r="O2571" s="752">
        <v>12</v>
      </c>
      <c r="P2571" s="508">
        <f t="shared" si="68"/>
        <v>24000</v>
      </c>
    </row>
    <row r="2572" spans="1:16" s="389" customFormat="1" ht="11.25" x14ac:dyDescent="0.2">
      <c r="A2572" s="554" t="s">
        <v>513</v>
      </c>
      <c r="B2572" s="505" t="s">
        <v>4555</v>
      </c>
      <c r="C2572" s="505" t="s">
        <v>300</v>
      </c>
      <c r="D2572" s="418"/>
      <c r="E2572" s="508">
        <v>7840</v>
      </c>
      <c r="F2572" s="529" t="s">
        <v>6190</v>
      </c>
      <c r="G2572" s="408" t="s">
        <v>6191</v>
      </c>
      <c r="H2572" s="408" t="s">
        <v>5985</v>
      </c>
      <c r="I2572" s="418"/>
      <c r="J2572" s="418"/>
      <c r="K2572" s="539"/>
      <c r="L2572" s="532"/>
      <c r="M2572" s="508"/>
      <c r="N2572" s="752">
        <v>4</v>
      </c>
      <c r="O2572" s="752">
        <v>12</v>
      </c>
      <c r="P2572" s="508">
        <f t="shared" si="68"/>
        <v>24000</v>
      </c>
    </row>
    <row r="2573" spans="1:16" s="389" customFormat="1" ht="11.25" x14ac:dyDescent="0.2">
      <c r="A2573" s="554" t="s">
        <v>513</v>
      </c>
      <c r="B2573" s="505" t="s">
        <v>4555</v>
      </c>
      <c r="C2573" s="505" t="s">
        <v>300</v>
      </c>
      <c r="D2573" s="418"/>
      <c r="E2573" s="508">
        <v>4746</v>
      </c>
      <c r="F2573" s="529" t="s">
        <v>6192</v>
      </c>
      <c r="G2573" s="408" t="s">
        <v>6193</v>
      </c>
      <c r="H2573" s="408" t="s">
        <v>5292</v>
      </c>
      <c r="I2573" s="418"/>
      <c r="J2573" s="418"/>
      <c r="K2573" s="539"/>
      <c r="L2573" s="532"/>
      <c r="M2573" s="508"/>
      <c r="N2573" s="752">
        <v>4</v>
      </c>
      <c r="O2573" s="752">
        <v>12</v>
      </c>
      <c r="P2573" s="508">
        <f t="shared" si="68"/>
        <v>24000</v>
      </c>
    </row>
    <row r="2574" spans="1:16" s="389" customFormat="1" ht="11.25" x14ac:dyDescent="0.2">
      <c r="A2574" s="554" t="s">
        <v>513</v>
      </c>
      <c r="B2574" s="505" t="s">
        <v>4555</v>
      </c>
      <c r="C2574" s="505" t="s">
        <v>300</v>
      </c>
      <c r="D2574" s="418"/>
      <c r="E2574" s="508">
        <v>4500</v>
      </c>
      <c r="F2574" s="529" t="s">
        <v>6194</v>
      </c>
      <c r="G2574" s="408" t="s">
        <v>6195</v>
      </c>
      <c r="H2574" s="408" t="s">
        <v>4716</v>
      </c>
      <c r="I2574" s="418"/>
      <c r="J2574" s="418"/>
      <c r="K2574" s="539"/>
      <c r="L2574" s="532"/>
      <c r="M2574" s="508"/>
      <c r="N2574" s="752">
        <v>4</v>
      </c>
      <c r="O2574" s="752">
        <v>12</v>
      </c>
      <c r="P2574" s="508">
        <f t="shared" si="68"/>
        <v>24000</v>
      </c>
    </row>
    <row r="2575" spans="1:16" s="389" customFormat="1" ht="11.25" x14ac:dyDescent="0.2">
      <c r="A2575" s="554" t="s">
        <v>513</v>
      </c>
      <c r="B2575" s="505" t="s">
        <v>4555</v>
      </c>
      <c r="C2575" s="505" t="s">
        <v>300</v>
      </c>
      <c r="D2575" s="418"/>
      <c r="E2575" s="508">
        <v>5500</v>
      </c>
      <c r="F2575" s="529" t="s">
        <v>6196</v>
      </c>
      <c r="G2575" s="408" t="s">
        <v>6197</v>
      </c>
      <c r="H2575" s="408" t="s">
        <v>4716</v>
      </c>
      <c r="I2575" s="418"/>
      <c r="J2575" s="418"/>
      <c r="K2575" s="539"/>
      <c r="L2575" s="532"/>
      <c r="M2575" s="508"/>
      <c r="N2575" s="752">
        <v>4</v>
      </c>
      <c r="O2575" s="752">
        <v>12</v>
      </c>
      <c r="P2575" s="508">
        <f t="shared" si="68"/>
        <v>24000</v>
      </c>
    </row>
    <row r="2576" spans="1:16" s="389" customFormat="1" ht="11.25" x14ac:dyDescent="0.2">
      <c r="A2576" s="554" t="s">
        <v>513</v>
      </c>
      <c r="B2576" s="505" t="s">
        <v>4555</v>
      </c>
      <c r="C2576" s="505" t="s">
        <v>300</v>
      </c>
      <c r="D2576" s="418"/>
      <c r="E2576" s="508">
        <v>6000</v>
      </c>
      <c r="F2576" s="529" t="s">
        <v>6198</v>
      </c>
      <c r="G2576" s="408" t="s">
        <v>6199</v>
      </c>
      <c r="H2576" s="408" t="s">
        <v>2841</v>
      </c>
      <c r="I2576" s="418"/>
      <c r="J2576" s="418"/>
      <c r="K2576" s="539"/>
      <c r="L2576" s="532"/>
      <c r="M2576" s="508"/>
      <c r="N2576" s="752">
        <v>4</v>
      </c>
      <c r="O2576" s="752">
        <v>12</v>
      </c>
      <c r="P2576" s="508">
        <f t="shared" si="68"/>
        <v>24000</v>
      </c>
    </row>
    <row r="2577" spans="1:16" s="389" customFormat="1" ht="11.25" x14ac:dyDescent="0.2">
      <c r="A2577" s="554" t="s">
        <v>513</v>
      </c>
      <c r="B2577" s="505" t="s">
        <v>4555</v>
      </c>
      <c r="C2577" s="505" t="s">
        <v>300</v>
      </c>
      <c r="D2577" s="418"/>
      <c r="E2577" s="508">
        <v>4746</v>
      </c>
      <c r="F2577" s="529" t="s">
        <v>6200</v>
      </c>
      <c r="G2577" s="408" t="s">
        <v>6201</v>
      </c>
      <c r="H2577" s="408" t="s">
        <v>5292</v>
      </c>
      <c r="I2577" s="418"/>
      <c r="J2577" s="418"/>
      <c r="K2577" s="539"/>
      <c r="L2577" s="532"/>
      <c r="M2577" s="508"/>
      <c r="N2577" s="752">
        <v>3</v>
      </c>
      <c r="O2577" s="752">
        <v>9</v>
      </c>
      <c r="P2577" s="508">
        <f t="shared" si="68"/>
        <v>18000</v>
      </c>
    </row>
    <row r="2578" spans="1:16" s="389" customFormat="1" ht="11.25" x14ac:dyDescent="0.2">
      <c r="A2578" s="554" t="s">
        <v>513</v>
      </c>
      <c r="B2578" s="505" t="s">
        <v>4555</v>
      </c>
      <c r="C2578" s="505" t="s">
        <v>300</v>
      </c>
      <c r="D2578" s="418"/>
      <c r="E2578" s="508">
        <v>3800</v>
      </c>
      <c r="F2578" s="529" t="s">
        <v>6202</v>
      </c>
      <c r="G2578" s="408" t="s">
        <v>6203</v>
      </c>
      <c r="H2578" s="408" t="s">
        <v>3773</v>
      </c>
      <c r="I2578" s="418"/>
      <c r="J2578" s="418"/>
      <c r="K2578" s="539"/>
      <c r="L2578" s="532"/>
      <c r="M2578" s="508"/>
      <c r="N2578" s="752">
        <v>3</v>
      </c>
      <c r="O2578" s="752">
        <v>9</v>
      </c>
      <c r="P2578" s="508">
        <f t="shared" si="68"/>
        <v>18000</v>
      </c>
    </row>
    <row r="2579" spans="1:16" s="389" customFormat="1" ht="11.25" x14ac:dyDescent="0.2">
      <c r="A2579" s="554" t="s">
        <v>513</v>
      </c>
      <c r="B2579" s="505" t="s">
        <v>4555</v>
      </c>
      <c r="C2579" s="505" t="s">
        <v>300</v>
      </c>
      <c r="D2579" s="418"/>
      <c r="E2579" s="508">
        <v>5196</v>
      </c>
      <c r="F2579" s="529" t="s">
        <v>6204</v>
      </c>
      <c r="G2579" s="408" t="s">
        <v>6205</v>
      </c>
      <c r="H2579" s="408" t="s">
        <v>4716</v>
      </c>
      <c r="I2579" s="418"/>
      <c r="J2579" s="418"/>
      <c r="K2579" s="539"/>
      <c r="L2579" s="532"/>
      <c r="M2579" s="508"/>
      <c r="N2579" s="752">
        <v>3</v>
      </c>
      <c r="O2579" s="752">
        <v>9</v>
      </c>
      <c r="P2579" s="508">
        <f t="shared" si="68"/>
        <v>18000</v>
      </c>
    </row>
    <row r="2580" spans="1:16" s="389" customFormat="1" ht="11.25" x14ac:dyDescent="0.2">
      <c r="A2580" s="554" t="s">
        <v>513</v>
      </c>
      <c r="B2580" s="505" t="s">
        <v>4555</v>
      </c>
      <c r="C2580" s="505" t="s">
        <v>300</v>
      </c>
      <c r="D2580" s="418"/>
      <c r="E2580" s="508">
        <v>3000</v>
      </c>
      <c r="F2580" s="529" t="s">
        <v>6206</v>
      </c>
      <c r="G2580" s="408" t="s">
        <v>6207</v>
      </c>
      <c r="H2580" s="408" t="s">
        <v>3733</v>
      </c>
      <c r="I2580" s="418"/>
      <c r="J2580" s="418"/>
      <c r="K2580" s="539"/>
      <c r="L2580" s="532"/>
      <c r="M2580" s="508"/>
      <c r="N2580" s="752">
        <v>3</v>
      </c>
      <c r="O2580" s="752">
        <v>9</v>
      </c>
      <c r="P2580" s="508">
        <f t="shared" si="68"/>
        <v>18000</v>
      </c>
    </row>
    <row r="2581" spans="1:16" s="389" customFormat="1" ht="11.25" x14ac:dyDescent="0.2">
      <c r="A2581" s="554" t="s">
        <v>513</v>
      </c>
      <c r="B2581" s="505" t="s">
        <v>4555</v>
      </c>
      <c r="C2581" s="505" t="s">
        <v>300</v>
      </c>
      <c r="D2581" s="418"/>
      <c r="E2581" s="508">
        <v>5500</v>
      </c>
      <c r="F2581" s="529" t="s">
        <v>6208</v>
      </c>
      <c r="G2581" s="408" t="s">
        <v>6209</v>
      </c>
      <c r="H2581" s="408" t="s">
        <v>4716</v>
      </c>
      <c r="I2581" s="418"/>
      <c r="J2581" s="418"/>
      <c r="K2581" s="539"/>
      <c r="L2581" s="532"/>
      <c r="M2581" s="508"/>
      <c r="N2581" s="752">
        <v>3</v>
      </c>
      <c r="O2581" s="752">
        <v>9</v>
      </c>
      <c r="P2581" s="508">
        <f t="shared" si="68"/>
        <v>18000</v>
      </c>
    </row>
    <row r="2582" spans="1:16" s="389" customFormat="1" ht="11.25" x14ac:dyDescent="0.2">
      <c r="A2582" s="554" t="s">
        <v>513</v>
      </c>
      <c r="B2582" s="505" t="s">
        <v>4555</v>
      </c>
      <c r="C2582" s="505" t="s">
        <v>300</v>
      </c>
      <c r="D2582" s="418"/>
      <c r="E2582" s="508">
        <v>7000</v>
      </c>
      <c r="F2582" s="529" t="s">
        <v>6210</v>
      </c>
      <c r="G2582" s="408" t="s">
        <v>6211</v>
      </c>
      <c r="H2582" s="408" t="s">
        <v>2841</v>
      </c>
      <c r="I2582" s="418"/>
      <c r="J2582" s="418"/>
      <c r="K2582" s="539"/>
      <c r="L2582" s="532"/>
      <c r="M2582" s="508"/>
      <c r="N2582" s="752">
        <v>3</v>
      </c>
      <c r="O2582" s="752">
        <v>9</v>
      </c>
      <c r="P2582" s="508">
        <f t="shared" si="68"/>
        <v>18000</v>
      </c>
    </row>
    <row r="2583" spans="1:16" s="389" customFormat="1" ht="11.25" x14ac:dyDescent="0.2">
      <c r="A2583" s="554" t="s">
        <v>513</v>
      </c>
      <c r="B2583" s="505" t="s">
        <v>4555</v>
      </c>
      <c r="C2583" s="505" t="s">
        <v>300</v>
      </c>
      <c r="D2583" s="418"/>
      <c r="E2583" s="508">
        <v>4746</v>
      </c>
      <c r="F2583" s="529" t="s">
        <v>6212</v>
      </c>
      <c r="G2583" s="408" t="s">
        <v>6213</v>
      </c>
      <c r="H2583" s="408" t="s">
        <v>5917</v>
      </c>
      <c r="I2583" s="418"/>
      <c r="J2583" s="418"/>
      <c r="K2583" s="539"/>
      <c r="L2583" s="532"/>
      <c r="M2583" s="508"/>
      <c r="N2583" s="752">
        <v>3</v>
      </c>
      <c r="O2583" s="752">
        <v>9</v>
      </c>
      <c r="P2583" s="508">
        <f t="shared" si="68"/>
        <v>18000</v>
      </c>
    </row>
    <row r="2584" spans="1:16" s="389" customFormat="1" ht="11.25" x14ac:dyDescent="0.2">
      <c r="A2584" s="554" t="s">
        <v>513</v>
      </c>
      <c r="B2584" s="505" t="s">
        <v>4555</v>
      </c>
      <c r="C2584" s="505" t="s">
        <v>300</v>
      </c>
      <c r="D2584" s="418"/>
      <c r="E2584" s="508">
        <v>5196</v>
      </c>
      <c r="F2584" s="529" t="s">
        <v>6214</v>
      </c>
      <c r="G2584" s="408" t="s">
        <v>6215</v>
      </c>
      <c r="H2584" s="408" t="s">
        <v>4716</v>
      </c>
      <c r="I2584" s="418"/>
      <c r="J2584" s="418"/>
      <c r="K2584" s="539"/>
      <c r="L2584" s="532"/>
      <c r="M2584" s="508"/>
      <c r="N2584" s="752">
        <v>3</v>
      </c>
      <c r="O2584" s="752">
        <v>9</v>
      </c>
      <c r="P2584" s="508">
        <f t="shared" si="68"/>
        <v>18000</v>
      </c>
    </row>
    <row r="2585" spans="1:16" s="389" customFormat="1" ht="11.25" x14ac:dyDescent="0.2">
      <c r="A2585" s="554" t="s">
        <v>513</v>
      </c>
      <c r="B2585" s="505" t="s">
        <v>4555</v>
      </c>
      <c r="C2585" s="505" t="s">
        <v>300</v>
      </c>
      <c r="D2585" s="418"/>
      <c r="E2585" s="508">
        <v>8000</v>
      </c>
      <c r="F2585" s="529" t="s">
        <v>6216</v>
      </c>
      <c r="G2585" s="408" t="s">
        <v>6217</v>
      </c>
      <c r="H2585" s="408" t="s">
        <v>6218</v>
      </c>
      <c r="I2585" s="418"/>
      <c r="J2585" s="418"/>
      <c r="K2585" s="539"/>
      <c r="L2585" s="532"/>
      <c r="M2585" s="508"/>
      <c r="N2585" s="752">
        <v>3</v>
      </c>
      <c r="O2585" s="752">
        <v>9</v>
      </c>
      <c r="P2585" s="508">
        <f t="shared" si="68"/>
        <v>18000</v>
      </c>
    </row>
    <row r="2586" spans="1:16" s="389" customFormat="1" ht="11.25" x14ac:dyDescent="0.2">
      <c r="A2586" s="554" t="s">
        <v>513</v>
      </c>
      <c r="B2586" s="505" t="s">
        <v>4555</v>
      </c>
      <c r="C2586" s="505" t="s">
        <v>300</v>
      </c>
      <c r="D2586" s="418"/>
      <c r="E2586" s="508">
        <v>2700</v>
      </c>
      <c r="F2586" s="529" t="s">
        <v>6219</v>
      </c>
      <c r="G2586" s="408" t="s">
        <v>6220</v>
      </c>
      <c r="H2586" s="408" t="s">
        <v>3733</v>
      </c>
      <c r="I2586" s="418"/>
      <c r="J2586" s="418"/>
      <c r="K2586" s="539"/>
      <c r="L2586" s="532"/>
      <c r="M2586" s="508"/>
      <c r="N2586" s="752">
        <v>3</v>
      </c>
      <c r="O2586" s="752">
        <v>9</v>
      </c>
      <c r="P2586" s="508">
        <f t="shared" si="68"/>
        <v>18000</v>
      </c>
    </row>
    <row r="2587" spans="1:16" s="389" customFormat="1" ht="11.25" x14ac:dyDescent="0.2">
      <c r="A2587" s="554" t="s">
        <v>513</v>
      </c>
      <c r="B2587" s="505" t="s">
        <v>4555</v>
      </c>
      <c r="C2587" s="505" t="s">
        <v>300</v>
      </c>
      <c r="D2587" s="418"/>
      <c r="E2587" s="508">
        <v>4500</v>
      </c>
      <c r="F2587" s="529" t="s">
        <v>6221</v>
      </c>
      <c r="G2587" s="408" t="s">
        <v>6222</v>
      </c>
      <c r="H2587" s="408" t="s">
        <v>2852</v>
      </c>
      <c r="I2587" s="418"/>
      <c r="J2587" s="418"/>
      <c r="K2587" s="539"/>
      <c r="L2587" s="532"/>
      <c r="M2587" s="508"/>
      <c r="N2587" s="752">
        <v>3</v>
      </c>
      <c r="O2587" s="752">
        <v>9</v>
      </c>
      <c r="P2587" s="508">
        <f t="shared" si="68"/>
        <v>18000</v>
      </c>
    </row>
    <row r="2588" spans="1:16" s="389" customFormat="1" ht="11.25" x14ac:dyDescent="0.2">
      <c r="A2588" s="554" t="s">
        <v>513</v>
      </c>
      <c r="B2588" s="505" t="s">
        <v>4555</v>
      </c>
      <c r="C2588" s="505" t="s">
        <v>300</v>
      </c>
      <c r="D2588" s="418"/>
      <c r="E2588" s="508">
        <v>7840</v>
      </c>
      <c r="F2588" s="529" t="s">
        <v>6223</v>
      </c>
      <c r="G2588" s="408" t="s">
        <v>6224</v>
      </c>
      <c r="H2588" s="408" t="s">
        <v>2841</v>
      </c>
      <c r="I2588" s="418"/>
      <c r="J2588" s="418"/>
      <c r="K2588" s="539"/>
      <c r="L2588" s="532"/>
      <c r="M2588" s="508"/>
      <c r="N2588" s="752">
        <v>3</v>
      </c>
      <c r="O2588" s="752">
        <v>9</v>
      </c>
      <c r="P2588" s="508">
        <f t="shared" si="68"/>
        <v>18000</v>
      </c>
    </row>
    <row r="2589" spans="1:16" s="389" customFormat="1" ht="11.25" x14ac:dyDescent="0.2">
      <c r="A2589" s="554" t="s">
        <v>513</v>
      </c>
      <c r="B2589" s="505" t="s">
        <v>4555</v>
      </c>
      <c r="C2589" s="505" t="s">
        <v>300</v>
      </c>
      <c r="D2589" s="418"/>
      <c r="E2589" s="508">
        <v>2000</v>
      </c>
      <c r="F2589" s="529" t="s">
        <v>6225</v>
      </c>
      <c r="G2589" s="408" t="s">
        <v>6226</v>
      </c>
      <c r="H2589" s="408" t="s">
        <v>4716</v>
      </c>
      <c r="I2589" s="418"/>
      <c r="J2589" s="418"/>
      <c r="K2589" s="539"/>
      <c r="L2589" s="532"/>
      <c r="M2589" s="508"/>
      <c r="N2589" s="752">
        <v>3</v>
      </c>
      <c r="O2589" s="752">
        <v>9</v>
      </c>
      <c r="P2589" s="508">
        <f t="shared" si="68"/>
        <v>18000</v>
      </c>
    </row>
    <row r="2590" spans="1:16" s="389" customFormat="1" ht="11.25" x14ac:dyDescent="0.2">
      <c r="A2590" s="554" t="s">
        <v>513</v>
      </c>
      <c r="B2590" s="505" t="s">
        <v>4555</v>
      </c>
      <c r="C2590" s="505" t="s">
        <v>300</v>
      </c>
      <c r="D2590" s="418"/>
      <c r="E2590" s="508">
        <v>5000</v>
      </c>
      <c r="F2590" s="529" t="s">
        <v>6227</v>
      </c>
      <c r="G2590" s="408" t="s">
        <v>6228</v>
      </c>
      <c r="H2590" s="408" t="s">
        <v>5914</v>
      </c>
      <c r="I2590" s="418"/>
      <c r="J2590" s="418"/>
      <c r="K2590" s="539"/>
      <c r="L2590" s="532"/>
      <c r="M2590" s="508"/>
      <c r="N2590" s="752">
        <v>3</v>
      </c>
      <c r="O2590" s="752">
        <v>9</v>
      </c>
      <c r="P2590" s="508">
        <f t="shared" si="68"/>
        <v>18000</v>
      </c>
    </row>
    <row r="2591" spans="1:16" s="389" customFormat="1" ht="11.25" x14ac:dyDescent="0.2">
      <c r="A2591" s="554" t="s">
        <v>513</v>
      </c>
      <c r="B2591" s="505" t="s">
        <v>4555</v>
      </c>
      <c r="C2591" s="505" t="s">
        <v>300</v>
      </c>
      <c r="D2591" s="418"/>
      <c r="E2591" s="508">
        <v>5196</v>
      </c>
      <c r="F2591" s="529" t="s">
        <v>6229</v>
      </c>
      <c r="G2591" s="408" t="s">
        <v>6230</v>
      </c>
      <c r="H2591" s="408" t="s">
        <v>5932</v>
      </c>
      <c r="I2591" s="418"/>
      <c r="J2591" s="418"/>
      <c r="K2591" s="539"/>
      <c r="L2591" s="532"/>
      <c r="M2591" s="508"/>
      <c r="N2591" s="752">
        <v>3</v>
      </c>
      <c r="O2591" s="752">
        <v>9</v>
      </c>
      <c r="P2591" s="508">
        <f t="shared" si="68"/>
        <v>18000</v>
      </c>
    </row>
    <row r="2592" spans="1:16" s="389" customFormat="1" ht="11.25" x14ac:dyDescent="0.2">
      <c r="A2592" s="554" t="s">
        <v>513</v>
      </c>
      <c r="B2592" s="505" t="s">
        <v>4555</v>
      </c>
      <c r="C2592" s="505" t="s">
        <v>300</v>
      </c>
      <c r="D2592" s="418"/>
      <c r="E2592" s="508">
        <v>4500</v>
      </c>
      <c r="F2592" s="529" t="s">
        <v>6231</v>
      </c>
      <c r="G2592" s="408" t="s">
        <v>6232</v>
      </c>
      <c r="H2592" s="408" t="s">
        <v>4716</v>
      </c>
      <c r="I2592" s="418"/>
      <c r="J2592" s="418"/>
      <c r="K2592" s="539"/>
      <c r="L2592" s="532"/>
      <c r="M2592" s="508"/>
      <c r="N2592" s="752">
        <v>3</v>
      </c>
      <c r="O2592" s="752">
        <v>9</v>
      </c>
      <c r="P2592" s="508">
        <f t="shared" si="68"/>
        <v>18000</v>
      </c>
    </row>
    <row r="2593" spans="1:16" s="389" customFormat="1" ht="11.25" x14ac:dyDescent="0.2">
      <c r="A2593" s="554" t="s">
        <v>513</v>
      </c>
      <c r="B2593" s="505" t="s">
        <v>4555</v>
      </c>
      <c r="C2593" s="505" t="s">
        <v>300</v>
      </c>
      <c r="D2593" s="418"/>
      <c r="E2593" s="508">
        <v>4746</v>
      </c>
      <c r="F2593" s="529" t="s">
        <v>6233</v>
      </c>
      <c r="G2593" s="408" t="s">
        <v>6234</v>
      </c>
      <c r="H2593" s="408" t="s">
        <v>5292</v>
      </c>
      <c r="I2593" s="418"/>
      <c r="J2593" s="418"/>
      <c r="K2593" s="539"/>
      <c r="L2593" s="532"/>
      <c r="M2593" s="508"/>
      <c r="N2593" s="752">
        <v>3</v>
      </c>
      <c r="O2593" s="752">
        <v>9</v>
      </c>
      <c r="P2593" s="508">
        <f t="shared" si="68"/>
        <v>18000</v>
      </c>
    </row>
    <row r="2594" spans="1:16" s="389" customFormat="1" ht="11.25" x14ac:dyDescent="0.2">
      <c r="A2594" s="554" t="s">
        <v>513</v>
      </c>
      <c r="B2594" s="505" t="s">
        <v>4555</v>
      </c>
      <c r="C2594" s="505" t="s">
        <v>300</v>
      </c>
      <c r="D2594" s="418"/>
      <c r="E2594" s="508">
        <v>4746</v>
      </c>
      <c r="F2594" s="529" t="s">
        <v>6235</v>
      </c>
      <c r="G2594" s="408" t="s">
        <v>3230</v>
      </c>
      <c r="H2594" s="408" t="s">
        <v>5292</v>
      </c>
      <c r="I2594" s="418"/>
      <c r="J2594" s="418"/>
      <c r="K2594" s="539"/>
      <c r="L2594" s="532"/>
      <c r="M2594" s="508"/>
      <c r="N2594" s="752">
        <v>3</v>
      </c>
      <c r="O2594" s="752">
        <v>9</v>
      </c>
      <c r="P2594" s="508">
        <f t="shared" si="68"/>
        <v>18000</v>
      </c>
    </row>
    <row r="2595" spans="1:16" s="389" customFormat="1" ht="11.25" x14ac:dyDescent="0.2">
      <c r="A2595" s="554" t="s">
        <v>513</v>
      </c>
      <c r="B2595" s="505" t="s">
        <v>4555</v>
      </c>
      <c r="C2595" s="505" t="s">
        <v>300</v>
      </c>
      <c r="D2595" s="418"/>
      <c r="E2595" s="508">
        <v>3500</v>
      </c>
      <c r="F2595" s="529" t="s">
        <v>6236</v>
      </c>
      <c r="G2595" s="408" t="s">
        <v>6237</v>
      </c>
      <c r="H2595" s="408" t="s">
        <v>2841</v>
      </c>
      <c r="I2595" s="418"/>
      <c r="J2595" s="418"/>
      <c r="K2595" s="539"/>
      <c r="L2595" s="532"/>
      <c r="M2595" s="508"/>
      <c r="N2595" s="752">
        <v>3</v>
      </c>
      <c r="O2595" s="752">
        <v>9</v>
      </c>
      <c r="P2595" s="508">
        <f t="shared" si="68"/>
        <v>18000</v>
      </c>
    </row>
    <row r="2596" spans="1:16" s="389" customFormat="1" ht="11.25" x14ac:dyDescent="0.2">
      <c r="A2596" s="554" t="s">
        <v>513</v>
      </c>
      <c r="B2596" s="505" t="s">
        <v>4555</v>
      </c>
      <c r="C2596" s="505" t="s">
        <v>300</v>
      </c>
      <c r="D2596" s="418"/>
      <c r="E2596" s="508">
        <v>7840</v>
      </c>
      <c r="F2596" s="529" t="s">
        <v>6238</v>
      </c>
      <c r="G2596" s="408" t="s">
        <v>6239</v>
      </c>
      <c r="H2596" s="408" t="s">
        <v>2841</v>
      </c>
      <c r="I2596" s="418"/>
      <c r="J2596" s="418"/>
      <c r="K2596" s="539"/>
      <c r="L2596" s="532"/>
      <c r="M2596" s="508"/>
      <c r="N2596" s="752">
        <v>4</v>
      </c>
      <c r="O2596" s="752">
        <v>12</v>
      </c>
      <c r="P2596" s="508">
        <f t="shared" si="68"/>
        <v>24000</v>
      </c>
    </row>
    <row r="2597" spans="1:16" s="389" customFormat="1" ht="11.25" x14ac:dyDescent="0.2">
      <c r="A2597" s="554" t="s">
        <v>513</v>
      </c>
      <c r="B2597" s="505" t="s">
        <v>4555</v>
      </c>
      <c r="C2597" s="505" t="s">
        <v>300</v>
      </c>
      <c r="D2597" s="418"/>
      <c r="E2597" s="508">
        <v>4500</v>
      </c>
      <c r="F2597" s="529" t="s">
        <v>6240</v>
      </c>
      <c r="G2597" s="408" t="s">
        <v>6241</v>
      </c>
      <c r="H2597" s="408" t="s">
        <v>3997</v>
      </c>
      <c r="I2597" s="418"/>
      <c r="J2597" s="418"/>
      <c r="K2597" s="539"/>
      <c r="L2597" s="532"/>
      <c r="M2597" s="508"/>
      <c r="N2597" s="752">
        <v>4</v>
      </c>
      <c r="O2597" s="752">
        <v>12</v>
      </c>
      <c r="P2597" s="508">
        <f t="shared" si="68"/>
        <v>24000</v>
      </c>
    </row>
    <row r="2598" spans="1:16" s="389" customFormat="1" ht="11.25" x14ac:dyDescent="0.2">
      <c r="A2598" s="554" t="s">
        <v>513</v>
      </c>
      <c r="B2598" s="505" t="s">
        <v>4555</v>
      </c>
      <c r="C2598" s="505" t="s">
        <v>300</v>
      </c>
      <c r="D2598" s="418"/>
      <c r="E2598" s="508">
        <v>6000</v>
      </c>
      <c r="F2598" s="529" t="s">
        <v>6242</v>
      </c>
      <c r="G2598" s="408" t="s">
        <v>6243</v>
      </c>
      <c r="H2598" s="408" t="s">
        <v>4716</v>
      </c>
      <c r="I2598" s="418"/>
      <c r="J2598" s="418"/>
      <c r="K2598" s="539"/>
      <c r="L2598" s="532"/>
      <c r="M2598" s="508"/>
      <c r="N2598" s="752">
        <v>4</v>
      </c>
      <c r="O2598" s="752">
        <v>12</v>
      </c>
      <c r="P2598" s="508">
        <f t="shared" si="68"/>
        <v>24000</v>
      </c>
    </row>
    <row r="2599" spans="1:16" s="389" customFormat="1" ht="11.25" x14ac:dyDescent="0.2">
      <c r="A2599" s="554" t="s">
        <v>513</v>
      </c>
      <c r="B2599" s="505" t="s">
        <v>4555</v>
      </c>
      <c r="C2599" s="505" t="s">
        <v>300</v>
      </c>
      <c r="D2599" s="418"/>
      <c r="E2599" s="508">
        <v>8000</v>
      </c>
      <c r="F2599" s="529" t="s">
        <v>6244</v>
      </c>
      <c r="G2599" s="408" t="s">
        <v>6245</v>
      </c>
      <c r="H2599" s="408" t="s">
        <v>6060</v>
      </c>
      <c r="I2599" s="418"/>
      <c r="J2599" s="418"/>
      <c r="K2599" s="539"/>
      <c r="L2599" s="532"/>
      <c r="M2599" s="508"/>
      <c r="N2599" s="752">
        <v>4</v>
      </c>
      <c r="O2599" s="752">
        <v>12</v>
      </c>
      <c r="P2599" s="508">
        <f t="shared" si="68"/>
        <v>24000</v>
      </c>
    </row>
    <row r="2600" spans="1:16" s="389" customFormat="1" ht="11.25" x14ac:dyDescent="0.2">
      <c r="A2600" s="554" t="s">
        <v>513</v>
      </c>
      <c r="B2600" s="505" t="s">
        <v>4555</v>
      </c>
      <c r="C2600" s="505" t="s">
        <v>300</v>
      </c>
      <c r="D2600" s="418"/>
      <c r="E2600" s="508">
        <v>6000</v>
      </c>
      <c r="F2600" s="529" t="s">
        <v>6246</v>
      </c>
      <c r="G2600" s="408" t="s">
        <v>865</v>
      </c>
      <c r="H2600" s="408" t="s">
        <v>2841</v>
      </c>
      <c r="I2600" s="418"/>
      <c r="J2600" s="418"/>
      <c r="K2600" s="539"/>
      <c r="L2600" s="532"/>
      <c r="M2600" s="508"/>
      <c r="N2600" s="752">
        <v>4</v>
      </c>
      <c r="O2600" s="752">
        <v>12</v>
      </c>
      <c r="P2600" s="508">
        <f t="shared" si="68"/>
        <v>24000</v>
      </c>
    </row>
    <row r="2601" spans="1:16" s="389" customFormat="1" ht="11.25" x14ac:dyDescent="0.2">
      <c r="A2601" s="554" t="s">
        <v>513</v>
      </c>
      <c r="B2601" s="505" t="s">
        <v>4555</v>
      </c>
      <c r="C2601" s="505" t="s">
        <v>300</v>
      </c>
      <c r="D2601" s="418"/>
      <c r="E2601" s="508">
        <v>3000</v>
      </c>
      <c r="F2601" s="529" t="s">
        <v>6247</v>
      </c>
      <c r="G2601" s="408" t="s">
        <v>6248</v>
      </c>
      <c r="H2601" s="408" t="s">
        <v>6038</v>
      </c>
      <c r="I2601" s="418"/>
      <c r="J2601" s="418"/>
      <c r="K2601" s="539"/>
      <c r="L2601" s="532"/>
      <c r="M2601" s="508"/>
      <c r="N2601" s="752">
        <v>4</v>
      </c>
      <c r="O2601" s="752">
        <v>12</v>
      </c>
      <c r="P2601" s="508">
        <f t="shared" si="68"/>
        <v>24000</v>
      </c>
    </row>
    <row r="2602" spans="1:16" s="389" customFormat="1" ht="11.25" x14ac:dyDescent="0.2">
      <c r="A2602" s="554" t="s">
        <v>513</v>
      </c>
      <c r="B2602" s="505" t="s">
        <v>4555</v>
      </c>
      <c r="C2602" s="505" t="s">
        <v>300</v>
      </c>
      <c r="D2602" s="418"/>
      <c r="E2602" s="508">
        <v>4592.8999999999996</v>
      </c>
      <c r="F2602" s="529" t="s">
        <v>6249</v>
      </c>
      <c r="G2602" s="408" t="s">
        <v>6250</v>
      </c>
      <c r="H2602" s="408" t="s">
        <v>5292</v>
      </c>
      <c r="I2602" s="418"/>
      <c r="J2602" s="418"/>
      <c r="K2602" s="539"/>
      <c r="L2602" s="532"/>
      <c r="M2602" s="508"/>
      <c r="N2602" s="752">
        <v>4</v>
      </c>
      <c r="O2602" s="752">
        <v>12</v>
      </c>
      <c r="P2602" s="508">
        <f t="shared" si="68"/>
        <v>24000</v>
      </c>
    </row>
    <row r="2603" spans="1:16" s="389" customFormat="1" ht="11.25" x14ac:dyDescent="0.2">
      <c r="A2603" s="554" t="s">
        <v>513</v>
      </c>
      <c r="B2603" s="505" t="s">
        <v>4555</v>
      </c>
      <c r="C2603" s="505" t="s">
        <v>300</v>
      </c>
      <c r="D2603" s="418"/>
      <c r="E2603" s="508">
        <v>2000</v>
      </c>
      <c r="F2603" s="529" t="s">
        <v>6251</v>
      </c>
      <c r="G2603" s="408" t="s">
        <v>6252</v>
      </c>
      <c r="H2603" s="408" t="s">
        <v>6253</v>
      </c>
      <c r="I2603" s="418"/>
      <c r="J2603" s="418"/>
      <c r="K2603" s="539"/>
      <c r="L2603" s="532"/>
      <c r="M2603" s="508"/>
      <c r="N2603" s="752">
        <v>4</v>
      </c>
      <c r="O2603" s="752">
        <v>12</v>
      </c>
      <c r="P2603" s="508">
        <f t="shared" si="68"/>
        <v>24000</v>
      </c>
    </row>
    <row r="2604" spans="1:16" s="389" customFormat="1" ht="11.25" x14ac:dyDescent="0.2">
      <c r="A2604" s="554" t="s">
        <v>513</v>
      </c>
      <c r="B2604" s="505" t="s">
        <v>4555</v>
      </c>
      <c r="C2604" s="505" t="s">
        <v>300</v>
      </c>
      <c r="D2604" s="418"/>
      <c r="E2604" s="508">
        <v>5196</v>
      </c>
      <c r="F2604" s="529" t="s">
        <v>6254</v>
      </c>
      <c r="G2604" s="408" t="s">
        <v>6255</v>
      </c>
      <c r="H2604" s="408" t="s">
        <v>4716</v>
      </c>
      <c r="I2604" s="418"/>
      <c r="J2604" s="418"/>
      <c r="K2604" s="539"/>
      <c r="L2604" s="532"/>
      <c r="M2604" s="508"/>
      <c r="N2604" s="752">
        <v>4</v>
      </c>
      <c r="O2604" s="752">
        <v>12</v>
      </c>
      <c r="P2604" s="508">
        <f t="shared" si="68"/>
        <v>24000</v>
      </c>
    </row>
    <row r="2605" spans="1:16" s="389" customFormat="1" ht="11.25" x14ac:dyDescent="0.2">
      <c r="A2605" s="554" t="s">
        <v>513</v>
      </c>
      <c r="B2605" s="505" t="s">
        <v>4555</v>
      </c>
      <c r="C2605" s="505" t="s">
        <v>300</v>
      </c>
      <c r="D2605" s="418"/>
      <c r="E2605" s="508">
        <v>5196</v>
      </c>
      <c r="F2605" s="529" t="s">
        <v>6256</v>
      </c>
      <c r="G2605" s="408" t="s">
        <v>6257</v>
      </c>
      <c r="H2605" s="408" t="s">
        <v>4716</v>
      </c>
      <c r="I2605" s="418"/>
      <c r="J2605" s="418"/>
      <c r="K2605" s="539"/>
      <c r="L2605" s="532"/>
      <c r="M2605" s="508"/>
      <c r="N2605" s="752">
        <v>4</v>
      </c>
      <c r="O2605" s="752">
        <v>12</v>
      </c>
      <c r="P2605" s="508">
        <f t="shared" si="68"/>
        <v>24000</v>
      </c>
    </row>
    <row r="2606" spans="1:16" s="389" customFormat="1" ht="11.25" x14ac:dyDescent="0.2">
      <c r="A2606" s="554" t="s">
        <v>513</v>
      </c>
      <c r="B2606" s="505" t="s">
        <v>4555</v>
      </c>
      <c r="C2606" s="505" t="s">
        <v>300</v>
      </c>
      <c r="D2606" s="418"/>
      <c r="E2606" s="508">
        <v>5500</v>
      </c>
      <c r="F2606" s="529" t="s">
        <v>6258</v>
      </c>
      <c r="G2606" s="408" t="s">
        <v>6259</v>
      </c>
      <c r="H2606" s="408" t="s">
        <v>4716</v>
      </c>
      <c r="I2606" s="418"/>
      <c r="J2606" s="418"/>
      <c r="K2606" s="539"/>
      <c r="L2606" s="532"/>
      <c r="M2606" s="508"/>
      <c r="N2606" s="752">
        <v>4</v>
      </c>
      <c r="O2606" s="752">
        <v>12</v>
      </c>
      <c r="P2606" s="508">
        <f t="shared" si="68"/>
        <v>24000</v>
      </c>
    </row>
    <row r="2607" spans="1:16" s="389" customFormat="1" ht="11.25" x14ac:dyDescent="0.2">
      <c r="A2607" s="554" t="s">
        <v>513</v>
      </c>
      <c r="B2607" s="505" t="s">
        <v>4555</v>
      </c>
      <c r="C2607" s="505" t="s">
        <v>300</v>
      </c>
      <c r="D2607" s="418"/>
      <c r="E2607" s="508">
        <v>4500</v>
      </c>
      <c r="F2607" s="529" t="s">
        <v>6260</v>
      </c>
      <c r="G2607" s="408" t="s">
        <v>6261</v>
      </c>
      <c r="H2607" s="408" t="s">
        <v>3773</v>
      </c>
      <c r="I2607" s="418"/>
      <c r="J2607" s="418"/>
      <c r="K2607" s="539"/>
      <c r="L2607" s="532"/>
      <c r="M2607" s="508"/>
      <c r="N2607" s="752">
        <v>4</v>
      </c>
      <c r="O2607" s="752">
        <v>12</v>
      </c>
      <c r="P2607" s="508">
        <f t="shared" si="68"/>
        <v>24000</v>
      </c>
    </row>
    <row r="2608" spans="1:16" s="389" customFormat="1" ht="11.25" x14ac:dyDescent="0.2">
      <c r="A2608" s="554" t="s">
        <v>513</v>
      </c>
      <c r="B2608" s="505" t="s">
        <v>4555</v>
      </c>
      <c r="C2608" s="505" t="s">
        <v>300</v>
      </c>
      <c r="D2608" s="418"/>
      <c r="E2608" s="508">
        <v>3000</v>
      </c>
      <c r="F2608" s="529" t="s">
        <v>6262</v>
      </c>
      <c r="G2608" s="408" t="s">
        <v>6263</v>
      </c>
      <c r="H2608" s="408" t="s">
        <v>6264</v>
      </c>
      <c r="I2608" s="418"/>
      <c r="J2608" s="418"/>
      <c r="K2608" s="539"/>
      <c r="L2608" s="532"/>
      <c r="M2608" s="508"/>
      <c r="N2608" s="752">
        <v>4</v>
      </c>
      <c r="O2608" s="752">
        <v>12</v>
      </c>
      <c r="P2608" s="508">
        <f t="shared" si="68"/>
        <v>24000</v>
      </c>
    </row>
    <row r="2609" spans="1:16" s="389" customFormat="1" ht="11.25" x14ac:dyDescent="0.2">
      <c r="A2609" s="554" t="s">
        <v>513</v>
      </c>
      <c r="B2609" s="505" t="s">
        <v>4555</v>
      </c>
      <c r="C2609" s="505" t="s">
        <v>300</v>
      </c>
      <c r="D2609" s="418"/>
      <c r="E2609" s="508">
        <v>7840</v>
      </c>
      <c r="F2609" s="529" t="s">
        <v>6265</v>
      </c>
      <c r="G2609" s="408" t="s">
        <v>6266</v>
      </c>
      <c r="H2609" s="408" t="s">
        <v>2841</v>
      </c>
      <c r="I2609" s="418"/>
      <c r="J2609" s="418"/>
      <c r="K2609" s="539"/>
      <c r="L2609" s="532"/>
      <c r="M2609" s="508"/>
      <c r="N2609" s="752">
        <v>4</v>
      </c>
      <c r="O2609" s="752">
        <v>12</v>
      </c>
      <c r="P2609" s="508">
        <f t="shared" si="68"/>
        <v>24000</v>
      </c>
    </row>
    <row r="2610" spans="1:16" s="389" customFormat="1" ht="11.25" x14ac:dyDescent="0.2">
      <c r="A2610" s="554" t="s">
        <v>513</v>
      </c>
      <c r="B2610" s="505" t="s">
        <v>4555</v>
      </c>
      <c r="C2610" s="505" t="s">
        <v>300</v>
      </c>
      <c r="D2610" s="418"/>
      <c r="E2610" s="508">
        <v>7840</v>
      </c>
      <c r="F2610" s="529" t="s">
        <v>6267</v>
      </c>
      <c r="G2610" s="408" t="s">
        <v>6268</v>
      </c>
      <c r="H2610" s="408" t="s">
        <v>2841</v>
      </c>
      <c r="I2610" s="418"/>
      <c r="J2610" s="418"/>
      <c r="K2610" s="539"/>
      <c r="L2610" s="532"/>
      <c r="M2610" s="508"/>
      <c r="N2610" s="752">
        <v>4</v>
      </c>
      <c r="O2610" s="752">
        <v>12</v>
      </c>
      <c r="P2610" s="508">
        <f t="shared" si="68"/>
        <v>24000</v>
      </c>
    </row>
    <row r="2611" spans="1:16" s="389" customFormat="1" ht="11.25" x14ac:dyDescent="0.2">
      <c r="A2611" s="554" t="s">
        <v>513</v>
      </c>
      <c r="B2611" s="505" t="s">
        <v>4555</v>
      </c>
      <c r="C2611" s="505" t="s">
        <v>300</v>
      </c>
      <c r="D2611" s="418"/>
      <c r="E2611" s="508">
        <v>4500</v>
      </c>
      <c r="F2611" s="529" t="s">
        <v>6269</v>
      </c>
      <c r="G2611" s="408" t="s">
        <v>6270</v>
      </c>
      <c r="H2611" s="408" t="s">
        <v>2852</v>
      </c>
      <c r="I2611" s="418"/>
      <c r="J2611" s="418"/>
      <c r="K2611" s="539"/>
      <c r="L2611" s="532"/>
      <c r="M2611" s="508"/>
      <c r="N2611" s="752">
        <v>4</v>
      </c>
      <c r="O2611" s="752">
        <v>12</v>
      </c>
      <c r="P2611" s="508">
        <f t="shared" si="68"/>
        <v>24000</v>
      </c>
    </row>
    <row r="2612" spans="1:16" s="389" customFormat="1" ht="11.25" x14ac:dyDescent="0.2">
      <c r="A2612" s="554" t="s">
        <v>513</v>
      </c>
      <c r="B2612" s="505" t="s">
        <v>4555</v>
      </c>
      <c r="C2612" s="505" t="s">
        <v>300</v>
      </c>
      <c r="D2612" s="418"/>
      <c r="E2612" s="508">
        <v>5196</v>
      </c>
      <c r="F2612" s="529" t="s">
        <v>6271</v>
      </c>
      <c r="G2612" s="408" t="s">
        <v>6272</v>
      </c>
      <c r="H2612" s="408" t="s">
        <v>4716</v>
      </c>
      <c r="I2612" s="418"/>
      <c r="J2612" s="418"/>
      <c r="K2612" s="539"/>
      <c r="L2612" s="532"/>
      <c r="M2612" s="508"/>
      <c r="N2612" s="752">
        <v>4</v>
      </c>
      <c r="O2612" s="752">
        <v>12</v>
      </c>
      <c r="P2612" s="508">
        <f t="shared" si="68"/>
        <v>24000</v>
      </c>
    </row>
    <row r="2613" spans="1:16" s="389" customFormat="1" ht="11.25" x14ac:dyDescent="0.2">
      <c r="A2613" s="554" t="s">
        <v>513</v>
      </c>
      <c r="B2613" s="505" t="s">
        <v>4555</v>
      </c>
      <c r="C2613" s="505" t="s">
        <v>300</v>
      </c>
      <c r="D2613" s="418"/>
      <c r="E2613" s="508">
        <v>5500</v>
      </c>
      <c r="F2613" s="529" t="s">
        <v>6273</v>
      </c>
      <c r="G2613" s="408" t="s">
        <v>6274</v>
      </c>
      <c r="H2613" s="408" t="s">
        <v>5968</v>
      </c>
      <c r="I2613" s="418"/>
      <c r="J2613" s="418"/>
      <c r="K2613" s="539"/>
      <c r="L2613" s="532"/>
      <c r="M2613" s="508"/>
      <c r="N2613" s="752">
        <v>4</v>
      </c>
      <c r="O2613" s="752">
        <v>12</v>
      </c>
      <c r="P2613" s="508">
        <f t="shared" si="68"/>
        <v>24000</v>
      </c>
    </row>
    <row r="2614" spans="1:16" s="389" customFormat="1" ht="11.25" x14ac:dyDescent="0.2">
      <c r="A2614" s="554" t="s">
        <v>513</v>
      </c>
      <c r="B2614" s="505" t="s">
        <v>4555</v>
      </c>
      <c r="C2614" s="505" t="s">
        <v>300</v>
      </c>
      <c r="D2614" s="418"/>
      <c r="E2614" s="508">
        <v>7840</v>
      </c>
      <c r="F2614" s="529" t="s">
        <v>6275</v>
      </c>
      <c r="G2614" s="408" t="s">
        <v>6276</v>
      </c>
      <c r="H2614" s="408" t="s">
        <v>2841</v>
      </c>
      <c r="I2614" s="418"/>
      <c r="J2614" s="418"/>
      <c r="K2614" s="539"/>
      <c r="L2614" s="532"/>
      <c r="M2614" s="508"/>
      <c r="N2614" s="752">
        <v>4</v>
      </c>
      <c r="O2614" s="752">
        <v>12</v>
      </c>
      <c r="P2614" s="508">
        <f t="shared" si="68"/>
        <v>24000</v>
      </c>
    </row>
    <row r="2615" spans="1:16" s="389" customFormat="1" ht="11.25" x14ac:dyDescent="0.2">
      <c r="A2615" s="554" t="s">
        <v>513</v>
      </c>
      <c r="B2615" s="505" t="s">
        <v>4555</v>
      </c>
      <c r="C2615" s="505" t="s">
        <v>300</v>
      </c>
      <c r="D2615" s="418"/>
      <c r="E2615" s="508">
        <v>7840</v>
      </c>
      <c r="F2615" s="529" t="s">
        <v>6277</v>
      </c>
      <c r="G2615" s="408" t="s">
        <v>6278</v>
      </c>
      <c r="H2615" s="408" t="s">
        <v>6279</v>
      </c>
      <c r="I2615" s="418"/>
      <c r="J2615" s="418"/>
      <c r="K2615" s="539"/>
      <c r="L2615" s="532"/>
      <c r="M2615" s="508"/>
      <c r="N2615" s="752">
        <v>4</v>
      </c>
      <c r="O2615" s="752">
        <v>12</v>
      </c>
      <c r="P2615" s="508">
        <f t="shared" si="68"/>
        <v>24000</v>
      </c>
    </row>
    <row r="2616" spans="1:16" s="389" customFormat="1" ht="11.25" x14ac:dyDescent="0.2">
      <c r="A2616" s="554" t="s">
        <v>513</v>
      </c>
      <c r="B2616" s="505" t="s">
        <v>4555</v>
      </c>
      <c r="C2616" s="505" t="s">
        <v>300</v>
      </c>
      <c r="D2616" s="418"/>
      <c r="E2616" s="508">
        <v>5196</v>
      </c>
      <c r="F2616" s="529" t="s">
        <v>6280</v>
      </c>
      <c r="G2616" s="408" t="s">
        <v>6281</v>
      </c>
      <c r="H2616" s="408" t="s">
        <v>4716</v>
      </c>
      <c r="I2616" s="418"/>
      <c r="J2616" s="418"/>
      <c r="K2616" s="539"/>
      <c r="L2616" s="532"/>
      <c r="M2616" s="508"/>
      <c r="N2616" s="752">
        <v>4</v>
      </c>
      <c r="O2616" s="752">
        <v>12</v>
      </c>
      <c r="P2616" s="508">
        <f t="shared" si="68"/>
        <v>24000</v>
      </c>
    </row>
    <row r="2617" spans="1:16" s="389" customFormat="1" ht="11.25" x14ac:dyDescent="0.2">
      <c r="A2617" s="554" t="s">
        <v>513</v>
      </c>
      <c r="B2617" s="505" t="s">
        <v>4555</v>
      </c>
      <c r="C2617" s="505" t="s">
        <v>300</v>
      </c>
      <c r="D2617" s="418"/>
      <c r="E2617" s="508">
        <v>5500</v>
      </c>
      <c r="F2617" s="529" t="s">
        <v>6282</v>
      </c>
      <c r="G2617" s="408" t="s">
        <v>6283</v>
      </c>
      <c r="H2617" s="408" t="s">
        <v>4716</v>
      </c>
      <c r="I2617" s="418"/>
      <c r="J2617" s="418"/>
      <c r="K2617" s="539"/>
      <c r="L2617" s="532"/>
      <c r="M2617" s="508"/>
      <c r="N2617" s="752">
        <v>4</v>
      </c>
      <c r="O2617" s="752">
        <v>12</v>
      </c>
      <c r="P2617" s="508">
        <f t="shared" si="68"/>
        <v>24000</v>
      </c>
    </row>
    <row r="2618" spans="1:16" s="389" customFormat="1" ht="11.25" x14ac:dyDescent="0.2">
      <c r="A2618" s="554" t="s">
        <v>513</v>
      </c>
      <c r="B2618" s="505" t="s">
        <v>4555</v>
      </c>
      <c r="C2618" s="505" t="s">
        <v>300</v>
      </c>
      <c r="D2618" s="418"/>
      <c r="E2618" s="508">
        <v>2500</v>
      </c>
      <c r="F2618" s="529" t="s">
        <v>6284</v>
      </c>
      <c r="G2618" s="408" t="s">
        <v>6285</v>
      </c>
      <c r="H2618" s="408" t="s">
        <v>5968</v>
      </c>
      <c r="I2618" s="418"/>
      <c r="J2618" s="418"/>
      <c r="K2618" s="539"/>
      <c r="L2618" s="532"/>
      <c r="M2618" s="508"/>
      <c r="N2618" s="752">
        <v>4</v>
      </c>
      <c r="O2618" s="752">
        <v>12</v>
      </c>
      <c r="P2618" s="508">
        <f t="shared" si="68"/>
        <v>24000</v>
      </c>
    </row>
    <row r="2619" spans="1:16" s="389" customFormat="1" ht="11.25" x14ac:dyDescent="0.2">
      <c r="A2619" s="554" t="s">
        <v>513</v>
      </c>
      <c r="B2619" s="505" t="s">
        <v>4555</v>
      </c>
      <c r="C2619" s="505" t="s">
        <v>300</v>
      </c>
      <c r="D2619" s="418"/>
      <c r="E2619" s="508">
        <v>7840</v>
      </c>
      <c r="F2619" s="529" t="s">
        <v>6286</v>
      </c>
      <c r="G2619" s="408" t="s">
        <v>6287</v>
      </c>
      <c r="H2619" s="408" t="s">
        <v>5985</v>
      </c>
      <c r="I2619" s="418"/>
      <c r="J2619" s="418"/>
      <c r="K2619" s="539"/>
      <c r="L2619" s="532"/>
      <c r="M2619" s="508"/>
      <c r="N2619" s="752">
        <v>4</v>
      </c>
      <c r="O2619" s="752">
        <v>12</v>
      </c>
      <c r="P2619" s="508">
        <f t="shared" si="68"/>
        <v>24000</v>
      </c>
    </row>
    <row r="2620" spans="1:16" s="389" customFormat="1" ht="11.25" x14ac:dyDescent="0.2">
      <c r="A2620" s="554" t="s">
        <v>513</v>
      </c>
      <c r="B2620" s="505" t="s">
        <v>4555</v>
      </c>
      <c r="C2620" s="505" t="s">
        <v>300</v>
      </c>
      <c r="D2620" s="418"/>
      <c r="E2620" s="508">
        <v>7000</v>
      </c>
      <c r="F2620" s="529" t="s">
        <v>6288</v>
      </c>
      <c r="G2620" s="408" t="s">
        <v>6289</v>
      </c>
      <c r="H2620" s="408" t="s">
        <v>2841</v>
      </c>
      <c r="I2620" s="418"/>
      <c r="J2620" s="418"/>
      <c r="K2620" s="539"/>
      <c r="L2620" s="532"/>
      <c r="M2620" s="508"/>
      <c r="N2620" s="752">
        <v>4</v>
      </c>
      <c r="O2620" s="752">
        <v>12</v>
      </c>
      <c r="P2620" s="508">
        <f t="shared" si="68"/>
        <v>24000</v>
      </c>
    </row>
    <row r="2621" spans="1:16" s="389" customFormat="1" ht="11.25" x14ac:dyDescent="0.2">
      <c r="A2621" s="554" t="s">
        <v>513</v>
      </c>
      <c r="B2621" s="505" t="s">
        <v>4555</v>
      </c>
      <c r="C2621" s="505" t="s">
        <v>300</v>
      </c>
      <c r="D2621" s="418"/>
      <c r="E2621" s="508">
        <v>5196</v>
      </c>
      <c r="F2621" s="529" t="s">
        <v>6290</v>
      </c>
      <c r="G2621" s="408" t="s">
        <v>6291</v>
      </c>
      <c r="H2621" s="408" t="s">
        <v>4716</v>
      </c>
      <c r="I2621" s="418"/>
      <c r="J2621" s="418"/>
      <c r="K2621" s="539"/>
      <c r="L2621" s="532"/>
      <c r="M2621" s="508"/>
      <c r="N2621" s="752">
        <v>4</v>
      </c>
      <c r="O2621" s="752">
        <v>12</v>
      </c>
      <c r="P2621" s="508">
        <f t="shared" si="68"/>
        <v>24000</v>
      </c>
    </row>
    <row r="2622" spans="1:16" s="389" customFormat="1" ht="11.25" x14ac:dyDescent="0.2">
      <c r="A2622" s="554" t="s">
        <v>513</v>
      </c>
      <c r="B2622" s="505" t="s">
        <v>4555</v>
      </c>
      <c r="C2622" s="505" t="s">
        <v>300</v>
      </c>
      <c r="D2622" s="418"/>
      <c r="E2622" s="508">
        <v>7000</v>
      </c>
      <c r="F2622" s="529" t="s">
        <v>6292</v>
      </c>
      <c r="G2622" s="408" t="s">
        <v>6293</v>
      </c>
      <c r="H2622" s="408" t="s">
        <v>2841</v>
      </c>
      <c r="I2622" s="418"/>
      <c r="J2622" s="418"/>
      <c r="K2622" s="539"/>
      <c r="L2622" s="532"/>
      <c r="M2622" s="508"/>
      <c r="N2622" s="752">
        <v>4</v>
      </c>
      <c r="O2622" s="752">
        <v>12</v>
      </c>
      <c r="P2622" s="508">
        <f t="shared" si="68"/>
        <v>24000</v>
      </c>
    </row>
    <row r="2623" spans="1:16" s="389" customFormat="1" ht="11.25" x14ac:dyDescent="0.2">
      <c r="A2623" s="554" t="s">
        <v>513</v>
      </c>
      <c r="B2623" s="505" t="s">
        <v>4555</v>
      </c>
      <c r="C2623" s="505" t="s">
        <v>300</v>
      </c>
      <c r="D2623" s="418"/>
      <c r="E2623" s="508">
        <v>2500</v>
      </c>
      <c r="F2623" s="529" t="s">
        <v>6294</v>
      </c>
      <c r="G2623" s="408" t="s">
        <v>6295</v>
      </c>
      <c r="H2623" s="408" t="s">
        <v>3730</v>
      </c>
      <c r="I2623" s="418"/>
      <c r="J2623" s="418"/>
      <c r="K2623" s="539"/>
      <c r="L2623" s="532"/>
      <c r="M2623" s="508"/>
      <c r="N2623" s="752">
        <v>4</v>
      </c>
      <c r="O2623" s="752">
        <v>12</v>
      </c>
      <c r="P2623" s="508">
        <f t="shared" si="68"/>
        <v>24000</v>
      </c>
    </row>
    <row r="2624" spans="1:16" s="389" customFormat="1" ht="11.25" x14ac:dyDescent="0.2">
      <c r="A2624" s="554" t="s">
        <v>513</v>
      </c>
      <c r="B2624" s="505" t="s">
        <v>4555</v>
      </c>
      <c r="C2624" s="505" t="s">
        <v>300</v>
      </c>
      <c r="D2624" s="418"/>
      <c r="E2624" s="508">
        <v>5500</v>
      </c>
      <c r="F2624" s="529" t="s">
        <v>6296</v>
      </c>
      <c r="G2624" s="408" t="s">
        <v>6297</v>
      </c>
      <c r="H2624" s="408" t="s">
        <v>3773</v>
      </c>
      <c r="I2624" s="418"/>
      <c r="J2624" s="418"/>
      <c r="K2624" s="539"/>
      <c r="L2624" s="532"/>
      <c r="M2624" s="508"/>
      <c r="N2624" s="752">
        <v>4</v>
      </c>
      <c r="O2624" s="752">
        <v>12</v>
      </c>
      <c r="P2624" s="508">
        <f t="shared" si="68"/>
        <v>24000</v>
      </c>
    </row>
    <row r="2625" spans="1:16" s="389" customFormat="1" ht="11.25" x14ac:dyDescent="0.2">
      <c r="A2625" s="554" t="s">
        <v>513</v>
      </c>
      <c r="B2625" s="505" t="s">
        <v>4555</v>
      </c>
      <c r="C2625" s="505" t="s">
        <v>300</v>
      </c>
      <c r="D2625" s="418"/>
      <c r="E2625" s="508">
        <v>5275</v>
      </c>
      <c r="F2625" s="529" t="s">
        <v>6298</v>
      </c>
      <c r="G2625" s="408" t="s">
        <v>6299</v>
      </c>
      <c r="H2625" s="408" t="s">
        <v>3730</v>
      </c>
      <c r="I2625" s="418"/>
      <c r="J2625" s="418"/>
      <c r="K2625" s="539"/>
      <c r="L2625" s="532"/>
      <c r="M2625" s="508"/>
      <c r="N2625" s="752">
        <v>4</v>
      </c>
      <c r="O2625" s="752">
        <v>12</v>
      </c>
      <c r="P2625" s="508">
        <f t="shared" ref="P2625:P2688" si="69">2000*O2625</f>
        <v>24000</v>
      </c>
    </row>
    <row r="2626" spans="1:16" s="389" customFormat="1" ht="11.25" x14ac:dyDescent="0.2">
      <c r="A2626" s="554" t="s">
        <v>513</v>
      </c>
      <c r="B2626" s="505" t="s">
        <v>4555</v>
      </c>
      <c r="C2626" s="505" t="s">
        <v>300</v>
      </c>
      <c r="D2626" s="418"/>
      <c r="E2626" s="508">
        <v>7840</v>
      </c>
      <c r="F2626" s="529" t="s">
        <v>6300</v>
      </c>
      <c r="G2626" s="408" t="s">
        <v>6301</v>
      </c>
      <c r="H2626" s="408" t="s">
        <v>6279</v>
      </c>
      <c r="I2626" s="418"/>
      <c r="J2626" s="418"/>
      <c r="K2626" s="539"/>
      <c r="L2626" s="532"/>
      <c r="M2626" s="508"/>
      <c r="N2626" s="752">
        <v>4</v>
      </c>
      <c r="O2626" s="752">
        <v>12</v>
      </c>
      <c r="P2626" s="508">
        <f t="shared" si="69"/>
        <v>24000</v>
      </c>
    </row>
    <row r="2627" spans="1:16" s="389" customFormat="1" ht="11.25" x14ac:dyDescent="0.2">
      <c r="A2627" s="554" t="s">
        <v>513</v>
      </c>
      <c r="B2627" s="505" t="s">
        <v>4555</v>
      </c>
      <c r="C2627" s="505" t="s">
        <v>300</v>
      </c>
      <c r="D2627" s="418"/>
      <c r="E2627" s="508">
        <v>5196</v>
      </c>
      <c r="F2627" s="529" t="s">
        <v>6302</v>
      </c>
      <c r="G2627" s="408" t="s">
        <v>6303</v>
      </c>
      <c r="H2627" s="408" t="s">
        <v>4716</v>
      </c>
      <c r="I2627" s="418"/>
      <c r="J2627" s="418"/>
      <c r="K2627" s="539"/>
      <c r="L2627" s="532"/>
      <c r="M2627" s="508"/>
      <c r="N2627" s="752">
        <v>4</v>
      </c>
      <c r="O2627" s="752">
        <v>12</v>
      </c>
      <c r="P2627" s="508">
        <f t="shared" si="69"/>
        <v>24000</v>
      </c>
    </row>
    <row r="2628" spans="1:16" s="389" customFormat="1" ht="11.25" x14ac:dyDescent="0.2">
      <c r="A2628" s="554" t="s">
        <v>513</v>
      </c>
      <c r="B2628" s="505" t="s">
        <v>4555</v>
      </c>
      <c r="C2628" s="505" t="s">
        <v>300</v>
      </c>
      <c r="D2628" s="418"/>
      <c r="E2628" s="508">
        <v>5104.84</v>
      </c>
      <c r="F2628" s="529" t="s">
        <v>6304</v>
      </c>
      <c r="G2628" s="408" t="s">
        <v>6305</v>
      </c>
      <c r="H2628" s="408" t="s">
        <v>3730</v>
      </c>
      <c r="I2628" s="418"/>
      <c r="J2628" s="418"/>
      <c r="K2628" s="539"/>
      <c r="L2628" s="532"/>
      <c r="M2628" s="508"/>
      <c r="N2628" s="752">
        <v>4</v>
      </c>
      <c r="O2628" s="752">
        <v>12</v>
      </c>
      <c r="P2628" s="508">
        <f t="shared" si="69"/>
        <v>24000</v>
      </c>
    </row>
    <row r="2629" spans="1:16" s="389" customFormat="1" ht="11.25" x14ac:dyDescent="0.2">
      <c r="A2629" s="554" t="s">
        <v>513</v>
      </c>
      <c r="B2629" s="505" t="s">
        <v>4555</v>
      </c>
      <c r="C2629" s="505" t="s">
        <v>300</v>
      </c>
      <c r="D2629" s="418"/>
      <c r="E2629" s="508">
        <v>5196</v>
      </c>
      <c r="F2629" s="529" t="s">
        <v>6306</v>
      </c>
      <c r="G2629" s="408" t="s">
        <v>6307</v>
      </c>
      <c r="H2629" s="408" t="s">
        <v>4716</v>
      </c>
      <c r="I2629" s="418"/>
      <c r="J2629" s="418"/>
      <c r="K2629" s="539"/>
      <c r="L2629" s="532"/>
      <c r="M2629" s="508"/>
      <c r="N2629" s="752">
        <v>4</v>
      </c>
      <c r="O2629" s="752">
        <v>12</v>
      </c>
      <c r="P2629" s="508">
        <f t="shared" si="69"/>
        <v>24000</v>
      </c>
    </row>
    <row r="2630" spans="1:16" s="389" customFormat="1" ht="11.25" x14ac:dyDescent="0.2">
      <c r="A2630" s="554" t="s">
        <v>513</v>
      </c>
      <c r="B2630" s="505" t="s">
        <v>4555</v>
      </c>
      <c r="C2630" s="505" t="s">
        <v>300</v>
      </c>
      <c r="D2630" s="418"/>
      <c r="E2630" s="508">
        <v>5196</v>
      </c>
      <c r="F2630" s="529" t="s">
        <v>6308</v>
      </c>
      <c r="G2630" s="408" t="s">
        <v>6309</v>
      </c>
      <c r="H2630" s="408" t="s">
        <v>4716</v>
      </c>
      <c r="I2630" s="418"/>
      <c r="J2630" s="418"/>
      <c r="K2630" s="539"/>
      <c r="L2630" s="532"/>
      <c r="M2630" s="508"/>
      <c r="N2630" s="752">
        <v>4</v>
      </c>
      <c r="O2630" s="752">
        <v>12</v>
      </c>
      <c r="P2630" s="508">
        <f t="shared" si="69"/>
        <v>24000</v>
      </c>
    </row>
    <row r="2631" spans="1:16" s="389" customFormat="1" ht="11.25" x14ac:dyDescent="0.2">
      <c r="A2631" s="554" t="s">
        <v>513</v>
      </c>
      <c r="B2631" s="505" t="s">
        <v>4555</v>
      </c>
      <c r="C2631" s="505" t="s">
        <v>300</v>
      </c>
      <c r="D2631" s="418"/>
      <c r="E2631" s="508">
        <v>5196</v>
      </c>
      <c r="F2631" s="529" t="s">
        <v>6310</v>
      </c>
      <c r="G2631" s="408" t="s">
        <v>6311</v>
      </c>
      <c r="H2631" s="408" t="s">
        <v>4716</v>
      </c>
      <c r="I2631" s="418"/>
      <c r="J2631" s="418"/>
      <c r="K2631" s="539"/>
      <c r="L2631" s="532"/>
      <c r="M2631" s="508"/>
      <c r="N2631" s="752">
        <v>4</v>
      </c>
      <c r="O2631" s="752">
        <v>12</v>
      </c>
      <c r="P2631" s="508">
        <f t="shared" si="69"/>
        <v>24000</v>
      </c>
    </row>
    <row r="2632" spans="1:16" s="389" customFormat="1" ht="11.25" x14ac:dyDescent="0.2">
      <c r="A2632" s="554" t="s">
        <v>513</v>
      </c>
      <c r="B2632" s="505" t="s">
        <v>4555</v>
      </c>
      <c r="C2632" s="505" t="s">
        <v>300</v>
      </c>
      <c r="D2632" s="418"/>
      <c r="E2632" s="508">
        <v>7840</v>
      </c>
      <c r="F2632" s="529" t="s">
        <v>6312</v>
      </c>
      <c r="G2632" s="408" t="s">
        <v>5007</v>
      </c>
      <c r="H2632" s="408" t="s">
        <v>2841</v>
      </c>
      <c r="I2632" s="418"/>
      <c r="J2632" s="418"/>
      <c r="K2632" s="539"/>
      <c r="L2632" s="532"/>
      <c r="M2632" s="508"/>
      <c r="N2632" s="752">
        <v>4</v>
      </c>
      <c r="O2632" s="752">
        <v>12</v>
      </c>
      <c r="P2632" s="508">
        <f t="shared" si="69"/>
        <v>24000</v>
      </c>
    </row>
    <row r="2633" spans="1:16" s="389" customFormat="1" ht="11.25" x14ac:dyDescent="0.2">
      <c r="A2633" s="554" t="s">
        <v>513</v>
      </c>
      <c r="B2633" s="505" t="s">
        <v>4555</v>
      </c>
      <c r="C2633" s="505" t="s">
        <v>300</v>
      </c>
      <c r="D2633" s="418"/>
      <c r="E2633" s="508">
        <v>8000</v>
      </c>
      <c r="F2633" s="529" t="s">
        <v>5006</v>
      </c>
      <c r="G2633" s="408" t="s">
        <v>6313</v>
      </c>
      <c r="H2633" s="408" t="s">
        <v>6060</v>
      </c>
      <c r="I2633" s="418"/>
      <c r="J2633" s="418"/>
      <c r="K2633" s="539"/>
      <c r="L2633" s="532"/>
      <c r="M2633" s="508"/>
      <c r="N2633" s="752">
        <v>4</v>
      </c>
      <c r="O2633" s="752">
        <v>12</v>
      </c>
      <c r="P2633" s="508">
        <f t="shared" si="69"/>
        <v>24000</v>
      </c>
    </row>
    <row r="2634" spans="1:16" s="389" customFormat="1" ht="11.25" x14ac:dyDescent="0.2">
      <c r="A2634" s="554" t="s">
        <v>513</v>
      </c>
      <c r="B2634" s="505" t="s">
        <v>4555</v>
      </c>
      <c r="C2634" s="505" t="s">
        <v>300</v>
      </c>
      <c r="D2634" s="418"/>
      <c r="E2634" s="508">
        <v>2000</v>
      </c>
      <c r="F2634" s="529" t="s">
        <v>6314</v>
      </c>
      <c r="G2634" s="408" t="s">
        <v>6315</v>
      </c>
      <c r="H2634" s="408" t="s">
        <v>3733</v>
      </c>
      <c r="I2634" s="418"/>
      <c r="J2634" s="418"/>
      <c r="K2634" s="539"/>
      <c r="L2634" s="532"/>
      <c r="M2634" s="508"/>
      <c r="N2634" s="752">
        <v>4</v>
      </c>
      <c r="O2634" s="752">
        <v>12</v>
      </c>
      <c r="P2634" s="508">
        <f t="shared" si="69"/>
        <v>24000</v>
      </c>
    </row>
    <row r="2635" spans="1:16" s="389" customFormat="1" ht="11.25" x14ac:dyDescent="0.2">
      <c r="A2635" s="554" t="s">
        <v>513</v>
      </c>
      <c r="B2635" s="505" t="s">
        <v>4555</v>
      </c>
      <c r="C2635" s="505" t="s">
        <v>300</v>
      </c>
      <c r="D2635" s="418"/>
      <c r="E2635" s="508">
        <v>4000</v>
      </c>
      <c r="F2635" s="529" t="s">
        <v>6316</v>
      </c>
      <c r="G2635" s="408" t="s">
        <v>6317</v>
      </c>
      <c r="H2635" s="408" t="s">
        <v>3733</v>
      </c>
      <c r="I2635" s="418"/>
      <c r="J2635" s="418"/>
      <c r="K2635" s="539"/>
      <c r="L2635" s="532"/>
      <c r="M2635" s="508"/>
      <c r="N2635" s="752">
        <v>4</v>
      </c>
      <c r="O2635" s="752">
        <v>12</v>
      </c>
      <c r="P2635" s="508">
        <f t="shared" si="69"/>
        <v>24000</v>
      </c>
    </row>
    <row r="2636" spans="1:16" s="389" customFormat="1" ht="11.25" x14ac:dyDescent="0.2">
      <c r="A2636" s="554" t="s">
        <v>513</v>
      </c>
      <c r="B2636" s="505" t="s">
        <v>4555</v>
      </c>
      <c r="C2636" s="505" t="s">
        <v>300</v>
      </c>
      <c r="D2636" s="418"/>
      <c r="E2636" s="508">
        <v>5500</v>
      </c>
      <c r="F2636" s="529" t="s">
        <v>6318</v>
      </c>
      <c r="G2636" s="408" t="s">
        <v>6319</v>
      </c>
      <c r="H2636" s="408" t="s">
        <v>4716</v>
      </c>
      <c r="I2636" s="418"/>
      <c r="J2636" s="418"/>
      <c r="K2636" s="539"/>
      <c r="L2636" s="532"/>
      <c r="M2636" s="508"/>
      <c r="N2636" s="752">
        <v>4</v>
      </c>
      <c r="O2636" s="752">
        <v>12</v>
      </c>
      <c r="P2636" s="508">
        <f t="shared" si="69"/>
        <v>24000</v>
      </c>
    </row>
    <row r="2637" spans="1:16" s="389" customFormat="1" ht="11.25" x14ac:dyDescent="0.2">
      <c r="A2637" s="554" t="s">
        <v>513</v>
      </c>
      <c r="B2637" s="505" t="s">
        <v>4555</v>
      </c>
      <c r="C2637" s="505" t="s">
        <v>300</v>
      </c>
      <c r="D2637" s="418"/>
      <c r="E2637" s="508">
        <v>2797</v>
      </c>
      <c r="F2637" s="529" t="s">
        <v>6320</v>
      </c>
      <c r="G2637" s="408" t="s">
        <v>6321</v>
      </c>
      <c r="H2637" s="408" t="s">
        <v>3752</v>
      </c>
      <c r="I2637" s="418"/>
      <c r="J2637" s="418"/>
      <c r="K2637" s="539"/>
      <c r="L2637" s="532"/>
      <c r="M2637" s="508"/>
      <c r="N2637" s="752">
        <v>4</v>
      </c>
      <c r="O2637" s="752">
        <v>12</v>
      </c>
      <c r="P2637" s="508">
        <f t="shared" si="69"/>
        <v>24000</v>
      </c>
    </row>
    <row r="2638" spans="1:16" s="389" customFormat="1" ht="11.25" x14ac:dyDescent="0.2">
      <c r="A2638" s="554" t="s">
        <v>513</v>
      </c>
      <c r="B2638" s="505" t="s">
        <v>4555</v>
      </c>
      <c r="C2638" s="505" t="s">
        <v>300</v>
      </c>
      <c r="D2638" s="418"/>
      <c r="E2638" s="508">
        <v>4500</v>
      </c>
      <c r="F2638" s="529" t="s">
        <v>6322</v>
      </c>
      <c r="G2638" s="408" t="s">
        <v>6323</v>
      </c>
      <c r="H2638" s="408" t="s">
        <v>3997</v>
      </c>
      <c r="I2638" s="418"/>
      <c r="J2638" s="418"/>
      <c r="K2638" s="539"/>
      <c r="L2638" s="532"/>
      <c r="M2638" s="508"/>
      <c r="N2638" s="752">
        <v>4</v>
      </c>
      <c r="O2638" s="752">
        <v>12</v>
      </c>
      <c r="P2638" s="508">
        <f t="shared" si="69"/>
        <v>24000</v>
      </c>
    </row>
    <row r="2639" spans="1:16" s="389" customFormat="1" ht="11.25" x14ac:dyDescent="0.2">
      <c r="A2639" s="554" t="s">
        <v>513</v>
      </c>
      <c r="B2639" s="505" t="s">
        <v>4555</v>
      </c>
      <c r="C2639" s="505" t="s">
        <v>300</v>
      </c>
      <c r="D2639" s="418"/>
      <c r="E2639" s="508">
        <v>5275</v>
      </c>
      <c r="F2639" s="529" t="s">
        <v>6324</v>
      </c>
      <c r="G2639" s="408" t="s">
        <v>6325</v>
      </c>
      <c r="H2639" s="408" t="s">
        <v>3730</v>
      </c>
      <c r="I2639" s="418"/>
      <c r="J2639" s="418"/>
      <c r="K2639" s="539"/>
      <c r="L2639" s="532"/>
      <c r="M2639" s="508"/>
      <c r="N2639" s="752">
        <v>4</v>
      </c>
      <c r="O2639" s="752">
        <v>12</v>
      </c>
      <c r="P2639" s="508">
        <f t="shared" si="69"/>
        <v>24000</v>
      </c>
    </row>
    <row r="2640" spans="1:16" s="389" customFormat="1" ht="11.25" x14ac:dyDescent="0.2">
      <c r="A2640" s="554" t="s">
        <v>513</v>
      </c>
      <c r="B2640" s="505" t="s">
        <v>4555</v>
      </c>
      <c r="C2640" s="505" t="s">
        <v>300</v>
      </c>
      <c r="D2640" s="418"/>
      <c r="E2640" s="508">
        <v>5275</v>
      </c>
      <c r="F2640" s="529" t="s">
        <v>6326</v>
      </c>
      <c r="G2640" s="408" t="s">
        <v>6327</v>
      </c>
      <c r="H2640" s="408" t="s">
        <v>3730</v>
      </c>
      <c r="I2640" s="418"/>
      <c r="J2640" s="418"/>
      <c r="K2640" s="539"/>
      <c r="L2640" s="532"/>
      <c r="M2640" s="508"/>
      <c r="N2640" s="752">
        <v>4</v>
      </c>
      <c r="O2640" s="752">
        <v>12</v>
      </c>
      <c r="P2640" s="508">
        <f t="shared" si="69"/>
        <v>24000</v>
      </c>
    </row>
    <row r="2641" spans="1:16" s="389" customFormat="1" ht="11.25" x14ac:dyDescent="0.2">
      <c r="A2641" s="554" t="s">
        <v>513</v>
      </c>
      <c r="B2641" s="505" t="s">
        <v>4555</v>
      </c>
      <c r="C2641" s="505" t="s">
        <v>300</v>
      </c>
      <c r="D2641" s="418"/>
      <c r="E2641" s="508">
        <v>4746</v>
      </c>
      <c r="F2641" s="529" t="s">
        <v>6328</v>
      </c>
      <c r="G2641" s="408" t="s">
        <v>6329</v>
      </c>
      <c r="H2641" s="408" t="s">
        <v>5292</v>
      </c>
      <c r="I2641" s="418"/>
      <c r="J2641" s="418"/>
      <c r="K2641" s="539"/>
      <c r="L2641" s="532"/>
      <c r="M2641" s="508"/>
      <c r="N2641" s="752">
        <v>4</v>
      </c>
      <c r="O2641" s="752">
        <v>12</v>
      </c>
      <c r="P2641" s="508">
        <f t="shared" si="69"/>
        <v>24000</v>
      </c>
    </row>
    <row r="2642" spans="1:16" s="389" customFormat="1" ht="11.25" x14ac:dyDescent="0.2">
      <c r="A2642" s="554" t="s">
        <v>513</v>
      </c>
      <c r="B2642" s="505" t="s">
        <v>4555</v>
      </c>
      <c r="C2642" s="505" t="s">
        <v>300</v>
      </c>
      <c r="D2642" s="418"/>
      <c r="E2642" s="508">
        <v>838.06</v>
      </c>
      <c r="F2642" s="529" t="s">
        <v>6330</v>
      </c>
      <c r="G2642" s="408" t="s">
        <v>6331</v>
      </c>
      <c r="H2642" s="408" t="s">
        <v>4716</v>
      </c>
      <c r="I2642" s="418"/>
      <c r="J2642" s="418"/>
      <c r="K2642" s="539"/>
      <c r="L2642" s="532"/>
      <c r="M2642" s="508"/>
      <c r="N2642" s="752">
        <v>4</v>
      </c>
      <c r="O2642" s="752">
        <v>12</v>
      </c>
      <c r="P2642" s="508">
        <f t="shared" si="69"/>
        <v>24000</v>
      </c>
    </row>
    <row r="2643" spans="1:16" s="389" customFormat="1" ht="11.25" x14ac:dyDescent="0.2">
      <c r="A2643" s="554" t="s">
        <v>513</v>
      </c>
      <c r="B2643" s="505" t="s">
        <v>4555</v>
      </c>
      <c r="C2643" s="505" t="s">
        <v>300</v>
      </c>
      <c r="D2643" s="418"/>
      <c r="E2643" s="508">
        <v>5500</v>
      </c>
      <c r="F2643" s="529" t="s">
        <v>6332</v>
      </c>
      <c r="G2643" s="408" t="s">
        <v>6333</v>
      </c>
      <c r="H2643" s="408" t="s">
        <v>4716</v>
      </c>
      <c r="I2643" s="418"/>
      <c r="J2643" s="418"/>
      <c r="K2643" s="539"/>
      <c r="L2643" s="532"/>
      <c r="M2643" s="508"/>
      <c r="N2643" s="752">
        <v>4</v>
      </c>
      <c r="O2643" s="752">
        <v>12</v>
      </c>
      <c r="P2643" s="508">
        <f t="shared" si="69"/>
        <v>24000</v>
      </c>
    </row>
    <row r="2644" spans="1:16" s="389" customFormat="1" ht="11.25" x14ac:dyDescent="0.2">
      <c r="A2644" s="554" t="s">
        <v>513</v>
      </c>
      <c r="B2644" s="505" t="s">
        <v>4555</v>
      </c>
      <c r="C2644" s="505" t="s">
        <v>300</v>
      </c>
      <c r="D2644" s="418"/>
      <c r="E2644" s="508">
        <v>7000</v>
      </c>
      <c r="F2644" s="529" t="s">
        <v>6334</v>
      </c>
      <c r="G2644" s="408" t="s">
        <v>6335</v>
      </c>
      <c r="H2644" s="408" t="s">
        <v>2841</v>
      </c>
      <c r="I2644" s="418"/>
      <c r="J2644" s="418"/>
      <c r="K2644" s="539"/>
      <c r="L2644" s="532"/>
      <c r="M2644" s="508"/>
      <c r="N2644" s="752">
        <v>4</v>
      </c>
      <c r="O2644" s="752">
        <v>12</v>
      </c>
      <c r="P2644" s="508">
        <f t="shared" si="69"/>
        <v>24000</v>
      </c>
    </row>
    <row r="2645" spans="1:16" s="389" customFormat="1" ht="11.25" x14ac:dyDescent="0.2">
      <c r="A2645" s="554" t="s">
        <v>513</v>
      </c>
      <c r="B2645" s="505" t="s">
        <v>4555</v>
      </c>
      <c r="C2645" s="505" t="s">
        <v>300</v>
      </c>
      <c r="D2645" s="418"/>
      <c r="E2645" s="508">
        <v>5196</v>
      </c>
      <c r="F2645" s="529" t="s">
        <v>6336</v>
      </c>
      <c r="G2645" s="408" t="s">
        <v>6337</v>
      </c>
      <c r="H2645" s="408" t="s">
        <v>4716</v>
      </c>
      <c r="I2645" s="418"/>
      <c r="J2645" s="418"/>
      <c r="K2645" s="539"/>
      <c r="L2645" s="532"/>
      <c r="M2645" s="508"/>
      <c r="N2645" s="752">
        <v>4</v>
      </c>
      <c r="O2645" s="752">
        <v>12</v>
      </c>
      <c r="P2645" s="508">
        <f t="shared" si="69"/>
        <v>24000</v>
      </c>
    </row>
    <row r="2646" spans="1:16" s="389" customFormat="1" ht="11.25" x14ac:dyDescent="0.2">
      <c r="A2646" s="554" t="s">
        <v>513</v>
      </c>
      <c r="B2646" s="505" t="s">
        <v>4555</v>
      </c>
      <c r="C2646" s="505" t="s">
        <v>300</v>
      </c>
      <c r="D2646" s="418"/>
      <c r="E2646" s="508">
        <v>4746</v>
      </c>
      <c r="F2646" s="529" t="s">
        <v>6338</v>
      </c>
      <c r="G2646" s="408" t="s">
        <v>6339</v>
      </c>
      <c r="H2646" s="408" t="s">
        <v>5292</v>
      </c>
      <c r="I2646" s="418"/>
      <c r="J2646" s="418"/>
      <c r="K2646" s="539"/>
      <c r="L2646" s="532"/>
      <c r="M2646" s="508"/>
      <c r="N2646" s="752">
        <v>4</v>
      </c>
      <c r="O2646" s="752">
        <v>12</v>
      </c>
      <c r="P2646" s="508">
        <f t="shared" si="69"/>
        <v>24000</v>
      </c>
    </row>
    <row r="2647" spans="1:16" s="389" customFormat="1" ht="11.25" x14ac:dyDescent="0.2">
      <c r="A2647" s="554" t="s">
        <v>513</v>
      </c>
      <c r="B2647" s="505" t="s">
        <v>4555</v>
      </c>
      <c r="C2647" s="505" t="s">
        <v>300</v>
      </c>
      <c r="D2647" s="418"/>
      <c r="E2647" s="508">
        <v>6000</v>
      </c>
      <c r="F2647" s="529" t="s">
        <v>6340</v>
      </c>
      <c r="G2647" s="408" t="s">
        <v>6341</v>
      </c>
      <c r="H2647" s="408" t="s">
        <v>2841</v>
      </c>
      <c r="I2647" s="418"/>
      <c r="J2647" s="418"/>
      <c r="K2647" s="539"/>
      <c r="L2647" s="532"/>
      <c r="M2647" s="508"/>
      <c r="N2647" s="752">
        <v>4</v>
      </c>
      <c r="O2647" s="752">
        <v>12</v>
      </c>
      <c r="P2647" s="508">
        <f t="shared" si="69"/>
        <v>24000</v>
      </c>
    </row>
    <row r="2648" spans="1:16" s="389" customFormat="1" ht="11.25" x14ac:dyDescent="0.2">
      <c r="A2648" s="554" t="s">
        <v>513</v>
      </c>
      <c r="B2648" s="505" t="s">
        <v>4555</v>
      </c>
      <c r="C2648" s="505" t="s">
        <v>300</v>
      </c>
      <c r="D2648" s="418"/>
      <c r="E2648" s="508">
        <v>5196</v>
      </c>
      <c r="F2648" s="529" t="s">
        <v>6342</v>
      </c>
      <c r="G2648" s="408" t="s">
        <v>6343</v>
      </c>
      <c r="H2648" s="408" t="s">
        <v>4716</v>
      </c>
      <c r="I2648" s="418"/>
      <c r="J2648" s="418"/>
      <c r="K2648" s="539"/>
      <c r="L2648" s="532"/>
      <c r="M2648" s="508"/>
      <c r="N2648" s="752">
        <v>4</v>
      </c>
      <c r="O2648" s="752">
        <v>12</v>
      </c>
      <c r="P2648" s="508">
        <f t="shared" si="69"/>
        <v>24000</v>
      </c>
    </row>
    <row r="2649" spans="1:16" s="389" customFormat="1" ht="11.25" x14ac:dyDescent="0.2">
      <c r="A2649" s="554" t="s">
        <v>513</v>
      </c>
      <c r="B2649" s="505" t="s">
        <v>4555</v>
      </c>
      <c r="C2649" s="505" t="s">
        <v>300</v>
      </c>
      <c r="D2649" s="418"/>
      <c r="E2649" s="508">
        <v>5196</v>
      </c>
      <c r="F2649" s="529" t="s">
        <v>6344</v>
      </c>
      <c r="G2649" s="408" t="s">
        <v>6345</v>
      </c>
      <c r="H2649" s="408" t="s">
        <v>4716</v>
      </c>
      <c r="I2649" s="418"/>
      <c r="J2649" s="418"/>
      <c r="K2649" s="539"/>
      <c r="L2649" s="532"/>
      <c r="M2649" s="508"/>
      <c r="N2649" s="752">
        <v>4</v>
      </c>
      <c r="O2649" s="752">
        <v>12</v>
      </c>
      <c r="P2649" s="508">
        <f t="shared" si="69"/>
        <v>24000</v>
      </c>
    </row>
    <row r="2650" spans="1:16" s="389" customFormat="1" ht="11.25" x14ac:dyDescent="0.2">
      <c r="A2650" s="554" t="s">
        <v>513</v>
      </c>
      <c r="B2650" s="505" t="s">
        <v>4555</v>
      </c>
      <c r="C2650" s="505" t="s">
        <v>300</v>
      </c>
      <c r="D2650" s="418"/>
      <c r="E2650" s="508">
        <v>1800</v>
      </c>
      <c r="F2650" s="529" t="s">
        <v>6346</v>
      </c>
      <c r="G2650" s="408" t="s">
        <v>6347</v>
      </c>
      <c r="H2650" s="408" t="s">
        <v>3699</v>
      </c>
      <c r="I2650" s="418"/>
      <c r="J2650" s="418"/>
      <c r="K2650" s="539"/>
      <c r="L2650" s="532"/>
      <c r="M2650" s="508"/>
      <c r="N2650" s="752">
        <v>4</v>
      </c>
      <c r="O2650" s="752">
        <v>12</v>
      </c>
      <c r="P2650" s="508">
        <f t="shared" si="69"/>
        <v>24000</v>
      </c>
    </row>
    <row r="2651" spans="1:16" s="389" customFormat="1" ht="11.25" x14ac:dyDescent="0.2">
      <c r="A2651" s="554" t="s">
        <v>513</v>
      </c>
      <c r="B2651" s="505" t="s">
        <v>4555</v>
      </c>
      <c r="C2651" s="505" t="s">
        <v>300</v>
      </c>
      <c r="D2651" s="418"/>
      <c r="E2651" s="508">
        <v>3000</v>
      </c>
      <c r="F2651" s="529" t="s">
        <v>6348</v>
      </c>
      <c r="G2651" s="408" t="s">
        <v>6349</v>
      </c>
      <c r="H2651" s="408" t="s">
        <v>3752</v>
      </c>
      <c r="I2651" s="418"/>
      <c r="J2651" s="418"/>
      <c r="K2651" s="539"/>
      <c r="L2651" s="532"/>
      <c r="M2651" s="508"/>
      <c r="N2651" s="752">
        <v>4</v>
      </c>
      <c r="O2651" s="752">
        <v>12</v>
      </c>
      <c r="P2651" s="508">
        <f t="shared" si="69"/>
        <v>24000</v>
      </c>
    </row>
    <row r="2652" spans="1:16" s="389" customFormat="1" ht="11.25" x14ac:dyDescent="0.2">
      <c r="A2652" s="554" t="s">
        <v>513</v>
      </c>
      <c r="B2652" s="505" t="s">
        <v>4555</v>
      </c>
      <c r="C2652" s="505" t="s">
        <v>300</v>
      </c>
      <c r="D2652" s="418"/>
      <c r="E2652" s="508">
        <v>2200</v>
      </c>
      <c r="F2652" s="529" t="s">
        <v>6350</v>
      </c>
      <c r="G2652" s="408" t="s">
        <v>6351</v>
      </c>
      <c r="H2652" s="408" t="s">
        <v>3730</v>
      </c>
      <c r="I2652" s="418"/>
      <c r="J2652" s="418"/>
      <c r="K2652" s="539"/>
      <c r="L2652" s="532"/>
      <c r="M2652" s="508"/>
      <c r="N2652" s="752">
        <v>4</v>
      </c>
      <c r="O2652" s="752">
        <v>12</v>
      </c>
      <c r="P2652" s="508">
        <f t="shared" si="69"/>
        <v>24000</v>
      </c>
    </row>
    <row r="2653" spans="1:16" s="389" customFormat="1" ht="11.25" x14ac:dyDescent="0.2">
      <c r="A2653" s="554" t="s">
        <v>513</v>
      </c>
      <c r="B2653" s="505" t="s">
        <v>4555</v>
      </c>
      <c r="C2653" s="505" t="s">
        <v>300</v>
      </c>
      <c r="D2653" s="418"/>
      <c r="E2653" s="508">
        <v>5275</v>
      </c>
      <c r="F2653" s="529" t="s">
        <v>6352</v>
      </c>
      <c r="G2653" s="408" t="s">
        <v>6353</v>
      </c>
      <c r="H2653" s="408" t="s">
        <v>3730</v>
      </c>
      <c r="I2653" s="418"/>
      <c r="J2653" s="418"/>
      <c r="K2653" s="539"/>
      <c r="L2653" s="532"/>
      <c r="M2653" s="508"/>
      <c r="N2653" s="752">
        <v>4</v>
      </c>
      <c r="O2653" s="752">
        <v>12</v>
      </c>
      <c r="P2653" s="508">
        <f t="shared" si="69"/>
        <v>24000</v>
      </c>
    </row>
    <row r="2654" spans="1:16" s="389" customFormat="1" ht="11.25" x14ac:dyDescent="0.2">
      <c r="A2654" s="554" t="s">
        <v>513</v>
      </c>
      <c r="B2654" s="505" t="s">
        <v>4555</v>
      </c>
      <c r="C2654" s="505" t="s">
        <v>300</v>
      </c>
      <c r="D2654" s="418"/>
      <c r="E2654" s="508">
        <v>7840</v>
      </c>
      <c r="F2654" s="529" t="s">
        <v>6354</v>
      </c>
      <c r="G2654" s="408" t="s">
        <v>6355</v>
      </c>
      <c r="H2654" s="408" t="s">
        <v>2841</v>
      </c>
      <c r="I2654" s="418"/>
      <c r="J2654" s="418"/>
      <c r="K2654" s="539"/>
      <c r="L2654" s="532"/>
      <c r="M2654" s="508"/>
      <c r="N2654" s="752">
        <v>4</v>
      </c>
      <c r="O2654" s="752">
        <v>12</v>
      </c>
      <c r="P2654" s="508">
        <f t="shared" si="69"/>
        <v>24000</v>
      </c>
    </row>
    <row r="2655" spans="1:16" s="389" customFormat="1" ht="11.25" x14ac:dyDescent="0.2">
      <c r="A2655" s="554" t="s">
        <v>513</v>
      </c>
      <c r="B2655" s="505" t="s">
        <v>4555</v>
      </c>
      <c r="C2655" s="505" t="s">
        <v>300</v>
      </c>
      <c r="D2655" s="418"/>
      <c r="E2655" s="508">
        <v>7840</v>
      </c>
      <c r="F2655" s="529" t="s">
        <v>6356</v>
      </c>
      <c r="G2655" s="408" t="s">
        <v>6357</v>
      </c>
      <c r="H2655" s="408" t="s">
        <v>2841</v>
      </c>
      <c r="I2655" s="418"/>
      <c r="J2655" s="418"/>
      <c r="K2655" s="539"/>
      <c r="L2655" s="532"/>
      <c r="M2655" s="508"/>
      <c r="N2655" s="752">
        <v>4</v>
      </c>
      <c r="O2655" s="752">
        <v>12</v>
      </c>
      <c r="P2655" s="508">
        <f t="shared" si="69"/>
        <v>24000</v>
      </c>
    </row>
    <row r="2656" spans="1:16" s="389" customFormat="1" ht="11.25" x14ac:dyDescent="0.2">
      <c r="A2656" s="554" t="s">
        <v>513</v>
      </c>
      <c r="B2656" s="505" t="s">
        <v>4555</v>
      </c>
      <c r="C2656" s="505" t="s">
        <v>300</v>
      </c>
      <c r="D2656" s="418"/>
      <c r="E2656" s="508">
        <v>5500</v>
      </c>
      <c r="F2656" s="529" t="s">
        <v>6358</v>
      </c>
      <c r="G2656" s="408" t="s">
        <v>6359</v>
      </c>
      <c r="H2656" s="408" t="s">
        <v>3773</v>
      </c>
      <c r="I2656" s="418"/>
      <c r="J2656" s="418"/>
      <c r="K2656" s="539"/>
      <c r="L2656" s="532"/>
      <c r="M2656" s="508"/>
      <c r="N2656" s="752">
        <v>4</v>
      </c>
      <c r="O2656" s="752">
        <v>12</v>
      </c>
      <c r="P2656" s="508">
        <f t="shared" si="69"/>
        <v>24000</v>
      </c>
    </row>
    <row r="2657" spans="1:16" s="389" customFormat="1" ht="11.25" x14ac:dyDescent="0.2">
      <c r="A2657" s="554" t="s">
        <v>513</v>
      </c>
      <c r="B2657" s="505" t="s">
        <v>4555</v>
      </c>
      <c r="C2657" s="505" t="s">
        <v>300</v>
      </c>
      <c r="D2657" s="418"/>
      <c r="E2657" s="508">
        <v>3870.97</v>
      </c>
      <c r="F2657" s="529" t="s">
        <v>6360</v>
      </c>
      <c r="G2657" s="408" t="s">
        <v>6361</v>
      </c>
      <c r="H2657" s="408" t="s">
        <v>6009</v>
      </c>
      <c r="I2657" s="418"/>
      <c r="J2657" s="418"/>
      <c r="K2657" s="539"/>
      <c r="L2657" s="532"/>
      <c r="M2657" s="508"/>
      <c r="N2657" s="752">
        <v>4</v>
      </c>
      <c r="O2657" s="752">
        <v>12</v>
      </c>
      <c r="P2657" s="508">
        <f t="shared" si="69"/>
        <v>24000</v>
      </c>
    </row>
    <row r="2658" spans="1:16" s="389" customFormat="1" ht="11.25" x14ac:dyDescent="0.2">
      <c r="A2658" s="554" t="s">
        <v>513</v>
      </c>
      <c r="B2658" s="505" t="s">
        <v>4555</v>
      </c>
      <c r="C2658" s="505" t="s">
        <v>300</v>
      </c>
      <c r="D2658" s="418"/>
      <c r="E2658" s="508">
        <v>2700</v>
      </c>
      <c r="F2658" s="529" t="s">
        <v>6362</v>
      </c>
      <c r="G2658" s="408" t="s">
        <v>6363</v>
      </c>
      <c r="H2658" s="408" t="s">
        <v>2658</v>
      </c>
      <c r="I2658" s="418"/>
      <c r="J2658" s="418"/>
      <c r="K2658" s="539"/>
      <c r="L2658" s="532"/>
      <c r="M2658" s="508"/>
      <c r="N2658" s="752">
        <v>4</v>
      </c>
      <c r="O2658" s="752">
        <v>12</v>
      </c>
      <c r="P2658" s="508">
        <f t="shared" si="69"/>
        <v>24000</v>
      </c>
    </row>
    <row r="2659" spans="1:16" s="389" customFormat="1" ht="11.25" x14ac:dyDescent="0.2">
      <c r="A2659" s="554" t="s">
        <v>513</v>
      </c>
      <c r="B2659" s="505" t="s">
        <v>4555</v>
      </c>
      <c r="C2659" s="505" t="s">
        <v>300</v>
      </c>
      <c r="D2659" s="418"/>
      <c r="E2659" s="508">
        <v>8000</v>
      </c>
      <c r="F2659" s="529" t="s">
        <v>6364</v>
      </c>
      <c r="G2659" s="408" t="s">
        <v>6365</v>
      </c>
      <c r="H2659" s="408" t="s">
        <v>2841</v>
      </c>
      <c r="I2659" s="418"/>
      <c r="J2659" s="418"/>
      <c r="K2659" s="539"/>
      <c r="L2659" s="532"/>
      <c r="M2659" s="508"/>
      <c r="N2659" s="752">
        <v>4</v>
      </c>
      <c r="O2659" s="752">
        <v>12</v>
      </c>
      <c r="P2659" s="508">
        <f t="shared" si="69"/>
        <v>24000</v>
      </c>
    </row>
    <row r="2660" spans="1:16" s="389" customFormat="1" ht="11.25" x14ac:dyDescent="0.2">
      <c r="A2660" s="554" t="s">
        <v>513</v>
      </c>
      <c r="B2660" s="505" t="s">
        <v>4555</v>
      </c>
      <c r="C2660" s="505" t="s">
        <v>300</v>
      </c>
      <c r="D2660" s="418"/>
      <c r="E2660" s="508">
        <v>5196</v>
      </c>
      <c r="F2660" s="529" t="s">
        <v>6366</v>
      </c>
      <c r="G2660" s="408" t="s">
        <v>6367</v>
      </c>
      <c r="H2660" s="408" t="s">
        <v>4716</v>
      </c>
      <c r="I2660" s="418"/>
      <c r="J2660" s="418"/>
      <c r="K2660" s="539"/>
      <c r="L2660" s="532"/>
      <c r="M2660" s="508"/>
      <c r="N2660" s="752">
        <v>4</v>
      </c>
      <c r="O2660" s="752">
        <v>12</v>
      </c>
      <c r="P2660" s="508">
        <f t="shared" si="69"/>
        <v>24000</v>
      </c>
    </row>
    <row r="2661" spans="1:16" s="389" customFormat="1" ht="11.25" x14ac:dyDescent="0.2">
      <c r="A2661" s="554" t="s">
        <v>513</v>
      </c>
      <c r="B2661" s="505" t="s">
        <v>4555</v>
      </c>
      <c r="C2661" s="505" t="s">
        <v>300</v>
      </c>
      <c r="D2661" s="418"/>
      <c r="E2661" s="508">
        <v>7840</v>
      </c>
      <c r="F2661" s="529" t="s">
        <v>6368</v>
      </c>
      <c r="G2661" s="408" t="s">
        <v>6369</v>
      </c>
      <c r="H2661" s="408" t="s">
        <v>5985</v>
      </c>
      <c r="I2661" s="418"/>
      <c r="J2661" s="418"/>
      <c r="K2661" s="539"/>
      <c r="L2661" s="532"/>
      <c r="M2661" s="508"/>
      <c r="N2661" s="752">
        <v>4</v>
      </c>
      <c r="O2661" s="752">
        <v>12</v>
      </c>
      <c r="P2661" s="508">
        <f t="shared" si="69"/>
        <v>24000</v>
      </c>
    </row>
    <row r="2662" spans="1:16" s="389" customFormat="1" ht="11.25" x14ac:dyDescent="0.2">
      <c r="A2662" s="554" t="s">
        <v>513</v>
      </c>
      <c r="B2662" s="505" t="s">
        <v>4555</v>
      </c>
      <c r="C2662" s="505" t="s">
        <v>300</v>
      </c>
      <c r="D2662" s="418"/>
      <c r="E2662" s="508">
        <v>5500</v>
      </c>
      <c r="F2662" s="529" t="s">
        <v>6370</v>
      </c>
      <c r="G2662" s="408" t="s">
        <v>6371</v>
      </c>
      <c r="H2662" s="408" t="s">
        <v>4716</v>
      </c>
      <c r="I2662" s="418"/>
      <c r="J2662" s="418"/>
      <c r="K2662" s="539"/>
      <c r="L2662" s="532"/>
      <c r="M2662" s="508"/>
      <c r="N2662" s="752">
        <v>3</v>
      </c>
      <c r="O2662" s="752">
        <v>6</v>
      </c>
      <c r="P2662" s="508">
        <f t="shared" si="69"/>
        <v>12000</v>
      </c>
    </row>
    <row r="2663" spans="1:16" s="389" customFormat="1" ht="11.25" x14ac:dyDescent="0.2">
      <c r="A2663" s="554" t="s">
        <v>513</v>
      </c>
      <c r="B2663" s="505" t="s">
        <v>4555</v>
      </c>
      <c r="C2663" s="505" t="s">
        <v>300</v>
      </c>
      <c r="D2663" s="418"/>
      <c r="E2663" s="508">
        <v>7840</v>
      </c>
      <c r="F2663" s="529" t="s">
        <v>6372</v>
      </c>
      <c r="G2663" s="408" t="s">
        <v>6373</v>
      </c>
      <c r="H2663" s="408" t="s">
        <v>2841</v>
      </c>
      <c r="I2663" s="418"/>
      <c r="J2663" s="418"/>
      <c r="K2663" s="539"/>
      <c r="L2663" s="532"/>
      <c r="M2663" s="508"/>
      <c r="N2663" s="752">
        <v>3</v>
      </c>
      <c r="O2663" s="752">
        <v>6</v>
      </c>
      <c r="P2663" s="508">
        <f t="shared" si="69"/>
        <v>12000</v>
      </c>
    </row>
    <row r="2664" spans="1:16" s="389" customFormat="1" ht="11.25" x14ac:dyDescent="0.2">
      <c r="A2664" s="554" t="s">
        <v>513</v>
      </c>
      <c r="B2664" s="505" t="s">
        <v>4555</v>
      </c>
      <c r="C2664" s="505" t="s">
        <v>300</v>
      </c>
      <c r="D2664" s="418"/>
      <c r="E2664" s="508">
        <v>5196</v>
      </c>
      <c r="F2664" s="529" t="s">
        <v>6374</v>
      </c>
      <c r="G2664" s="408" t="s">
        <v>6375</v>
      </c>
      <c r="H2664" s="408" t="s">
        <v>4716</v>
      </c>
      <c r="I2664" s="418"/>
      <c r="J2664" s="418"/>
      <c r="K2664" s="539"/>
      <c r="L2664" s="532"/>
      <c r="M2664" s="508"/>
      <c r="N2664" s="752">
        <v>3</v>
      </c>
      <c r="O2664" s="752">
        <v>6</v>
      </c>
      <c r="P2664" s="508">
        <f t="shared" si="69"/>
        <v>12000</v>
      </c>
    </row>
    <row r="2665" spans="1:16" s="389" customFormat="1" ht="11.25" x14ac:dyDescent="0.2">
      <c r="A2665" s="554" t="s">
        <v>513</v>
      </c>
      <c r="B2665" s="505" t="s">
        <v>4555</v>
      </c>
      <c r="C2665" s="505" t="s">
        <v>300</v>
      </c>
      <c r="D2665" s="418"/>
      <c r="E2665" s="508">
        <v>7840</v>
      </c>
      <c r="F2665" s="529" t="s">
        <v>6376</v>
      </c>
      <c r="G2665" s="408" t="s">
        <v>6377</v>
      </c>
      <c r="H2665" s="408" t="s">
        <v>5985</v>
      </c>
      <c r="I2665" s="418"/>
      <c r="J2665" s="418"/>
      <c r="K2665" s="539"/>
      <c r="L2665" s="532"/>
      <c r="M2665" s="508"/>
      <c r="N2665" s="752">
        <v>3</v>
      </c>
      <c r="O2665" s="752">
        <v>6</v>
      </c>
      <c r="P2665" s="508">
        <f t="shared" si="69"/>
        <v>12000</v>
      </c>
    </row>
    <row r="2666" spans="1:16" s="389" customFormat="1" ht="11.25" x14ac:dyDescent="0.2">
      <c r="A2666" s="554" t="s">
        <v>513</v>
      </c>
      <c r="B2666" s="505" t="s">
        <v>4555</v>
      </c>
      <c r="C2666" s="505" t="s">
        <v>300</v>
      </c>
      <c r="D2666" s="418"/>
      <c r="E2666" s="508">
        <v>5000</v>
      </c>
      <c r="F2666" s="529" t="s">
        <v>6378</v>
      </c>
      <c r="G2666" s="408" t="s">
        <v>6379</v>
      </c>
      <c r="H2666" s="408" t="s">
        <v>4716</v>
      </c>
      <c r="I2666" s="418"/>
      <c r="J2666" s="418"/>
      <c r="K2666" s="539"/>
      <c r="L2666" s="532"/>
      <c r="M2666" s="508"/>
      <c r="N2666" s="752">
        <v>3</v>
      </c>
      <c r="O2666" s="752">
        <v>6</v>
      </c>
      <c r="P2666" s="508">
        <f t="shared" si="69"/>
        <v>12000</v>
      </c>
    </row>
    <row r="2667" spans="1:16" s="389" customFormat="1" ht="11.25" x14ac:dyDescent="0.2">
      <c r="A2667" s="554" t="s">
        <v>513</v>
      </c>
      <c r="B2667" s="505" t="s">
        <v>4555</v>
      </c>
      <c r="C2667" s="505" t="s">
        <v>300</v>
      </c>
      <c r="D2667" s="418"/>
      <c r="E2667" s="508">
        <v>4825</v>
      </c>
      <c r="F2667" s="529" t="s">
        <v>6380</v>
      </c>
      <c r="G2667" s="408" t="s">
        <v>6381</v>
      </c>
      <c r="H2667" s="408" t="s">
        <v>3245</v>
      </c>
      <c r="I2667" s="418"/>
      <c r="J2667" s="418"/>
      <c r="K2667" s="539"/>
      <c r="L2667" s="532"/>
      <c r="M2667" s="508"/>
      <c r="N2667" s="752">
        <v>3</v>
      </c>
      <c r="O2667" s="752">
        <v>6</v>
      </c>
      <c r="P2667" s="508">
        <f t="shared" si="69"/>
        <v>12000</v>
      </c>
    </row>
    <row r="2668" spans="1:16" s="389" customFormat="1" ht="11.25" x14ac:dyDescent="0.2">
      <c r="A2668" s="554" t="s">
        <v>513</v>
      </c>
      <c r="B2668" s="505" t="s">
        <v>4555</v>
      </c>
      <c r="C2668" s="505" t="s">
        <v>300</v>
      </c>
      <c r="D2668" s="418"/>
      <c r="E2668" s="508">
        <v>5000</v>
      </c>
      <c r="F2668" s="529" t="s">
        <v>6382</v>
      </c>
      <c r="G2668" s="408" t="s">
        <v>6383</v>
      </c>
      <c r="H2668" s="408" t="s">
        <v>5968</v>
      </c>
      <c r="I2668" s="418"/>
      <c r="J2668" s="418"/>
      <c r="K2668" s="539"/>
      <c r="L2668" s="532"/>
      <c r="M2668" s="508"/>
      <c r="N2668" s="752">
        <v>3</v>
      </c>
      <c r="O2668" s="752">
        <v>6</v>
      </c>
      <c r="P2668" s="508">
        <f t="shared" si="69"/>
        <v>12000</v>
      </c>
    </row>
    <row r="2669" spans="1:16" s="389" customFormat="1" ht="11.25" x14ac:dyDescent="0.2">
      <c r="A2669" s="554" t="s">
        <v>513</v>
      </c>
      <c r="B2669" s="505" t="s">
        <v>4555</v>
      </c>
      <c r="C2669" s="505" t="s">
        <v>300</v>
      </c>
      <c r="D2669" s="418"/>
      <c r="E2669" s="508">
        <v>3800</v>
      </c>
      <c r="F2669" s="529" t="s">
        <v>6384</v>
      </c>
      <c r="G2669" s="408" t="s">
        <v>6385</v>
      </c>
      <c r="H2669" s="408" t="s">
        <v>3755</v>
      </c>
      <c r="I2669" s="418"/>
      <c r="J2669" s="418"/>
      <c r="K2669" s="539"/>
      <c r="L2669" s="532"/>
      <c r="M2669" s="508"/>
      <c r="N2669" s="752">
        <v>3</v>
      </c>
      <c r="O2669" s="752">
        <v>6</v>
      </c>
      <c r="P2669" s="508">
        <f t="shared" si="69"/>
        <v>12000</v>
      </c>
    </row>
    <row r="2670" spans="1:16" s="389" customFormat="1" ht="11.25" x14ac:dyDescent="0.2">
      <c r="A2670" s="554" t="s">
        <v>513</v>
      </c>
      <c r="B2670" s="505" t="s">
        <v>4555</v>
      </c>
      <c r="C2670" s="505" t="s">
        <v>300</v>
      </c>
      <c r="D2670" s="418"/>
      <c r="E2670" s="508">
        <v>2000</v>
      </c>
      <c r="F2670" s="529" t="s">
        <v>6386</v>
      </c>
      <c r="G2670" s="408" t="s">
        <v>6387</v>
      </c>
      <c r="H2670" s="408" t="s">
        <v>6253</v>
      </c>
      <c r="I2670" s="418"/>
      <c r="J2670" s="418"/>
      <c r="K2670" s="539"/>
      <c r="L2670" s="532"/>
      <c r="M2670" s="508"/>
      <c r="N2670" s="752">
        <v>3</v>
      </c>
      <c r="O2670" s="752">
        <v>6</v>
      </c>
      <c r="P2670" s="508">
        <f t="shared" si="69"/>
        <v>12000</v>
      </c>
    </row>
    <row r="2671" spans="1:16" s="389" customFormat="1" ht="11.25" x14ac:dyDescent="0.2">
      <c r="A2671" s="554" t="s">
        <v>513</v>
      </c>
      <c r="B2671" s="505" t="s">
        <v>4555</v>
      </c>
      <c r="C2671" s="505" t="s">
        <v>300</v>
      </c>
      <c r="D2671" s="418"/>
      <c r="E2671" s="508">
        <v>3800</v>
      </c>
      <c r="F2671" s="529" t="s">
        <v>6388</v>
      </c>
      <c r="G2671" s="408" t="s">
        <v>6389</v>
      </c>
      <c r="H2671" s="408" t="s">
        <v>3773</v>
      </c>
      <c r="I2671" s="418"/>
      <c r="J2671" s="418"/>
      <c r="K2671" s="539"/>
      <c r="L2671" s="532"/>
      <c r="M2671" s="508"/>
      <c r="N2671" s="752">
        <v>3</v>
      </c>
      <c r="O2671" s="752">
        <v>6</v>
      </c>
      <c r="P2671" s="508">
        <f t="shared" si="69"/>
        <v>12000</v>
      </c>
    </row>
    <row r="2672" spans="1:16" s="389" customFormat="1" ht="11.25" x14ac:dyDescent="0.2">
      <c r="A2672" s="554" t="s">
        <v>513</v>
      </c>
      <c r="B2672" s="505" t="s">
        <v>4555</v>
      </c>
      <c r="C2672" s="505" t="s">
        <v>300</v>
      </c>
      <c r="D2672" s="418"/>
      <c r="E2672" s="508">
        <v>7840</v>
      </c>
      <c r="F2672" s="529" t="s">
        <v>6390</v>
      </c>
      <c r="G2672" s="408" t="s">
        <v>6391</v>
      </c>
      <c r="H2672" s="408" t="s">
        <v>2841</v>
      </c>
      <c r="I2672" s="418"/>
      <c r="J2672" s="418"/>
      <c r="K2672" s="539"/>
      <c r="L2672" s="532"/>
      <c r="M2672" s="508"/>
      <c r="N2672" s="752">
        <v>3</v>
      </c>
      <c r="O2672" s="752">
        <v>6</v>
      </c>
      <c r="P2672" s="508">
        <f t="shared" si="69"/>
        <v>12000</v>
      </c>
    </row>
    <row r="2673" spans="1:16" s="389" customFormat="1" ht="11.25" x14ac:dyDescent="0.2">
      <c r="A2673" s="554" t="s">
        <v>513</v>
      </c>
      <c r="B2673" s="505" t="s">
        <v>4555</v>
      </c>
      <c r="C2673" s="505" t="s">
        <v>300</v>
      </c>
      <c r="D2673" s="418"/>
      <c r="E2673" s="508">
        <v>5196</v>
      </c>
      <c r="F2673" s="529" t="s">
        <v>6392</v>
      </c>
      <c r="G2673" s="408" t="s">
        <v>6393</v>
      </c>
      <c r="H2673" s="408" t="s">
        <v>4716</v>
      </c>
      <c r="I2673" s="418"/>
      <c r="J2673" s="418"/>
      <c r="K2673" s="539"/>
      <c r="L2673" s="532"/>
      <c r="M2673" s="508"/>
      <c r="N2673" s="752">
        <v>3</v>
      </c>
      <c r="O2673" s="752">
        <v>6</v>
      </c>
      <c r="P2673" s="508">
        <f t="shared" si="69"/>
        <v>12000</v>
      </c>
    </row>
    <row r="2674" spans="1:16" s="389" customFormat="1" ht="11.25" x14ac:dyDescent="0.2">
      <c r="A2674" s="554" t="s">
        <v>513</v>
      </c>
      <c r="B2674" s="505" t="s">
        <v>4555</v>
      </c>
      <c r="C2674" s="505" t="s">
        <v>300</v>
      </c>
      <c r="D2674" s="418"/>
      <c r="E2674" s="508">
        <v>6000</v>
      </c>
      <c r="F2674" s="529" t="s">
        <v>6394</v>
      </c>
      <c r="G2674" s="408" t="s">
        <v>6395</v>
      </c>
      <c r="H2674" s="408" t="s">
        <v>6104</v>
      </c>
      <c r="I2674" s="418"/>
      <c r="J2674" s="418"/>
      <c r="K2674" s="539"/>
      <c r="L2674" s="532"/>
      <c r="M2674" s="508"/>
      <c r="N2674" s="752">
        <v>3</v>
      </c>
      <c r="O2674" s="752">
        <v>6</v>
      </c>
      <c r="P2674" s="508">
        <f t="shared" si="69"/>
        <v>12000</v>
      </c>
    </row>
    <row r="2675" spans="1:16" s="389" customFormat="1" ht="11.25" x14ac:dyDescent="0.2">
      <c r="A2675" s="554" t="s">
        <v>513</v>
      </c>
      <c r="B2675" s="505" t="s">
        <v>4555</v>
      </c>
      <c r="C2675" s="505" t="s">
        <v>300</v>
      </c>
      <c r="D2675" s="418"/>
      <c r="E2675" s="508">
        <v>7840</v>
      </c>
      <c r="F2675" s="529" t="s">
        <v>6396</v>
      </c>
      <c r="G2675" s="408" t="s">
        <v>6397</v>
      </c>
      <c r="H2675" s="408" t="s">
        <v>2841</v>
      </c>
      <c r="I2675" s="418"/>
      <c r="J2675" s="418"/>
      <c r="K2675" s="539"/>
      <c r="L2675" s="532"/>
      <c r="M2675" s="508"/>
      <c r="N2675" s="752">
        <v>3</v>
      </c>
      <c r="O2675" s="752">
        <v>6</v>
      </c>
      <c r="P2675" s="508">
        <f t="shared" si="69"/>
        <v>12000</v>
      </c>
    </row>
    <row r="2676" spans="1:16" s="389" customFormat="1" ht="11.25" x14ac:dyDescent="0.2">
      <c r="A2676" s="554" t="s">
        <v>513</v>
      </c>
      <c r="B2676" s="505" t="s">
        <v>4555</v>
      </c>
      <c r="C2676" s="505" t="s">
        <v>300</v>
      </c>
      <c r="D2676" s="418"/>
      <c r="E2676" s="508">
        <v>4500</v>
      </c>
      <c r="F2676" s="529" t="s">
        <v>6398</v>
      </c>
      <c r="G2676" s="408" t="s">
        <v>6399</v>
      </c>
      <c r="H2676" s="408" t="s">
        <v>4716</v>
      </c>
      <c r="I2676" s="418"/>
      <c r="J2676" s="418"/>
      <c r="K2676" s="539"/>
      <c r="L2676" s="532"/>
      <c r="M2676" s="508"/>
      <c r="N2676" s="752">
        <v>4</v>
      </c>
      <c r="O2676" s="752">
        <v>12</v>
      </c>
      <c r="P2676" s="508">
        <f t="shared" si="69"/>
        <v>24000</v>
      </c>
    </row>
    <row r="2677" spans="1:16" s="389" customFormat="1" ht="11.25" x14ac:dyDescent="0.2">
      <c r="A2677" s="554" t="s">
        <v>513</v>
      </c>
      <c r="B2677" s="505" t="s">
        <v>4555</v>
      </c>
      <c r="C2677" s="505" t="s">
        <v>300</v>
      </c>
      <c r="D2677" s="418"/>
      <c r="E2677" s="508">
        <v>2500</v>
      </c>
      <c r="F2677" s="529" t="s">
        <v>6400</v>
      </c>
      <c r="G2677" s="408" t="s">
        <v>6401</v>
      </c>
      <c r="H2677" s="408" t="s">
        <v>3730</v>
      </c>
      <c r="I2677" s="418"/>
      <c r="J2677" s="418"/>
      <c r="K2677" s="539"/>
      <c r="L2677" s="532"/>
      <c r="M2677" s="508"/>
      <c r="N2677" s="752">
        <v>4</v>
      </c>
      <c r="O2677" s="752">
        <v>12</v>
      </c>
      <c r="P2677" s="508">
        <f t="shared" si="69"/>
        <v>24000</v>
      </c>
    </row>
    <row r="2678" spans="1:16" s="389" customFormat="1" ht="11.25" x14ac:dyDescent="0.2">
      <c r="A2678" s="554" t="s">
        <v>513</v>
      </c>
      <c r="B2678" s="505" t="s">
        <v>4555</v>
      </c>
      <c r="C2678" s="505" t="s">
        <v>300</v>
      </c>
      <c r="D2678" s="418"/>
      <c r="E2678" s="508">
        <v>4500</v>
      </c>
      <c r="F2678" s="529" t="s">
        <v>6402</v>
      </c>
      <c r="G2678" s="408" t="s">
        <v>6403</v>
      </c>
      <c r="H2678" s="408" t="s">
        <v>4716</v>
      </c>
      <c r="I2678" s="418"/>
      <c r="J2678" s="418"/>
      <c r="K2678" s="539"/>
      <c r="L2678" s="532"/>
      <c r="M2678" s="508"/>
      <c r="N2678" s="752">
        <v>4</v>
      </c>
      <c r="O2678" s="752">
        <v>12</v>
      </c>
      <c r="P2678" s="508">
        <f t="shared" si="69"/>
        <v>24000</v>
      </c>
    </row>
    <row r="2679" spans="1:16" s="389" customFormat="1" ht="11.25" x14ac:dyDescent="0.2">
      <c r="A2679" s="554" t="s">
        <v>513</v>
      </c>
      <c r="B2679" s="505" t="s">
        <v>4555</v>
      </c>
      <c r="C2679" s="505" t="s">
        <v>300</v>
      </c>
      <c r="D2679" s="418"/>
      <c r="E2679" s="508">
        <v>3300</v>
      </c>
      <c r="F2679" s="529" t="s">
        <v>6404</v>
      </c>
      <c r="G2679" s="408" t="s">
        <v>6405</v>
      </c>
      <c r="H2679" s="408" t="s">
        <v>3689</v>
      </c>
      <c r="I2679" s="418"/>
      <c r="J2679" s="418"/>
      <c r="K2679" s="539"/>
      <c r="L2679" s="532"/>
      <c r="M2679" s="508"/>
      <c r="N2679" s="752">
        <v>4</v>
      </c>
      <c r="O2679" s="752">
        <v>12</v>
      </c>
      <c r="P2679" s="508">
        <f t="shared" si="69"/>
        <v>24000</v>
      </c>
    </row>
    <row r="2680" spans="1:16" s="389" customFormat="1" ht="11.25" x14ac:dyDescent="0.2">
      <c r="A2680" s="554" t="s">
        <v>513</v>
      </c>
      <c r="B2680" s="505" t="s">
        <v>4555</v>
      </c>
      <c r="C2680" s="505" t="s">
        <v>300</v>
      </c>
      <c r="D2680" s="418"/>
      <c r="E2680" s="508">
        <v>5196</v>
      </c>
      <c r="F2680" s="529" t="s">
        <v>6406</v>
      </c>
      <c r="G2680" s="408" t="s">
        <v>6407</v>
      </c>
      <c r="H2680" s="408" t="s">
        <v>4716</v>
      </c>
      <c r="I2680" s="418"/>
      <c r="J2680" s="418"/>
      <c r="K2680" s="539"/>
      <c r="L2680" s="532"/>
      <c r="M2680" s="508"/>
      <c r="N2680" s="752">
        <v>4</v>
      </c>
      <c r="O2680" s="752">
        <v>12</v>
      </c>
      <c r="P2680" s="508">
        <f t="shared" si="69"/>
        <v>24000</v>
      </c>
    </row>
    <row r="2681" spans="1:16" s="389" customFormat="1" ht="11.25" x14ac:dyDescent="0.2">
      <c r="A2681" s="554" t="s">
        <v>513</v>
      </c>
      <c r="B2681" s="505" t="s">
        <v>4555</v>
      </c>
      <c r="C2681" s="505" t="s">
        <v>300</v>
      </c>
      <c r="D2681" s="418"/>
      <c r="E2681" s="508">
        <v>4000</v>
      </c>
      <c r="F2681" s="529" t="s">
        <v>6408</v>
      </c>
      <c r="G2681" s="408" t="s">
        <v>6409</v>
      </c>
      <c r="H2681" s="408" t="s">
        <v>5307</v>
      </c>
      <c r="I2681" s="418"/>
      <c r="J2681" s="418"/>
      <c r="K2681" s="539"/>
      <c r="L2681" s="532"/>
      <c r="M2681" s="508"/>
      <c r="N2681" s="752">
        <v>4</v>
      </c>
      <c r="O2681" s="752">
        <v>12</v>
      </c>
      <c r="P2681" s="508">
        <f t="shared" si="69"/>
        <v>24000</v>
      </c>
    </row>
    <row r="2682" spans="1:16" s="389" customFormat="1" ht="11.25" x14ac:dyDescent="0.2">
      <c r="A2682" s="554" t="s">
        <v>513</v>
      </c>
      <c r="B2682" s="505" t="s">
        <v>4555</v>
      </c>
      <c r="C2682" s="505" t="s">
        <v>300</v>
      </c>
      <c r="D2682" s="418"/>
      <c r="E2682" s="508">
        <v>4860.7700000000004</v>
      </c>
      <c r="F2682" s="529" t="s">
        <v>6410</v>
      </c>
      <c r="G2682" s="408" t="s">
        <v>6411</v>
      </c>
      <c r="H2682" s="408" t="s">
        <v>4716</v>
      </c>
      <c r="I2682" s="418"/>
      <c r="J2682" s="418"/>
      <c r="K2682" s="539"/>
      <c r="L2682" s="532"/>
      <c r="M2682" s="508"/>
      <c r="N2682" s="752">
        <v>4</v>
      </c>
      <c r="O2682" s="752">
        <v>12</v>
      </c>
      <c r="P2682" s="508">
        <f t="shared" si="69"/>
        <v>24000</v>
      </c>
    </row>
    <row r="2683" spans="1:16" s="389" customFormat="1" ht="11.25" x14ac:dyDescent="0.2">
      <c r="A2683" s="554" t="s">
        <v>513</v>
      </c>
      <c r="B2683" s="505" t="s">
        <v>4555</v>
      </c>
      <c r="C2683" s="505" t="s">
        <v>300</v>
      </c>
      <c r="D2683" s="418"/>
      <c r="E2683" s="508">
        <v>5196</v>
      </c>
      <c r="F2683" s="529" t="s">
        <v>6412</v>
      </c>
      <c r="G2683" s="408" t="s">
        <v>6413</v>
      </c>
      <c r="H2683" s="408" t="s">
        <v>4716</v>
      </c>
      <c r="I2683" s="418"/>
      <c r="J2683" s="418"/>
      <c r="K2683" s="539"/>
      <c r="L2683" s="532"/>
      <c r="M2683" s="508"/>
      <c r="N2683" s="752">
        <v>4</v>
      </c>
      <c r="O2683" s="752">
        <v>12</v>
      </c>
      <c r="P2683" s="508">
        <f t="shared" si="69"/>
        <v>24000</v>
      </c>
    </row>
    <row r="2684" spans="1:16" s="389" customFormat="1" ht="11.25" x14ac:dyDescent="0.2">
      <c r="A2684" s="554" t="s">
        <v>513</v>
      </c>
      <c r="B2684" s="505" t="s">
        <v>4555</v>
      </c>
      <c r="C2684" s="505" t="s">
        <v>300</v>
      </c>
      <c r="D2684" s="418"/>
      <c r="E2684" s="508">
        <v>2700</v>
      </c>
      <c r="F2684" s="529" t="s">
        <v>6414</v>
      </c>
      <c r="G2684" s="408" t="s">
        <v>6415</v>
      </c>
      <c r="H2684" s="408" t="s">
        <v>2236</v>
      </c>
      <c r="I2684" s="418"/>
      <c r="J2684" s="418"/>
      <c r="K2684" s="539"/>
      <c r="L2684" s="532"/>
      <c r="M2684" s="508"/>
      <c r="N2684" s="752">
        <v>4</v>
      </c>
      <c r="O2684" s="752">
        <v>12</v>
      </c>
      <c r="P2684" s="508">
        <f t="shared" si="69"/>
        <v>24000</v>
      </c>
    </row>
    <row r="2685" spans="1:16" s="389" customFormat="1" ht="11.25" x14ac:dyDescent="0.2">
      <c r="A2685" s="554" t="s">
        <v>513</v>
      </c>
      <c r="B2685" s="505" t="s">
        <v>4555</v>
      </c>
      <c r="C2685" s="505" t="s">
        <v>300</v>
      </c>
      <c r="D2685" s="418"/>
      <c r="E2685" s="508">
        <v>5500</v>
      </c>
      <c r="F2685" s="529" t="s">
        <v>6416</v>
      </c>
      <c r="G2685" s="408" t="s">
        <v>6417</v>
      </c>
      <c r="H2685" s="408" t="s">
        <v>4716</v>
      </c>
      <c r="I2685" s="418"/>
      <c r="J2685" s="418"/>
      <c r="K2685" s="539"/>
      <c r="L2685" s="532"/>
      <c r="M2685" s="508"/>
      <c r="N2685" s="752">
        <v>4</v>
      </c>
      <c r="O2685" s="752">
        <v>12</v>
      </c>
      <c r="P2685" s="508">
        <f t="shared" si="69"/>
        <v>24000</v>
      </c>
    </row>
    <row r="2686" spans="1:16" s="389" customFormat="1" ht="11.25" x14ac:dyDescent="0.2">
      <c r="A2686" s="554" t="s">
        <v>513</v>
      </c>
      <c r="B2686" s="505" t="s">
        <v>4555</v>
      </c>
      <c r="C2686" s="505" t="s">
        <v>300</v>
      </c>
      <c r="D2686" s="418"/>
      <c r="E2686" s="508">
        <v>4746</v>
      </c>
      <c r="F2686" s="529" t="s">
        <v>6418</v>
      </c>
      <c r="G2686" s="408" t="s">
        <v>6419</v>
      </c>
      <c r="H2686" s="408" t="s">
        <v>5292</v>
      </c>
      <c r="I2686" s="418"/>
      <c r="J2686" s="418"/>
      <c r="K2686" s="539"/>
      <c r="L2686" s="532"/>
      <c r="M2686" s="508"/>
      <c r="N2686" s="752">
        <v>4</v>
      </c>
      <c r="O2686" s="752">
        <v>12</v>
      </c>
      <c r="P2686" s="508">
        <f t="shared" si="69"/>
        <v>24000</v>
      </c>
    </row>
    <row r="2687" spans="1:16" s="389" customFormat="1" ht="11.25" x14ac:dyDescent="0.2">
      <c r="A2687" s="554" t="s">
        <v>513</v>
      </c>
      <c r="B2687" s="505" t="s">
        <v>4555</v>
      </c>
      <c r="C2687" s="505" t="s">
        <v>300</v>
      </c>
      <c r="D2687" s="418"/>
      <c r="E2687" s="508">
        <v>5000</v>
      </c>
      <c r="F2687" s="529" t="s">
        <v>6420</v>
      </c>
      <c r="G2687" s="408" t="s">
        <v>6421</v>
      </c>
      <c r="H2687" s="408" t="s">
        <v>4716</v>
      </c>
      <c r="I2687" s="418"/>
      <c r="J2687" s="418"/>
      <c r="K2687" s="539"/>
      <c r="L2687" s="532"/>
      <c r="M2687" s="508"/>
      <c r="N2687" s="752">
        <v>4</v>
      </c>
      <c r="O2687" s="752">
        <v>12</v>
      </c>
      <c r="P2687" s="508">
        <f t="shared" si="69"/>
        <v>24000</v>
      </c>
    </row>
    <row r="2688" spans="1:16" s="389" customFormat="1" ht="11.25" x14ac:dyDescent="0.2">
      <c r="A2688" s="554" t="s">
        <v>513</v>
      </c>
      <c r="B2688" s="505" t="s">
        <v>4555</v>
      </c>
      <c r="C2688" s="505" t="s">
        <v>300</v>
      </c>
      <c r="D2688" s="418"/>
      <c r="E2688" s="508">
        <v>4825</v>
      </c>
      <c r="F2688" s="529" t="s">
        <v>6422</v>
      </c>
      <c r="G2688" s="408" t="s">
        <v>6423</v>
      </c>
      <c r="H2688" s="408" t="s">
        <v>3245</v>
      </c>
      <c r="I2688" s="418"/>
      <c r="J2688" s="418"/>
      <c r="K2688" s="539"/>
      <c r="L2688" s="532"/>
      <c r="M2688" s="508"/>
      <c r="N2688" s="752">
        <v>4</v>
      </c>
      <c r="O2688" s="752">
        <v>12</v>
      </c>
      <c r="P2688" s="508">
        <f t="shared" si="69"/>
        <v>24000</v>
      </c>
    </row>
    <row r="2689" spans="1:16" s="389" customFormat="1" ht="11.25" x14ac:dyDescent="0.2">
      <c r="A2689" s="554" t="s">
        <v>513</v>
      </c>
      <c r="B2689" s="505" t="s">
        <v>4555</v>
      </c>
      <c r="C2689" s="505" t="s">
        <v>300</v>
      </c>
      <c r="D2689" s="418"/>
      <c r="E2689" s="508">
        <v>2797</v>
      </c>
      <c r="F2689" s="529" t="s">
        <v>6424</v>
      </c>
      <c r="G2689" s="408" t="s">
        <v>6425</v>
      </c>
      <c r="H2689" s="408" t="s">
        <v>3752</v>
      </c>
      <c r="I2689" s="418"/>
      <c r="J2689" s="418"/>
      <c r="K2689" s="539"/>
      <c r="L2689" s="532"/>
      <c r="M2689" s="508"/>
      <c r="N2689" s="752">
        <v>4</v>
      </c>
      <c r="O2689" s="752">
        <v>12</v>
      </c>
      <c r="P2689" s="508">
        <f t="shared" ref="P2689:P2752" si="70">2000*O2689</f>
        <v>24000</v>
      </c>
    </row>
    <row r="2690" spans="1:16" s="389" customFormat="1" ht="11.25" x14ac:dyDescent="0.2">
      <c r="A2690" s="554" t="s">
        <v>513</v>
      </c>
      <c r="B2690" s="505" t="s">
        <v>4555</v>
      </c>
      <c r="C2690" s="505" t="s">
        <v>300</v>
      </c>
      <c r="D2690" s="418"/>
      <c r="E2690" s="508">
        <v>6000</v>
      </c>
      <c r="F2690" s="529" t="s">
        <v>6426</v>
      </c>
      <c r="G2690" s="408" t="s">
        <v>6427</v>
      </c>
      <c r="H2690" s="408" t="s">
        <v>2841</v>
      </c>
      <c r="I2690" s="418"/>
      <c r="J2690" s="418"/>
      <c r="K2690" s="539"/>
      <c r="L2690" s="532"/>
      <c r="M2690" s="508"/>
      <c r="N2690" s="752">
        <v>4</v>
      </c>
      <c r="O2690" s="752">
        <v>12</v>
      </c>
      <c r="P2690" s="508">
        <f t="shared" si="70"/>
        <v>24000</v>
      </c>
    </row>
    <row r="2691" spans="1:16" s="389" customFormat="1" ht="11.25" x14ac:dyDescent="0.2">
      <c r="A2691" s="554" t="s">
        <v>513</v>
      </c>
      <c r="B2691" s="505" t="s">
        <v>4555</v>
      </c>
      <c r="C2691" s="505" t="s">
        <v>300</v>
      </c>
      <c r="D2691" s="418"/>
      <c r="E2691" s="508">
        <v>5500</v>
      </c>
      <c r="F2691" s="529" t="s">
        <v>6428</v>
      </c>
      <c r="G2691" s="408" t="s">
        <v>6429</v>
      </c>
      <c r="H2691" s="408" t="s">
        <v>5968</v>
      </c>
      <c r="I2691" s="418"/>
      <c r="J2691" s="418"/>
      <c r="K2691" s="539"/>
      <c r="L2691" s="532"/>
      <c r="M2691" s="508"/>
      <c r="N2691" s="752">
        <v>4</v>
      </c>
      <c r="O2691" s="752">
        <v>12</v>
      </c>
      <c r="P2691" s="508">
        <f t="shared" si="70"/>
        <v>24000</v>
      </c>
    </row>
    <row r="2692" spans="1:16" s="389" customFormat="1" ht="11.25" x14ac:dyDescent="0.2">
      <c r="A2692" s="554" t="s">
        <v>513</v>
      </c>
      <c r="B2692" s="505" t="s">
        <v>4555</v>
      </c>
      <c r="C2692" s="505" t="s">
        <v>300</v>
      </c>
      <c r="D2692" s="418"/>
      <c r="E2692" s="508">
        <v>4500</v>
      </c>
      <c r="F2692" s="529" t="s">
        <v>6430</v>
      </c>
      <c r="G2692" s="408" t="s">
        <v>6431</v>
      </c>
      <c r="H2692" s="408" t="s">
        <v>4716</v>
      </c>
      <c r="I2692" s="418"/>
      <c r="J2692" s="418"/>
      <c r="K2692" s="539"/>
      <c r="L2692" s="532"/>
      <c r="M2692" s="508"/>
      <c r="N2692" s="752">
        <v>4</v>
      </c>
      <c r="O2692" s="752">
        <v>12</v>
      </c>
      <c r="P2692" s="508">
        <f t="shared" si="70"/>
        <v>24000</v>
      </c>
    </row>
    <row r="2693" spans="1:16" s="389" customFormat="1" ht="11.25" x14ac:dyDescent="0.2">
      <c r="A2693" s="554" t="s">
        <v>513</v>
      </c>
      <c r="B2693" s="505" t="s">
        <v>4555</v>
      </c>
      <c r="C2693" s="505" t="s">
        <v>300</v>
      </c>
      <c r="D2693" s="418"/>
      <c r="E2693" s="508">
        <v>7000</v>
      </c>
      <c r="F2693" s="529" t="s">
        <v>6432</v>
      </c>
      <c r="G2693" s="408" t="s">
        <v>6433</v>
      </c>
      <c r="H2693" s="408" t="s">
        <v>5945</v>
      </c>
      <c r="I2693" s="418"/>
      <c r="J2693" s="418"/>
      <c r="K2693" s="539"/>
      <c r="L2693" s="532"/>
      <c r="M2693" s="508"/>
      <c r="N2693" s="752">
        <v>4</v>
      </c>
      <c r="O2693" s="752">
        <v>12</v>
      </c>
      <c r="P2693" s="508">
        <f t="shared" si="70"/>
        <v>24000</v>
      </c>
    </row>
    <row r="2694" spans="1:16" s="389" customFormat="1" ht="11.25" x14ac:dyDescent="0.2">
      <c r="A2694" s="554" t="s">
        <v>513</v>
      </c>
      <c r="B2694" s="505" t="s">
        <v>4555</v>
      </c>
      <c r="C2694" s="505" t="s">
        <v>300</v>
      </c>
      <c r="D2694" s="418"/>
      <c r="E2694" s="508">
        <v>4500</v>
      </c>
      <c r="F2694" s="529" t="s">
        <v>6434</v>
      </c>
      <c r="G2694" s="408" t="s">
        <v>6435</v>
      </c>
      <c r="H2694" s="408" t="s">
        <v>4716</v>
      </c>
      <c r="I2694" s="418"/>
      <c r="J2694" s="418"/>
      <c r="K2694" s="539"/>
      <c r="L2694" s="532"/>
      <c r="M2694" s="508"/>
      <c r="N2694" s="752">
        <v>4</v>
      </c>
      <c r="O2694" s="752">
        <v>12</v>
      </c>
      <c r="P2694" s="508">
        <f t="shared" si="70"/>
        <v>24000</v>
      </c>
    </row>
    <row r="2695" spans="1:16" s="389" customFormat="1" ht="11.25" x14ac:dyDescent="0.2">
      <c r="A2695" s="554" t="s">
        <v>513</v>
      </c>
      <c r="B2695" s="505" t="s">
        <v>4555</v>
      </c>
      <c r="C2695" s="505" t="s">
        <v>300</v>
      </c>
      <c r="D2695" s="418"/>
      <c r="E2695" s="508">
        <v>10000</v>
      </c>
      <c r="F2695" s="529" t="s">
        <v>6436</v>
      </c>
      <c r="G2695" s="408" t="s">
        <v>6437</v>
      </c>
      <c r="H2695" s="408" t="s">
        <v>3773</v>
      </c>
      <c r="I2695" s="418"/>
      <c r="J2695" s="418"/>
      <c r="K2695" s="539"/>
      <c r="L2695" s="532"/>
      <c r="M2695" s="508"/>
      <c r="N2695" s="752">
        <v>4</v>
      </c>
      <c r="O2695" s="752">
        <v>12</v>
      </c>
      <c r="P2695" s="508">
        <f t="shared" si="70"/>
        <v>24000</v>
      </c>
    </row>
    <row r="2696" spans="1:16" s="389" customFormat="1" ht="11.25" x14ac:dyDescent="0.2">
      <c r="A2696" s="554" t="s">
        <v>513</v>
      </c>
      <c r="B2696" s="505" t="s">
        <v>4555</v>
      </c>
      <c r="C2696" s="505" t="s">
        <v>300</v>
      </c>
      <c r="D2696" s="418"/>
      <c r="E2696" s="508">
        <v>5196</v>
      </c>
      <c r="F2696" s="529" t="s">
        <v>6438</v>
      </c>
      <c r="G2696" s="408" t="s">
        <v>6439</v>
      </c>
      <c r="H2696" s="408" t="s">
        <v>5932</v>
      </c>
      <c r="I2696" s="418"/>
      <c r="J2696" s="418"/>
      <c r="K2696" s="539"/>
      <c r="L2696" s="532"/>
      <c r="M2696" s="508"/>
      <c r="N2696" s="752">
        <v>4</v>
      </c>
      <c r="O2696" s="752">
        <v>12</v>
      </c>
      <c r="P2696" s="508">
        <f t="shared" si="70"/>
        <v>24000</v>
      </c>
    </row>
    <row r="2697" spans="1:16" s="389" customFormat="1" ht="11.25" x14ac:dyDescent="0.2">
      <c r="A2697" s="554" t="s">
        <v>513</v>
      </c>
      <c r="B2697" s="505" t="s">
        <v>4555</v>
      </c>
      <c r="C2697" s="505" t="s">
        <v>300</v>
      </c>
      <c r="D2697" s="418"/>
      <c r="E2697" s="508">
        <v>7840</v>
      </c>
      <c r="F2697" s="529" t="s">
        <v>6440</v>
      </c>
      <c r="G2697" s="408" t="s">
        <v>6441</v>
      </c>
      <c r="H2697" s="408" t="s">
        <v>2841</v>
      </c>
      <c r="I2697" s="418"/>
      <c r="J2697" s="418"/>
      <c r="K2697" s="539"/>
      <c r="L2697" s="532"/>
      <c r="M2697" s="508"/>
      <c r="N2697" s="752">
        <v>2</v>
      </c>
      <c r="O2697" s="752">
        <v>4</v>
      </c>
      <c r="P2697" s="508">
        <f t="shared" si="70"/>
        <v>8000</v>
      </c>
    </row>
    <row r="2698" spans="1:16" s="389" customFormat="1" ht="11.25" x14ac:dyDescent="0.2">
      <c r="A2698" s="554" t="s">
        <v>513</v>
      </c>
      <c r="B2698" s="505" t="s">
        <v>4555</v>
      </c>
      <c r="C2698" s="505" t="s">
        <v>300</v>
      </c>
      <c r="D2698" s="418"/>
      <c r="E2698" s="508">
        <v>3000</v>
      </c>
      <c r="F2698" s="529" t="s">
        <v>6442</v>
      </c>
      <c r="G2698" s="408" t="s">
        <v>6443</v>
      </c>
      <c r="H2698" s="408" t="s">
        <v>3733</v>
      </c>
      <c r="I2698" s="418"/>
      <c r="J2698" s="418"/>
      <c r="K2698" s="539"/>
      <c r="L2698" s="532"/>
      <c r="M2698" s="508"/>
      <c r="N2698" s="752">
        <v>2</v>
      </c>
      <c r="O2698" s="752">
        <v>4</v>
      </c>
      <c r="P2698" s="508">
        <f t="shared" si="70"/>
        <v>8000</v>
      </c>
    </row>
    <row r="2699" spans="1:16" s="389" customFormat="1" ht="11.25" x14ac:dyDescent="0.2">
      <c r="A2699" s="554" t="s">
        <v>513</v>
      </c>
      <c r="B2699" s="505" t="s">
        <v>4555</v>
      </c>
      <c r="C2699" s="505" t="s">
        <v>300</v>
      </c>
      <c r="D2699" s="418"/>
      <c r="E2699" s="508">
        <v>1500</v>
      </c>
      <c r="F2699" s="529" t="s">
        <v>6444</v>
      </c>
      <c r="G2699" s="408" t="s">
        <v>6445</v>
      </c>
      <c r="H2699" s="408" t="s">
        <v>3733</v>
      </c>
      <c r="I2699" s="418"/>
      <c r="J2699" s="418"/>
      <c r="K2699" s="539"/>
      <c r="L2699" s="532"/>
      <c r="M2699" s="508"/>
      <c r="N2699" s="752">
        <v>2</v>
      </c>
      <c r="O2699" s="752">
        <v>4</v>
      </c>
      <c r="P2699" s="508">
        <f t="shared" si="70"/>
        <v>8000</v>
      </c>
    </row>
    <row r="2700" spans="1:16" s="389" customFormat="1" ht="11.25" x14ac:dyDescent="0.2">
      <c r="A2700" s="554" t="s">
        <v>513</v>
      </c>
      <c r="B2700" s="505" t="s">
        <v>4555</v>
      </c>
      <c r="C2700" s="505" t="s">
        <v>300</v>
      </c>
      <c r="D2700" s="418"/>
      <c r="E2700" s="508">
        <v>5500</v>
      </c>
      <c r="F2700" s="529" t="s">
        <v>6446</v>
      </c>
      <c r="G2700" s="408" t="s">
        <v>6447</v>
      </c>
      <c r="H2700" s="408" t="s">
        <v>4716</v>
      </c>
      <c r="I2700" s="418"/>
      <c r="J2700" s="418"/>
      <c r="K2700" s="539"/>
      <c r="L2700" s="532"/>
      <c r="M2700" s="508"/>
      <c r="N2700" s="752">
        <v>2</v>
      </c>
      <c r="O2700" s="752">
        <v>4</v>
      </c>
      <c r="P2700" s="508">
        <f t="shared" si="70"/>
        <v>8000</v>
      </c>
    </row>
    <row r="2701" spans="1:16" s="389" customFormat="1" ht="11.25" x14ac:dyDescent="0.2">
      <c r="A2701" s="554" t="s">
        <v>513</v>
      </c>
      <c r="B2701" s="505" t="s">
        <v>4555</v>
      </c>
      <c r="C2701" s="505" t="s">
        <v>300</v>
      </c>
      <c r="D2701" s="418"/>
      <c r="E2701" s="508">
        <v>2000</v>
      </c>
      <c r="F2701" s="529" t="s">
        <v>6448</v>
      </c>
      <c r="G2701" s="408" t="s">
        <v>6449</v>
      </c>
      <c r="H2701" s="408" t="s">
        <v>4716</v>
      </c>
      <c r="I2701" s="418"/>
      <c r="J2701" s="418"/>
      <c r="K2701" s="539"/>
      <c r="L2701" s="532"/>
      <c r="M2701" s="508"/>
      <c r="N2701" s="752">
        <v>2</v>
      </c>
      <c r="O2701" s="752">
        <v>4</v>
      </c>
      <c r="P2701" s="508">
        <f t="shared" si="70"/>
        <v>8000</v>
      </c>
    </row>
    <row r="2702" spans="1:16" s="389" customFormat="1" ht="11.25" x14ac:dyDescent="0.2">
      <c r="A2702" s="554" t="s">
        <v>513</v>
      </c>
      <c r="B2702" s="505" t="s">
        <v>4555</v>
      </c>
      <c r="C2702" s="505" t="s">
        <v>300</v>
      </c>
      <c r="D2702" s="418"/>
      <c r="E2702" s="508">
        <v>2903.23</v>
      </c>
      <c r="F2702" s="529" t="s">
        <v>6450</v>
      </c>
      <c r="G2702" s="408" t="s">
        <v>6451</v>
      </c>
      <c r="H2702" s="408" t="s">
        <v>2502</v>
      </c>
      <c r="I2702" s="418"/>
      <c r="J2702" s="418"/>
      <c r="K2702" s="539"/>
      <c r="L2702" s="532"/>
      <c r="M2702" s="508"/>
      <c r="N2702" s="752">
        <v>2</v>
      </c>
      <c r="O2702" s="752">
        <v>4</v>
      </c>
      <c r="P2702" s="508">
        <f t="shared" si="70"/>
        <v>8000</v>
      </c>
    </row>
    <row r="2703" spans="1:16" s="389" customFormat="1" ht="11.25" x14ac:dyDescent="0.2">
      <c r="A2703" s="554" t="s">
        <v>513</v>
      </c>
      <c r="B2703" s="505" t="s">
        <v>4555</v>
      </c>
      <c r="C2703" s="505" t="s">
        <v>300</v>
      </c>
      <c r="D2703" s="418"/>
      <c r="E2703" s="508">
        <v>2500</v>
      </c>
      <c r="F2703" s="529" t="s">
        <v>6452</v>
      </c>
      <c r="G2703" s="408" t="s">
        <v>6453</v>
      </c>
      <c r="H2703" s="408" t="s">
        <v>3755</v>
      </c>
      <c r="I2703" s="418"/>
      <c r="J2703" s="418"/>
      <c r="K2703" s="539"/>
      <c r="L2703" s="532"/>
      <c r="M2703" s="508"/>
      <c r="N2703" s="752">
        <v>2</v>
      </c>
      <c r="O2703" s="752">
        <v>4</v>
      </c>
      <c r="P2703" s="508">
        <f t="shared" si="70"/>
        <v>8000</v>
      </c>
    </row>
    <row r="2704" spans="1:16" s="389" customFormat="1" ht="11.25" x14ac:dyDescent="0.2">
      <c r="A2704" s="554" t="s">
        <v>513</v>
      </c>
      <c r="B2704" s="505" t="s">
        <v>4555</v>
      </c>
      <c r="C2704" s="505" t="s">
        <v>300</v>
      </c>
      <c r="D2704" s="418"/>
      <c r="E2704" s="508">
        <v>5196</v>
      </c>
      <c r="F2704" s="529" t="s">
        <v>6454</v>
      </c>
      <c r="G2704" s="408" t="s">
        <v>6455</v>
      </c>
      <c r="H2704" s="408" t="s">
        <v>4716</v>
      </c>
      <c r="I2704" s="418"/>
      <c r="J2704" s="418"/>
      <c r="K2704" s="539"/>
      <c r="L2704" s="532"/>
      <c r="M2704" s="508"/>
      <c r="N2704" s="752">
        <v>2</v>
      </c>
      <c r="O2704" s="752">
        <v>4</v>
      </c>
      <c r="P2704" s="508">
        <f t="shared" si="70"/>
        <v>8000</v>
      </c>
    </row>
    <row r="2705" spans="1:16" s="389" customFormat="1" ht="11.25" x14ac:dyDescent="0.2">
      <c r="A2705" s="554" t="s">
        <v>513</v>
      </c>
      <c r="B2705" s="505" t="s">
        <v>4555</v>
      </c>
      <c r="C2705" s="505" t="s">
        <v>300</v>
      </c>
      <c r="D2705" s="418"/>
      <c r="E2705" s="508">
        <v>4500</v>
      </c>
      <c r="F2705" s="529" t="s">
        <v>6456</v>
      </c>
      <c r="G2705" s="408" t="s">
        <v>6457</v>
      </c>
      <c r="H2705" s="408" t="s">
        <v>4716</v>
      </c>
      <c r="I2705" s="418"/>
      <c r="J2705" s="418"/>
      <c r="K2705" s="539"/>
      <c r="L2705" s="532"/>
      <c r="M2705" s="508"/>
      <c r="N2705" s="752">
        <v>2</v>
      </c>
      <c r="O2705" s="752">
        <v>4</v>
      </c>
      <c r="P2705" s="508">
        <f t="shared" si="70"/>
        <v>8000</v>
      </c>
    </row>
    <row r="2706" spans="1:16" s="389" customFormat="1" ht="11.25" x14ac:dyDescent="0.2">
      <c r="A2706" s="554" t="s">
        <v>513</v>
      </c>
      <c r="B2706" s="505" t="s">
        <v>4555</v>
      </c>
      <c r="C2706" s="505" t="s">
        <v>300</v>
      </c>
      <c r="D2706" s="418"/>
      <c r="E2706" s="508">
        <v>3000</v>
      </c>
      <c r="F2706" s="529" t="s">
        <v>6458</v>
      </c>
      <c r="G2706" s="408" t="s">
        <v>6459</v>
      </c>
      <c r="H2706" s="408" t="s">
        <v>3733</v>
      </c>
      <c r="I2706" s="418"/>
      <c r="J2706" s="418"/>
      <c r="K2706" s="539"/>
      <c r="L2706" s="532"/>
      <c r="M2706" s="508"/>
      <c r="N2706" s="752">
        <v>2</v>
      </c>
      <c r="O2706" s="752">
        <v>4</v>
      </c>
      <c r="P2706" s="508">
        <f t="shared" si="70"/>
        <v>8000</v>
      </c>
    </row>
    <row r="2707" spans="1:16" s="389" customFormat="1" ht="11.25" x14ac:dyDescent="0.2">
      <c r="A2707" s="554" t="s">
        <v>513</v>
      </c>
      <c r="B2707" s="505" t="s">
        <v>4555</v>
      </c>
      <c r="C2707" s="505" t="s">
        <v>300</v>
      </c>
      <c r="D2707" s="418"/>
      <c r="E2707" s="508">
        <v>7000</v>
      </c>
      <c r="F2707" s="529" t="s">
        <v>6460</v>
      </c>
      <c r="G2707" s="408" t="s">
        <v>6461</v>
      </c>
      <c r="H2707" s="408" t="s">
        <v>2841</v>
      </c>
      <c r="I2707" s="418"/>
      <c r="J2707" s="418"/>
      <c r="K2707" s="539"/>
      <c r="L2707" s="532"/>
      <c r="M2707" s="508"/>
      <c r="N2707" s="752">
        <v>2</v>
      </c>
      <c r="O2707" s="752">
        <v>4</v>
      </c>
      <c r="P2707" s="508">
        <f t="shared" si="70"/>
        <v>8000</v>
      </c>
    </row>
    <row r="2708" spans="1:16" s="389" customFormat="1" ht="11.25" x14ac:dyDescent="0.2">
      <c r="A2708" s="554" t="s">
        <v>513</v>
      </c>
      <c r="B2708" s="505" t="s">
        <v>4555</v>
      </c>
      <c r="C2708" s="505" t="s">
        <v>300</v>
      </c>
      <c r="D2708" s="418"/>
      <c r="E2708" s="508">
        <v>5275</v>
      </c>
      <c r="F2708" s="529" t="s">
        <v>6462</v>
      </c>
      <c r="G2708" s="408" t="s">
        <v>6463</v>
      </c>
      <c r="H2708" s="408" t="s">
        <v>3730</v>
      </c>
      <c r="I2708" s="418"/>
      <c r="J2708" s="418"/>
      <c r="K2708" s="539"/>
      <c r="L2708" s="532"/>
      <c r="M2708" s="508"/>
      <c r="N2708" s="752">
        <v>2</v>
      </c>
      <c r="O2708" s="752">
        <v>4</v>
      </c>
      <c r="P2708" s="508">
        <f t="shared" si="70"/>
        <v>8000</v>
      </c>
    </row>
    <row r="2709" spans="1:16" s="389" customFormat="1" ht="11.25" x14ac:dyDescent="0.2">
      <c r="A2709" s="554" t="s">
        <v>513</v>
      </c>
      <c r="B2709" s="505" t="s">
        <v>4555</v>
      </c>
      <c r="C2709" s="505" t="s">
        <v>300</v>
      </c>
      <c r="D2709" s="418"/>
      <c r="E2709" s="508">
        <v>2000</v>
      </c>
      <c r="F2709" s="529" t="s">
        <v>6464</v>
      </c>
      <c r="G2709" s="408" t="s">
        <v>6465</v>
      </c>
      <c r="H2709" s="408" t="s">
        <v>4716</v>
      </c>
      <c r="I2709" s="418"/>
      <c r="J2709" s="418"/>
      <c r="K2709" s="539"/>
      <c r="L2709" s="532"/>
      <c r="M2709" s="508"/>
      <c r="N2709" s="752">
        <v>4</v>
      </c>
      <c r="O2709" s="752">
        <v>12</v>
      </c>
      <c r="P2709" s="508">
        <f t="shared" si="70"/>
        <v>24000</v>
      </c>
    </row>
    <row r="2710" spans="1:16" s="389" customFormat="1" ht="11.25" x14ac:dyDescent="0.2">
      <c r="A2710" s="554" t="s">
        <v>513</v>
      </c>
      <c r="B2710" s="505" t="s">
        <v>4555</v>
      </c>
      <c r="C2710" s="505" t="s">
        <v>300</v>
      </c>
      <c r="D2710" s="418"/>
      <c r="E2710" s="508">
        <v>7840</v>
      </c>
      <c r="F2710" s="529" t="s">
        <v>6466</v>
      </c>
      <c r="G2710" s="408" t="s">
        <v>6467</v>
      </c>
      <c r="H2710" s="408" t="s">
        <v>6050</v>
      </c>
      <c r="I2710" s="418"/>
      <c r="J2710" s="418"/>
      <c r="K2710" s="539"/>
      <c r="L2710" s="532"/>
      <c r="M2710" s="508"/>
      <c r="N2710" s="752">
        <v>4</v>
      </c>
      <c r="O2710" s="752">
        <v>12</v>
      </c>
      <c r="P2710" s="508">
        <f t="shared" si="70"/>
        <v>24000</v>
      </c>
    </row>
    <row r="2711" spans="1:16" s="389" customFormat="1" ht="11.25" x14ac:dyDescent="0.2">
      <c r="A2711" s="554" t="s">
        <v>513</v>
      </c>
      <c r="B2711" s="505" t="s">
        <v>4555</v>
      </c>
      <c r="C2711" s="505" t="s">
        <v>300</v>
      </c>
      <c r="D2711" s="418"/>
      <c r="E2711" s="508">
        <v>6000</v>
      </c>
      <c r="F2711" s="529" t="s">
        <v>6468</v>
      </c>
      <c r="G2711" s="408" t="s">
        <v>6469</v>
      </c>
      <c r="H2711" s="408" t="s">
        <v>2841</v>
      </c>
      <c r="I2711" s="418"/>
      <c r="J2711" s="418"/>
      <c r="K2711" s="539"/>
      <c r="L2711" s="532"/>
      <c r="M2711" s="508"/>
      <c r="N2711" s="752">
        <v>4</v>
      </c>
      <c r="O2711" s="752">
        <v>12</v>
      </c>
      <c r="P2711" s="508">
        <f t="shared" si="70"/>
        <v>24000</v>
      </c>
    </row>
    <row r="2712" spans="1:16" s="389" customFormat="1" ht="11.25" x14ac:dyDescent="0.2">
      <c r="A2712" s="554" t="s">
        <v>513</v>
      </c>
      <c r="B2712" s="505" t="s">
        <v>4555</v>
      </c>
      <c r="C2712" s="505" t="s">
        <v>300</v>
      </c>
      <c r="D2712" s="418"/>
      <c r="E2712" s="508">
        <v>2706.77</v>
      </c>
      <c r="F2712" s="529" t="s">
        <v>6470</v>
      </c>
      <c r="G2712" s="408" t="s">
        <v>6471</v>
      </c>
      <c r="H2712" s="408" t="s">
        <v>3689</v>
      </c>
      <c r="I2712" s="418"/>
      <c r="J2712" s="418"/>
      <c r="K2712" s="539"/>
      <c r="L2712" s="532"/>
      <c r="M2712" s="508"/>
      <c r="N2712" s="752">
        <v>4</v>
      </c>
      <c r="O2712" s="752">
        <v>12</v>
      </c>
      <c r="P2712" s="508">
        <f t="shared" si="70"/>
        <v>24000</v>
      </c>
    </row>
    <row r="2713" spans="1:16" s="389" customFormat="1" ht="11.25" x14ac:dyDescent="0.2">
      <c r="A2713" s="554" t="s">
        <v>513</v>
      </c>
      <c r="B2713" s="505" t="s">
        <v>4555</v>
      </c>
      <c r="C2713" s="505" t="s">
        <v>300</v>
      </c>
      <c r="D2713" s="418"/>
      <c r="E2713" s="508">
        <v>6000</v>
      </c>
      <c r="F2713" s="529" t="s">
        <v>6472</v>
      </c>
      <c r="G2713" s="408" t="s">
        <v>6473</v>
      </c>
      <c r="H2713" s="408" t="s">
        <v>2841</v>
      </c>
      <c r="I2713" s="418"/>
      <c r="J2713" s="418"/>
      <c r="K2713" s="539"/>
      <c r="L2713" s="532"/>
      <c r="M2713" s="508"/>
      <c r="N2713" s="752">
        <v>4</v>
      </c>
      <c r="O2713" s="752">
        <v>12</v>
      </c>
      <c r="P2713" s="508">
        <f t="shared" si="70"/>
        <v>24000</v>
      </c>
    </row>
    <row r="2714" spans="1:16" s="389" customFormat="1" ht="11.25" x14ac:dyDescent="0.2">
      <c r="A2714" s="554" t="s">
        <v>513</v>
      </c>
      <c r="B2714" s="505" t="s">
        <v>4555</v>
      </c>
      <c r="C2714" s="505" t="s">
        <v>300</v>
      </c>
      <c r="D2714" s="418"/>
      <c r="E2714" s="508">
        <v>5275</v>
      </c>
      <c r="F2714" s="529" t="s">
        <v>6474</v>
      </c>
      <c r="G2714" s="408" t="s">
        <v>1400</v>
      </c>
      <c r="H2714" s="408" t="s">
        <v>3730</v>
      </c>
      <c r="I2714" s="418"/>
      <c r="J2714" s="418"/>
      <c r="K2714" s="539"/>
      <c r="L2714" s="532"/>
      <c r="M2714" s="508"/>
      <c r="N2714" s="752">
        <v>4</v>
      </c>
      <c r="O2714" s="752">
        <v>12</v>
      </c>
      <c r="P2714" s="508">
        <f t="shared" si="70"/>
        <v>24000</v>
      </c>
    </row>
    <row r="2715" spans="1:16" s="389" customFormat="1" ht="11.25" x14ac:dyDescent="0.2">
      <c r="A2715" s="554" t="s">
        <v>513</v>
      </c>
      <c r="B2715" s="505" t="s">
        <v>4555</v>
      </c>
      <c r="C2715" s="505" t="s">
        <v>300</v>
      </c>
      <c r="D2715" s="418"/>
      <c r="E2715" s="508">
        <v>3000</v>
      </c>
      <c r="F2715" s="529" t="s">
        <v>6475</v>
      </c>
      <c r="G2715" s="408" t="s">
        <v>4235</v>
      </c>
      <c r="H2715" s="408" t="s">
        <v>3733</v>
      </c>
      <c r="I2715" s="418"/>
      <c r="J2715" s="418"/>
      <c r="K2715" s="539"/>
      <c r="L2715" s="532"/>
      <c r="M2715" s="508"/>
      <c r="N2715" s="752">
        <v>4</v>
      </c>
      <c r="O2715" s="752">
        <v>12</v>
      </c>
      <c r="P2715" s="508">
        <f t="shared" si="70"/>
        <v>24000</v>
      </c>
    </row>
    <row r="2716" spans="1:16" s="389" customFormat="1" ht="11.25" x14ac:dyDescent="0.2">
      <c r="A2716" s="554" t="s">
        <v>513</v>
      </c>
      <c r="B2716" s="505" t="s">
        <v>4555</v>
      </c>
      <c r="C2716" s="505" t="s">
        <v>300</v>
      </c>
      <c r="D2716" s="418"/>
      <c r="E2716" s="508">
        <v>3200</v>
      </c>
      <c r="F2716" s="529" t="s">
        <v>4234</v>
      </c>
      <c r="G2716" s="408" t="s">
        <v>6476</v>
      </c>
      <c r="H2716" s="408" t="s">
        <v>4713</v>
      </c>
      <c r="I2716" s="418"/>
      <c r="J2716" s="418"/>
      <c r="K2716" s="539"/>
      <c r="L2716" s="532"/>
      <c r="M2716" s="508"/>
      <c r="N2716" s="752">
        <v>4</v>
      </c>
      <c r="O2716" s="752">
        <v>12</v>
      </c>
      <c r="P2716" s="508">
        <f t="shared" si="70"/>
        <v>24000</v>
      </c>
    </row>
    <row r="2717" spans="1:16" s="389" customFormat="1" ht="11.25" x14ac:dyDescent="0.2">
      <c r="A2717" s="554" t="s">
        <v>513</v>
      </c>
      <c r="B2717" s="505" t="s">
        <v>4555</v>
      </c>
      <c r="C2717" s="505" t="s">
        <v>300</v>
      </c>
      <c r="D2717" s="418"/>
      <c r="E2717" s="508">
        <v>5275</v>
      </c>
      <c r="F2717" s="529" t="s">
        <v>6477</v>
      </c>
      <c r="G2717" s="408" t="s">
        <v>6478</v>
      </c>
      <c r="H2717" s="408" t="s">
        <v>3730</v>
      </c>
      <c r="I2717" s="418"/>
      <c r="J2717" s="418"/>
      <c r="K2717" s="539"/>
      <c r="L2717" s="532"/>
      <c r="M2717" s="508"/>
      <c r="N2717" s="752">
        <v>4</v>
      </c>
      <c r="O2717" s="752">
        <v>12</v>
      </c>
      <c r="P2717" s="508">
        <f t="shared" si="70"/>
        <v>24000</v>
      </c>
    </row>
    <row r="2718" spans="1:16" s="389" customFormat="1" ht="11.25" x14ac:dyDescent="0.2">
      <c r="A2718" s="554" t="s">
        <v>513</v>
      </c>
      <c r="B2718" s="505" t="s">
        <v>4555</v>
      </c>
      <c r="C2718" s="505" t="s">
        <v>300</v>
      </c>
      <c r="D2718" s="418"/>
      <c r="E2718" s="508">
        <v>5196</v>
      </c>
      <c r="F2718" s="529" t="s">
        <v>6479</v>
      </c>
      <c r="G2718" s="408" t="s">
        <v>6480</v>
      </c>
      <c r="H2718" s="408" t="s">
        <v>4716</v>
      </c>
      <c r="I2718" s="418"/>
      <c r="J2718" s="418"/>
      <c r="K2718" s="539"/>
      <c r="L2718" s="532"/>
      <c r="M2718" s="508"/>
      <c r="N2718" s="752">
        <v>4</v>
      </c>
      <c r="O2718" s="752">
        <v>12</v>
      </c>
      <c r="P2718" s="508">
        <f t="shared" si="70"/>
        <v>24000</v>
      </c>
    </row>
    <row r="2719" spans="1:16" s="389" customFormat="1" ht="11.25" x14ac:dyDescent="0.2">
      <c r="A2719" s="554" t="s">
        <v>513</v>
      </c>
      <c r="B2719" s="505" t="s">
        <v>4555</v>
      </c>
      <c r="C2719" s="505" t="s">
        <v>300</v>
      </c>
      <c r="D2719" s="418"/>
      <c r="E2719" s="508">
        <v>4746</v>
      </c>
      <c r="F2719" s="529" t="s">
        <v>6481</v>
      </c>
      <c r="G2719" s="408" t="s">
        <v>6482</v>
      </c>
      <c r="H2719" s="408" t="s">
        <v>5292</v>
      </c>
      <c r="I2719" s="418"/>
      <c r="J2719" s="418"/>
      <c r="K2719" s="539"/>
      <c r="L2719" s="532"/>
      <c r="M2719" s="508"/>
      <c r="N2719" s="752">
        <v>4</v>
      </c>
      <c r="O2719" s="752">
        <v>12</v>
      </c>
      <c r="P2719" s="508">
        <f t="shared" si="70"/>
        <v>24000</v>
      </c>
    </row>
    <row r="2720" spans="1:16" s="389" customFormat="1" ht="11.25" x14ac:dyDescent="0.2">
      <c r="A2720" s="554" t="s">
        <v>513</v>
      </c>
      <c r="B2720" s="505" t="s">
        <v>4555</v>
      </c>
      <c r="C2720" s="505" t="s">
        <v>300</v>
      </c>
      <c r="D2720" s="418"/>
      <c r="E2720" s="508">
        <v>5500</v>
      </c>
      <c r="F2720" s="529" t="s">
        <v>6483</v>
      </c>
      <c r="G2720" s="408" t="s">
        <v>6484</v>
      </c>
      <c r="H2720" s="408" t="s">
        <v>4716</v>
      </c>
      <c r="I2720" s="418"/>
      <c r="J2720" s="418"/>
      <c r="K2720" s="539"/>
      <c r="L2720" s="532"/>
      <c r="M2720" s="508"/>
      <c r="N2720" s="752">
        <v>4</v>
      </c>
      <c r="O2720" s="752">
        <v>12</v>
      </c>
      <c r="P2720" s="508">
        <f t="shared" si="70"/>
        <v>24000</v>
      </c>
    </row>
    <row r="2721" spans="1:16" s="389" customFormat="1" ht="11.25" x14ac:dyDescent="0.2">
      <c r="A2721" s="554" t="s">
        <v>513</v>
      </c>
      <c r="B2721" s="505" t="s">
        <v>4555</v>
      </c>
      <c r="C2721" s="505" t="s">
        <v>300</v>
      </c>
      <c r="D2721" s="418"/>
      <c r="E2721" s="508">
        <v>4746</v>
      </c>
      <c r="F2721" s="529" t="s">
        <v>6485</v>
      </c>
      <c r="G2721" s="408" t="s">
        <v>6486</v>
      </c>
      <c r="H2721" s="408" t="s">
        <v>5917</v>
      </c>
      <c r="I2721" s="418"/>
      <c r="J2721" s="418"/>
      <c r="K2721" s="539"/>
      <c r="L2721" s="532"/>
      <c r="M2721" s="508"/>
      <c r="N2721" s="752">
        <v>4</v>
      </c>
      <c r="O2721" s="752">
        <v>12</v>
      </c>
      <c r="P2721" s="508">
        <f t="shared" si="70"/>
        <v>24000</v>
      </c>
    </row>
    <row r="2722" spans="1:16" s="389" customFormat="1" ht="11.25" x14ac:dyDescent="0.2">
      <c r="A2722" s="554" t="s">
        <v>513</v>
      </c>
      <c r="B2722" s="505" t="s">
        <v>4555</v>
      </c>
      <c r="C2722" s="505" t="s">
        <v>300</v>
      </c>
      <c r="D2722" s="418"/>
      <c r="E2722" s="508">
        <v>7840</v>
      </c>
      <c r="F2722" s="529" t="s">
        <v>6487</v>
      </c>
      <c r="G2722" s="408" t="s">
        <v>6488</v>
      </c>
      <c r="H2722" s="408" t="s">
        <v>6489</v>
      </c>
      <c r="I2722" s="418"/>
      <c r="J2722" s="418"/>
      <c r="K2722" s="539"/>
      <c r="L2722" s="532"/>
      <c r="M2722" s="508"/>
      <c r="N2722" s="752">
        <v>4</v>
      </c>
      <c r="O2722" s="752">
        <v>12</v>
      </c>
      <c r="P2722" s="508">
        <f t="shared" si="70"/>
        <v>24000</v>
      </c>
    </row>
    <row r="2723" spans="1:16" s="389" customFormat="1" ht="11.25" x14ac:dyDescent="0.2">
      <c r="A2723" s="554" t="s">
        <v>513</v>
      </c>
      <c r="B2723" s="505" t="s">
        <v>4555</v>
      </c>
      <c r="C2723" s="505" t="s">
        <v>300</v>
      </c>
      <c r="D2723" s="418"/>
      <c r="E2723" s="508">
        <v>2903.23</v>
      </c>
      <c r="F2723" s="529" t="s">
        <v>6490</v>
      </c>
      <c r="G2723" s="408" t="s">
        <v>6491</v>
      </c>
      <c r="H2723" s="408" t="s">
        <v>3733</v>
      </c>
      <c r="I2723" s="418"/>
      <c r="J2723" s="418"/>
      <c r="K2723" s="539"/>
      <c r="L2723" s="532"/>
      <c r="M2723" s="508"/>
      <c r="N2723" s="752">
        <v>4</v>
      </c>
      <c r="O2723" s="752">
        <v>12</v>
      </c>
      <c r="P2723" s="508">
        <f t="shared" si="70"/>
        <v>24000</v>
      </c>
    </row>
    <row r="2724" spans="1:16" s="389" customFormat="1" ht="11.25" x14ac:dyDescent="0.2">
      <c r="A2724" s="554" t="s">
        <v>513</v>
      </c>
      <c r="B2724" s="505" t="s">
        <v>4555</v>
      </c>
      <c r="C2724" s="505" t="s">
        <v>300</v>
      </c>
      <c r="D2724" s="418"/>
      <c r="E2724" s="508">
        <v>4500</v>
      </c>
      <c r="F2724" s="529" t="s">
        <v>6492</v>
      </c>
      <c r="G2724" s="408" t="s">
        <v>6493</v>
      </c>
      <c r="H2724" s="408" t="s">
        <v>4716</v>
      </c>
      <c r="I2724" s="418"/>
      <c r="J2724" s="418"/>
      <c r="K2724" s="539"/>
      <c r="L2724" s="532"/>
      <c r="M2724" s="508"/>
      <c r="N2724" s="752">
        <v>4</v>
      </c>
      <c r="O2724" s="752">
        <v>12</v>
      </c>
      <c r="P2724" s="508">
        <f t="shared" si="70"/>
        <v>24000</v>
      </c>
    </row>
    <row r="2725" spans="1:16" s="389" customFormat="1" ht="11.25" x14ac:dyDescent="0.2">
      <c r="A2725" s="554" t="s">
        <v>513</v>
      </c>
      <c r="B2725" s="505" t="s">
        <v>4555</v>
      </c>
      <c r="C2725" s="505" t="s">
        <v>300</v>
      </c>
      <c r="D2725" s="418"/>
      <c r="E2725" s="508">
        <v>8290</v>
      </c>
      <c r="F2725" s="529" t="s">
        <v>6494</v>
      </c>
      <c r="G2725" s="408" t="s">
        <v>6495</v>
      </c>
      <c r="H2725" s="408" t="s">
        <v>6060</v>
      </c>
      <c r="I2725" s="418"/>
      <c r="J2725" s="418"/>
      <c r="K2725" s="539"/>
      <c r="L2725" s="532"/>
      <c r="M2725" s="508"/>
      <c r="N2725" s="752">
        <v>4</v>
      </c>
      <c r="O2725" s="752">
        <v>12</v>
      </c>
      <c r="P2725" s="508">
        <f t="shared" si="70"/>
        <v>24000</v>
      </c>
    </row>
    <row r="2726" spans="1:16" s="389" customFormat="1" ht="11.25" x14ac:dyDescent="0.2">
      <c r="A2726" s="554" t="s">
        <v>513</v>
      </c>
      <c r="B2726" s="505" t="s">
        <v>4555</v>
      </c>
      <c r="C2726" s="505" t="s">
        <v>300</v>
      </c>
      <c r="D2726" s="418"/>
      <c r="E2726" s="508">
        <v>5196</v>
      </c>
      <c r="F2726" s="529" t="s">
        <v>6496</v>
      </c>
      <c r="G2726" s="408" t="s">
        <v>6497</v>
      </c>
      <c r="H2726" s="408" t="s">
        <v>4716</v>
      </c>
      <c r="I2726" s="418"/>
      <c r="J2726" s="418"/>
      <c r="K2726" s="539"/>
      <c r="L2726" s="532"/>
      <c r="M2726" s="508"/>
      <c r="N2726" s="752">
        <v>4</v>
      </c>
      <c r="O2726" s="752">
        <v>12</v>
      </c>
      <c r="P2726" s="508">
        <f t="shared" si="70"/>
        <v>24000</v>
      </c>
    </row>
    <row r="2727" spans="1:16" s="389" customFormat="1" ht="11.25" x14ac:dyDescent="0.2">
      <c r="A2727" s="554" t="s">
        <v>513</v>
      </c>
      <c r="B2727" s="505" t="s">
        <v>4555</v>
      </c>
      <c r="C2727" s="505" t="s">
        <v>300</v>
      </c>
      <c r="D2727" s="418"/>
      <c r="E2727" s="508">
        <v>8500</v>
      </c>
      <c r="F2727" s="529" t="s">
        <v>6498</v>
      </c>
      <c r="G2727" s="408" t="s">
        <v>6499</v>
      </c>
      <c r="H2727" s="408" t="s">
        <v>2841</v>
      </c>
      <c r="I2727" s="418"/>
      <c r="J2727" s="418"/>
      <c r="K2727" s="539"/>
      <c r="L2727" s="532"/>
      <c r="M2727" s="508"/>
      <c r="N2727" s="752">
        <v>4</v>
      </c>
      <c r="O2727" s="752">
        <v>12</v>
      </c>
      <c r="P2727" s="508">
        <f t="shared" si="70"/>
        <v>24000</v>
      </c>
    </row>
    <row r="2728" spans="1:16" s="389" customFormat="1" ht="11.25" x14ac:dyDescent="0.2">
      <c r="A2728" s="554" t="s">
        <v>513</v>
      </c>
      <c r="B2728" s="505" t="s">
        <v>4555</v>
      </c>
      <c r="C2728" s="505" t="s">
        <v>300</v>
      </c>
      <c r="D2728" s="418"/>
      <c r="E2728" s="508">
        <v>7840</v>
      </c>
      <c r="F2728" s="529" t="s">
        <v>6500</v>
      </c>
      <c r="G2728" s="408" t="s">
        <v>6501</v>
      </c>
      <c r="H2728" s="408" t="s">
        <v>6502</v>
      </c>
      <c r="I2728" s="418"/>
      <c r="J2728" s="418"/>
      <c r="K2728" s="539"/>
      <c r="L2728" s="532"/>
      <c r="M2728" s="508"/>
      <c r="N2728" s="752">
        <v>4</v>
      </c>
      <c r="O2728" s="752">
        <v>12</v>
      </c>
      <c r="P2728" s="508">
        <f t="shared" si="70"/>
        <v>24000</v>
      </c>
    </row>
    <row r="2729" spans="1:16" s="389" customFormat="1" ht="11.25" x14ac:dyDescent="0.2">
      <c r="A2729" s="554" t="s">
        <v>513</v>
      </c>
      <c r="B2729" s="505" t="s">
        <v>4555</v>
      </c>
      <c r="C2729" s="505" t="s">
        <v>300</v>
      </c>
      <c r="D2729" s="418"/>
      <c r="E2729" s="508">
        <v>2200</v>
      </c>
      <c r="F2729" s="529" t="s">
        <v>6503</v>
      </c>
      <c r="G2729" s="408" t="s">
        <v>6504</v>
      </c>
      <c r="H2729" s="408" t="s">
        <v>3730</v>
      </c>
      <c r="I2729" s="418"/>
      <c r="J2729" s="418"/>
      <c r="K2729" s="539"/>
      <c r="L2729" s="532"/>
      <c r="M2729" s="508"/>
      <c r="N2729" s="752">
        <v>4</v>
      </c>
      <c r="O2729" s="752">
        <v>12</v>
      </c>
      <c r="P2729" s="508">
        <f t="shared" si="70"/>
        <v>24000</v>
      </c>
    </row>
    <row r="2730" spans="1:16" s="389" customFormat="1" ht="11.25" x14ac:dyDescent="0.2">
      <c r="A2730" s="554" t="s">
        <v>513</v>
      </c>
      <c r="B2730" s="505" t="s">
        <v>4555</v>
      </c>
      <c r="C2730" s="505" t="s">
        <v>300</v>
      </c>
      <c r="D2730" s="418"/>
      <c r="E2730" s="508">
        <v>7840</v>
      </c>
      <c r="F2730" s="529" t="s">
        <v>6505</v>
      </c>
      <c r="G2730" s="408" t="s">
        <v>6506</v>
      </c>
      <c r="H2730" s="408" t="s">
        <v>6279</v>
      </c>
      <c r="I2730" s="418"/>
      <c r="J2730" s="418"/>
      <c r="K2730" s="539"/>
      <c r="L2730" s="532"/>
      <c r="M2730" s="508"/>
      <c r="N2730" s="752">
        <v>4</v>
      </c>
      <c r="O2730" s="752">
        <v>12</v>
      </c>
      <c r="P2730" s="508">
        <f t="shared" si="70"/>
        <v>24000</v>
      </c>
    </row>
    <row r="2731" spans="1:16" s="389" customFormat="1" ht="11.25" x14ac:dyDescent="0.2">
      <c r="A2731" s="554" t="s">
        <v>513</v>
      </c>
      <c r="B2731" s="505" t="s">
        <v>4555</v>
      </c>
      <c r="C2731" s="505" t="s">
        <v>300</v>
      </c>
      <c r="D2731" s="418"/>
      <c r="E2731" s="508">
        <v>4500</v>
      </c>
      <c r="F2731" s="529" t="s">
        <v>6507</v>
      </c>
      <c r="G2731" s="408" t="s">
        <v>6508</v>
      </c>
      <c r="H2731" s="408" t="s">
        <v>2852</v>
      </c>
      <c r="I2731" s="418"/>
      <c r="J2731" s="418"/>
      <c r="K2731" s="539"/>
      <c r="L2731" s="532"/>
      <c r="M2731" s="508"/>
      <c r="N2731" s="752">
        <v>4</v>
      </c>
      <c r="O2731" s="752">
        <v>12</v>
      </c>
      <c r="P2731" s="508">
        <f t="shared" si="70"/>
        <v>24000</v>
      </c>
    </row>
    <row r="2732" spans="1:16" s="389" customFormat="1" ht="11.25" x14ac:dyDescent="0.2">
      <c r="A2732" s="554" t="s">
        <v>513</v>
      </c>
      <c r="B2732" s="505" t="s">
        <v>4555</v>
      </c>
      <c r="C2732" s="505" t="s">
        <v>300</v>
      </c>
      <c r="D2732" s="418"/>
      <c r="E2732" s="508">
        <v>8290</v>
      </c>
      <c r="F2732" s="529" t="s">
        <v>6509</v>
      </c>
      <c r="G2732" s="408" t="s">
        <v>6510</v>
      </c>
      <c r="H2732" s="408" t="s">
        <v>6511</v>
      </c>
      <c r="I2732" s="418"/>
      <c r="J2732" s="418"/>
      <c r="K2732" s="539"/>
      <c r="L2732" s="532"/>
      <c r="M2732" s="508"/>
      <c r="N2732" s="752">
        <v>4</v>
      </c>
      <c r="O2732" s="752">
        <v>12</v>
      </c>
      <c r="P2732" s="508">
        <f t="shared" si="70"/>
        <v>24000</v>
      </c>
    </row>
    <row r="2733" spans="1:16" s="389" customFormat="1" ht="11.25" x14ac:dyDescent="0.2">
      <c r="A2733" s="554" t="s">
        <v>513</v>
      </c>
      <c r="B2733" s="505" t="s">
        <v>4555</v>
      </c>
      <c r="C2733" s="505" t="s">
        <v>300</v>
      </c>
      <c r="D2733" s="418"/>
      <c r="E2733" s="508">
        <v>6000</v>
      </c>
      <c r="F2733" s="529" t="s">
        <v>6512</v>
      </c>
      <c r="G2733" s="408" t="s">
        <v>6513</v>
      </c>
      <c r="H2733" s="408" t="s">
        <v>2841</v>
      </c>
      <c r="I2733" s="418"/>
      <c r="J2733" s="418"/>
      <c r="K2733" s="539"/>
      <c r="L2733" s="532"/>
      <c r="M2733" s="508"/>
      <c r="N2733" s="752">
        <v>4</v>
      </c>
      <c r="O2733" s="752">
        <v>12</v>
      </c>
      <c r="P2733" s="508">
        <f t="shared" si="70"/>
        <v>24000</v>
      </c>
    </row>
    <row r="2734" spans="1:16" s="389" customFormat="1" ht="11.25" x14ac:dyDescent="0.2">
      <c r="A2734" s="554" t="s">
        <v>513</v>
      </c>
      <c r="B2734" s="505" t="s">
        <v>4555</v>
      </c>
      <c r="C2734" s="505" t="s">
        <v>300</v>
      </c>
      <c r="D2734" s="418"/>
      <c r="E2734" s="508">
        <v>2903.23</v>
      </c>
      <c r="F2734" s="529" t="s">
        <v>6514</v>
      </c>
      <c r="G2734" s="408" t="s">
        <v>6515</v>
      </c>
      <c r="H2734" s="408" t="s">
        <v>3733</v>
      </c>
      <c r="I2734" s="418"/>
      <c r="J2734" s="418"/>
      <c r="K2734" s="539"/>
      <c r="L2734" s="532"/>
      <c r="M2734" s="508"/>
      <c r="N2734" s="752">
        <v>4</v>
      </c>
      <c r="O2734" s="752">
        <v>8</v>
      </c>
      <c r="P2734" s="508">
        <f t="shared" si="70"/>
        <v>16000</v>
      </c>
    </row>
    <row r="2735" spans="1:16" s="389" customFormat="1" ht="11.25" x14ac:dyDescent="0.2">
      <c r="A2735" s="554" t="s">
        <v>513</v>
      </c>
      <c r="B2735" s="505" t="s">
        <v>4555</v>
      </c>
      <c r="C2735" s="505" t="s">
        <v>300</v>
      </c>
      <c r="D2735" s="418"/>
      <c r="E2735" s="508">
        <v>5500</v>
      </c>
      <c r="F2735" s="529" t="s">
        <v>6516</v>
      </c>
      <c r="G2735" s="408" t="s">
        <v>6517</v>
      </c>
      <c r="H2735" s="408" t="s">
        <v>4716</v>
      </c>
      <c r="I2735" s="418"/>
      <c r="J2735" s="418"/>
      <c r="K2735" s="539"/>
      <c r="L2735" s="532"/>
      <c r="M2735" s="508"/>
      <c r="N2735" s="752">
        <v>3</v>
      </c>
      <c r="O2735" s="752">
        <v>8</v>
      </c>
      <c r="P2735" s="508">
        <f t="shared" si="70"/>
        <v>16000</v>
      </c>
    </row>
    <row r="2736" spans="1:16" s="389" customFormat="1" ht="11.25" x14ac:dyDescent="0.2">
      <c r="A2736" s="554" t="s">
        <v>513</v>
      </c>
      <c r="B2736" s="505" t="s">
        <v>4555</v>
      </c>
      <c r="C2736" s="505" t="s">
        <v>300</v>
      </c>
      <c r="D2736" s="418"/>
      <c r="E2736" s="508">
        <v>7840</v>
      </c>
      <c r="F2736" s="529" t="s">
        <v>6518</v>
      </c>
      <c r="G2736" s="408" t="s">
        <v>6519</v>
      </c>
      <c r="H2736" s="408" t="s">
        <v>6279</v>
      </c>
      <c r="I2736" s="418"/>
      <c r="J2736" s="418"/>
      <c r="K2736" s="539"/>
      <c r="L2736" s="532"/>
      <c r="M2736" s="508"/>
      <c r="N2736" s="752">
        <v>3</v>
      </c>
      <c r="O2736" s="752">
        <v>8</v>
      </c>
      <c r="P2736" s="508">
        <f t="shared" si="70"/>
        <v>16000</v>
      </c>
    </row>
    <row r="2737" spans="1:16" s="389" customFormat="1" ht="11.25" x14ac:dyDescent="0.2">
      <c r="A2737" s="554" t="s">
        <v>513</v>
      </c>
      <c r="B2737" s="505" t="s">
        <v>4555</v>
      </c>
      <c r="C2737" s="505" t="s">
        <v>300</v>
      </c>
      <c r="D2737" s="418"/>
      <c r="E2737" s="508">
        <v>5275</v>
      </c>
      <c r="F2737" s="529" t="s">
        <v>6520</v>
      </c>
      <c r="G2737" s="408" t="s">
        <v>6521</v>
      </c>
      <c r="H2737" s="408" t="s">
        <v>3730</v>
      </c>
      <c r="I2737" s="418"/>
      <c r="J2737" s="418"/>
      <c r="K2737" s="539"/>
      <c r="L2737" s="532"/>
      <c r="M2737" s="508"/>
      <c r="N2737" s="752">
        <v>3</v>
      </c>
      <c r="O2737" s="752">
        <v>8</v>
      </c>
      <c r="P2737" s="508">
        <f t="shared" si="70"/>
        <v>16000</v>
      </c>
    </row>
    <row r="2738" spans="1:16" s="389" customFormat="1" ht="11.25" x14ac:dyDescent="0.2">
      <c r="A2738" s="554" t="s">
        <v>513</v>
      </c>
      <c r="B2738" s="505" t="s">
        <v>4555</v>
      </c>
      <c r="C2738" s="505" t="s">
        <v>300</v>
      </c>
      <c r="D2738" s="418"/>
      <c r="E2738" s="508">
        <v>4693.16</v>
      </c>
      <c r="F2738" s="529" t="s">
        <v>6522</v>
      </c>
      <c r="G2738" s="408" t="s">
        <v>6523</v>
      </c>
      <c r="H2738" s="408" t="s">
        <v>4716</v>
      </c>
      <c r="I2738" s="418"/>
      <c r="J2738" s="418"/>
      <c r="K2738" s="539"/>
      <c r="L2738" s="532"/>
      <c r="M2738" s="508"/>
      <c r="N2738" s="752">
        <v>3</v>
      </c>
      <c r="O2738" s="752">
        <v>8</v>
      </c>
      <c r="P2738" s="508">
        <f t="shared" si="70"/>
        <v>16000</v>
      </c>
    </row>
    <row r="2739" spans="1:16" s="389" customFormat="1" ht="11.25" x14ac:dyDescent="0.2">
      <c r="A2739" s="554" t="s">
        <v>513</v>
      </c>
      <c r="B2739" s="505" t="s">
        <v>4555</v>
      </c>
      <c r="C2739" s="505" t="s">
        <v>300</v>
      </c>
      <c r="D2739" s="418"/>
      <c r="E2739" s="508">
        <v>3500</v>
      </c>
      <c r="F2739" s="529" t="s">
        <v>6524</v>
      </c>
      <c r="G2739" s="408" t="s">
        <v>6525</v>
      </c>
      <c r="H2739" s="408" t="s">
        <v>2236</v>
      </c>
      <c r="I2739" s="418"/>
      <c r="J2739" s="418"/>
      <c r="K2739" s="539"/>
      <c r="L2739" s="532"/>
      <c r="M2739" s="508"/>
      <c r="N2739" s="752">
        <v>3</v>
      </c>
      <c r="O2739" s="752">
        <v>8</v>
      </c>
      <c r="P2739" s="508">
        <f t="shared" si="70"/>
        <v>16000</v>
      </c>
    </row>
    <row r="2740" spans="1:16" s="389" customFormat="1" ht="11.25" x14ac:dyDescent="0.2">
      <c r="A2740" s="554" t="s">
        <v>513</v>
      </c>
      <c r="B2740" s="505" t="s">
        <v>4555</v>
      </c>
      <c r="C2740" s="505" t="s">
        <v>300</v>
      </c>
      <c r="D2740" s="418"/>
      <c r="E2740" s="508">
        <v>4746</v>
      </c>
      <c r="F2740" s="529" t="s">
        <v>6526</v>
      </c>
      <c r="G2740" s="408" t="s">
        <v>6527</v>
      </c>
      <c r="H2740" s="408" t="s">
        <v>5292</v>
      </c>
      <c r="I2740" s="418"/>
      <c r="J2740" s="418"/>
      <c r="K2740" s="539"/>
      <c r="L2740" s="532"/>
      <c r="M2740" s="508"/>
      <c r="N2740" s="752">
        <v>3</v>
      </c>
      <c r="O2740" s="752">
        <v>8</v>
      </c>
      <c r="P2740" s="508">
        <f t="shared" si="70"/>
        <v>16000</v>
      </c>
    </row>
    <row r="2741" spans="1:16" s="389" customFormat="1" ht="11.25" x14ac:dyDescent="0.2">
      <c r="A2741" s="554" t="s">
        <v>513</v>
      </c>
      <c r="B2741" s="505" t="s">
        <v>4555</v>
      </c>
      <c r="C2741" s="505" t="s">
        <v>300</v>
      </c>
      <c r="D2741" s="418"/>
      <c r="E2741" s="508">
        <v>7000</v>
      </c>
      <c r="F2741" s="529" t="s">
        <v>6528</v>
      </c>
      <c r="G2741" s="408" t="s">
        <v>6529</v>
      </c>
      <c r="H2741" s="408" t="s">
        <v>2841</v>
      </c>
      <c r="I2741" s="418"/>
      <c r="J2741" s="418"/>
      <c r="K2741" s="539"/>
      <c r="L2741" s="532"/>
      <c r="M2741" s="508"/>
      <c r="N2741" s="752">
        <v>3</v>
      </c>
      <c r="O2741" s="752">
        <v>8</v>
      </c>
      <c r="P2741" s="508">
        <f t="shared" si="70"/>
        <v>16000</v>
      </c>
    </row>
    <row r="2742" spans="1:16" s="389" customFormat="1" ht="11.25" x14ac:dyDescent="0.2">
      <c r="A2742" s="554" t="s">
        <v>513</v>
      </c>
      <c r="B2742" s="505" t="s">
        <v>4555</v>
      </c>
      <c r="C2742" s="505" t="s">
        <v>300</v>
      </c>
      <c r="D2742" s="418"/>
      <c r="E2742" s="508">
        <v>5000</v>
      </c>
      <c r="F2742" s="529" t="s">
        <v>6530</v>
      </c>
      <c r="G2742" s="408" t="s">
        <v>6531</v>
      </c>
      <c r="H2742" s="408" t="s">
        <v>6532</v>
      </c>
      <c r="I2742" s="418"/>
      <c r="J2742" s="418"/>
      <c r="K2742" s="539"/>
      <c r="L2742" s="532"/>
      <c r="M2742" s="508"/>
      <c r="N2742" s="752">
        <v>4</v>
      </c>
      <c r="O2742" s="752">
        <v>8</v>
      </c>
      <c r="P2742" s="508">
        <f t="shared" si="70"/>
        <v>16000</v>
      </c>
    </row>
    <row r="2743" spans="1:16" s="389" customFormat="1" ht="11.25" x14ac:dyDescent="0.2">
      <c r="A2743" s="554" t="s">
        <v>513</v>
      </c>
      <c r="B2743" s="505" t="s">
        <v>4555</v>
      </c>
      <c r="C2743" s="505" t="s">
        <v>300</v>
      </c>
      <c r="D2743" s="418"/>
      <c r="E2743" s="508">
        <v>5196</v>
      </c>
      <c r="F2743" s="529" t="s">
        <v>6533</v>
      </c>
      <c r="G2743" s="408" t="s">
        <v>6534</v>
      </c>
      <c r="H2743" s="408" t="s">
        <v>4716</v>
      </c>
      <c r="I2743" s="418"/>
      <c r="J2743" s="418"/>
      <c r="K2743" s="539"/>
      <c r="L2743" s="532"/>
      <c r="M2743" s="508"/>
      <c r="N2743" s="752">
        <v>4</v>
      </c>
      <c r="O2743" s="752">
        <v>8</v>
      </c>
      <c r="P2743" s="508">
        <f t="shared" si="70"/>
        <v>16000</v>
      </c>
    </row>
    <row r="2744" spans="1:16" s="389" customFormat="1" ht="11.25" x14ac:dyDescent="0.2">
      <c r="A2744" s="554" t="s">
        <v>513</v>
      </c>
      <c r="B2744" s="505" t="s">
        <v>4555</v>
      </c>
      <c r="C2744" s="505" t="s">
        <v>300</v>
      </c>
      <c r="D2744" s="418"/>
      <c r="E2744" s="508">
        <v>5196</v>
      </c>
      <c r="F2744" s="529" t="s">
        <v>6535</v>
      </c>
      <c r="G2744" s="408" t="s">
        <v>6536</v>
      </c>
      <c r="H2744" s="408" t="s">
        <v>4716</v>
      </c>
      <c r="I2744" s="418"/>
      <c r="J2744" s="418"/>
      <c r="K2744" s="539"/>
      <c r="L2744" s="532"/>
      <c r="M2744" s="508"/>
      <c r="N2744" s="752">
        <v>4</v>
      </c>
      <c r="O2744" s="752">
        <v>8</v>
      </c>
      <c r="P2744" s="508">
        <f t="shared" si="70"/>
        <v>16000</v>
      </c>
    </row>
    <row r="2745" spans="1:16" s="389" customFormat="1" ht="11.25" x14ac:dyDescent="0.2">
      <c r="A2745" s="554" t="s">
        <v>513</v>
      </c>
      <c r="B2745" s="505" t="s">
        <v>4555</v>
      </c>
      <c r="C2745" s="505" t="s">
        <v>300</v>
      </c>
      <c r="D2745" s="418"/>
      <c r="E2745" s="508">
        <v>5196</v>
      </c>
      <c r="F2745" s="529" t="s">
        <v>6537</v>
      </c>
      <c r="G2745" s="408" t="s">
        <v>6538</v>
      </c>
      <c r="H2745" s="408" t="s">
        <v>4716</v>
      </c>
      <c r="I2745" s="418"/>
      <c r="J2745" s="418"/>
      <c r="K2745" s="539"/>
      <c r="L2745" s="532"/>
      <c r="M2745" s="508"/>
      <c r="N2745" s="752">
        <v>4</v>
      </c>
      <c r="O2745" s="752">
        <v>8</v>
      </c>
      <c r="P2745" s="508">
        <f t="shared" si="70"/>
        <v>16000</v>
      </c>
    </row>
    <row r="2746" spans="1:16" s="389" customFormat="1" ht="11.25" x14ac:dyDescent="0.2">
      <c r="A2746" s="554" t="s">
        <v>513</v>
      </c>
      <c r="B2746" s="505" t="s">
        <v>4555</v>
      </c>
      <c r="C2746" s="505" t="s">
        <v>300</v>
      </c>
      <c r="D2746" s="418"/>
      <c r="E2746" s="508">
        <v>4500</v>
      </c>
      <c r="F2746" s="529" t="s">
        <v>6539</v>
      </c>
      <c r="G2746" s="408" t="s">
        <v>6540</v>
      </c>
      <c r="H2746" s="408" t="s">
        <v>4716</v>
      </c>
      <c r="I2746" s="418"/>
      <c r="J2746" s="418"/>
      <c r="K2746" s="539"/>
      <c r="L2746" s="532"/>
      <c r="M2746" s="508"/>
      <c r="N2746" s="752">
        <v>4</v>
      </c>
      <c r="O2746" s="752">
        <v>8</v>
      </c>
      <c r="P2746" s="508">
        <f t="shared" si="70"/>
        <v>16000</v>
      </c>
    </row>
    <row r="2747" spans="1:16" s="389" customFormat="1" ht="11.25" x14ac:dyDescent="0.2">
      <c r="A2747" s="554" t="s">
        <v>513</v>
      </c>
      <c r="B2747" s="505" t="s">
        <v>4555</v>
      </c>
      <c r="C2747" s="505" t="s">
        <v>300</v>
      </c>
      <c r="D2747" s="418"/>
      <c r="E2747" s="508">
        <v>4500</v>
      </c>
      <c r="F2747" s="529" t="s">
        <v>6541</v>
      </c>
      <c r="G2747" s="408" t="s">
        <v>6542</v>
      </c>
      <c r="H2747" s="408" t="s">
        <v>2852</v>
      </c>
      <c r="I2747" s="418"/>
      <c r="J2747" s="418"/>
      <c r="K2747" s="539"/>
      <c r="L2747" s="532"/>
      <c r="M2747" s="508"/>
      <c r="N2747" s="752">
        <v>4</v>
      </c>
      <c r="O2747" s="752">
        <v>8</v>
      </c>
      <c r="P2747" s="508">
        <f t="shared" si="70"/>
        <v>16000</v>
      </c>
    </row>
    <row r="2748" spans="1:16" s="389" customFormat="1" ht="11.25" x14ac:dyDescent="0.2">
      <c r="A2748" s="554" t="s">
        <v>513</v>
      </c>
      <c r="B2748" s="505" t="s">
        <v>4555</v>
      </c>
      <c r="C2748" s="505" t="s">
        <v>300</v>
      </c>
      <c r="D2748" s="418"/>
      <c r="E2748" s="508">
        <v>2706.77</v>
      </c>
      <c r="F2748" s="529" t="s">
        <v>6543</v>
      </c>
      <c r="G2748" s="408" t="s">
        <v>6544</v>
      </c>
      <c r="H2748" s="408" t="s">
        <v>3752</v>
      </c>
      <c r="I2748" s="418"/>
      <c r="J2748" s="418"/>
      <c r="K2748" s="539"/>
      <c r="L2748" s="532"/>
      <c r="M2748" s="508"/>
      <c r="N2748" s="752">
        <v>4</v>
      </c>
      <c r="O2748" s="752">
        <v>8</v>
      </c>
      <c r="P2748" s="508">
        <f t="shared" si="70"/>
        <v>16000</v>
      </c>
    </row>
    <row r="2749" spans="1:16" s="389" customFormat="1" ht="11.25" x14ac:dyDescent="0.2">
      <c r="A2749" s="554" t="s">
        <v>513</v>
      </c>
      <c r="B2749" s="505" t="s">
        <v>4555</v>
      </c>
      <c r="C2749" s="505" t="s">
        <v>300</v>
      </c>
      <c r="D2749" s="418"/>
      <c r="E2749" s="508">
        <v>4500</v>
      </c>
      <c r="F2749" s="529" t="s">
        <v>6545</v>
      </c>
      <c r="G2749" s="408" t="s">
        <v>6546</v>
      </c>
      <c r="H2749" s="408" t="s">
        <v>2852</v>
      </c>
      <c r="I2749" s="418"/>
      <c r="J2749" s="418"/>
      <c r="K2749" s="539"/>
      <c r="L2749" s="532"/>
      <c r="M2749" s="508"/>
      <c r="N2749" s="752">
        <v>4</v>
      </c>
      <c r="O2749" s="752">
        <v>8</v>
      </c>
      <c r="P2749" s="508">
        <f t="shared" si="70"/>
        <v>16000</v>
      </c>
    </row>
    <row r="2750" spans="1:16" s="389" customFormat="1" ht="11.25" x14ac:dyDescent="0.2">
      <c r="A2750" s="554" t="s">
        <v>513</v>
      </c>
      <c r="B2750" s="505" t="s">
        <v>4555</v>
      </c>
      <c r="C2750" s="505" t="s">
        <v>300</v>
      </c>
      <c r="D2750" s="418"/>
      <c r="E2750" s="508">
        <v>3800</v>
      </c>
      <c r="F2750" s="529" t="s">
        <v>6547</v>
      </c>
      <c r="G2750" s="408" t="s">
        <v>6548</v>
      </c>
      <c r="H2750" s="408" t="s">
        <v>5968</v>
      </c>
      <c r="I2750" s="418"/>
      <c r="J2750" s="418"/>
      <c r="K2750" s="539"/>
      <c r="L2750" s="532"/>
      <c r="M2750" s="508"/>
      <c r="N2750" s="752">
        <v>4</v>
      </c>
      <c r="O2750" s="752">
        <v>12</v>
      </c>
      <c r="P2750" s="508">
        <f t="shared" si="70"/>
        <v>24000</v>
      </c>
    </row>
    <row r="2751" spans="1:16" s="389" customFormat="1" ht="11.25" x14ac:dyDescent="0.2">
      <c r="A2751" s="554" t="s">
        <v>513</v>
      </c>
      <c r="B2751" s="505" t="s">
        <v>4555</v>
      </c>
      <c r="C2751" s="505" t="s">
        <v>300</v>
      </c>
      <c r="D2751" s="418"/>
      <c r="E2751" s="508">
        <v>5275</v>
      </c>
      <c r="F2751" s="529" t="s">
        <v>6549</v>
      </c>
      <c r="G2751" s="408" t="s">
        <v>6550</v>
      </c>
      <c r="H2751" s="408" t="s">
        <v>3730</v>
      </c>
      <c r="I2751" s="418"/>
      <c r="J2751" s="418"/>
      <c r="K2751" s="539"/>
      <c r="L2751" s="532"/>
      <c r="M2751" s="508"/>
      <c r="N2751" s="752">
        <v>4</v>
      </c>
      <c r="O2751" s="752">
        <v>12</v>
      </c>
      <c r="P2751" s="508">
        <f t="shared" si="70"/>
        <v>24000</v>
      </c>
    </row>
    <row r="2752" spans="1:16" s="389" customFormat="1" ht="11.25" x14ac:dyDescent="0.2">
      <c r="A2752" s="554" t="s">
        <v>513</v>
      </c>
      <c r="B2752" s="505" t="s">
        <v>4555</v>
      </c>
      <c r="C2752" s="505" t="s">
        <v>300</v>
      </c>
      <c r="D2752" s="418"/>
      <c r="E2752" s="508">
        <v>7840</v>
      </c>
      <c r="F2752" s="529" t="s">
        <v>6551</v>
      </c>
      <c r="G2752" s="408" t="s">
        <v>6552</v>
      </c>
      <c r="H2752" s="408" t="s">
        <v>2841</v>
      </c>
      <c r="I2752" s="418"/>
      <c r="J2752" s="418"/>
      <c r="K2752" s="539"/>
      <c r="L2752" s="532"/>
      <c r="M2752" s="508"/>
      <c r="N2752" s="752">
        <v>4</v>
      </c>
      <c r="O2752" s="752">
        <v>12</v>
      </c>
      <c r="P2752" s="508">
        <f t="shared" si="70"/>
        <v>24000</v>
      </c>
    </row>
    <row r="2753" spans="1:16" s="389" customFormat="1" ht="11.25" x14ac:dyDescent="0.2">
      <c r="A2753" s="554" t="s">
        <v>513</v>
      </c>
      <c r="B2753" s="505" t="s">
        <v>4555</v>
      </c>
      <c r="C2753" s="505" t="s">
        <v>300</v>
      </c>
      <c r="D2753" s="418"/>
      <c r="E2753" s="508">
        <v>7840</v>
      </c>
      <c r="F2753" s="529" t="s">
        <v>6553</v>
      </c>
      <c r="G2753" s="408" t="s">
        <v>6554</v>
      </c>
      <c r="H2753" s="408" t="s">
        <v>6045</v>
      </c>
      <c r="I2753" s="418"/>
      <c r="J2753" s="418"/>
      <c r="K2753" s="539"/>
      <c r="L2753" s="532"/>
      <c r="M2753" s="508"/>
      <c r="N2753" s="752">
        <v>4</v>
      </c>
      <c r="O2753" s="752">
        <v>12</v>
      </c>
      <c r="P2753" s="508">
        <f t="shared" ref="P2753:P2816" si="71">2000*O2753</f>
        <v>24000</v>
      </c>
    </row>
    <row r="2754" spans="1:16" s="389" customFormat="1" ht="11.25" x14ac:dyDescent="0.2">
      <c r="A2754" s="554" t="s">
        <v>513</v>
      </c>
      <c r="B2754" s="505" t="s">
        <v>4555</v>
      </c>
      <c r="C2754" s="505" t="s">
        <v>300</v>
      </c>
      <c r="D2754" s="418"/>
      <c r="E2754" s="508">
        <v>3000</v>
      </c>
      <c r="F2754" s="529" t="s">
        <v>6555</v>
      </c>
      <c r="G2754" s="408" t="s">
        <v>6556</v>
      </c>
      <c r="H2754" s="408" t="s">
        <v>2236</v>
      </c>
      <c r="I2754" s="418"/>
      <c r="J2754" s="418"/>
      <c r="K2754" s="539"/>
      <c r="L2754" s="532"/>
      <c r="M2754" s="508"/>
      <c r="N2754" s="752">
        <v>4</v>
      </c>
      <c r="O2754" s="752">
        <v>12</v>
      </c>
      <c r="P2754" s="508">
        <f t="shared" si="71"/>
        <v>24000</v>
      </c>
    </row>
    <row r="2755" spans="1:16" s="389" customFormat="1" ht="11.25" x14ac:dyDescent="0.2">
      <c r="A2755" s="554" t="s">
        <v>513</v>
      </c>
      <c r="B2755" s="505" t="s">
        <v>4555</v>
      </c>
      <c r="C2755" s="505" t="s">
        <v>300</v>
      </c>
      <c r="D2755" s="418"/>
      <c r="E2755" s="508">
        <v>5196</v>
      </c>
      <c r="F2755" s="529" t="s">
        <v>6557</v>
      </c>
      <c r="G2755" s="408" t="s">
        <v>6558</v>
      </c>
      <c r="H2755" s="408" t="s">
        <v>4716</v>
      </c>
      <c r="I2755" s="418"/>
      <c r="J2755" s="418"/>
      <c r="K2755" s="539"/>
      <c r="L2755" s="532"/>
      <c r="M2755" s="508"/>
      <c r="N2755" s="752">
        <v>4</v>
      </c>
      <c r="O2755" s="752">
        <v>12</v>
      </c>
      <c r="P2755" s="508">
        <f t="shared" si="71"/>
        <v>24000</v>
      </c>
    </row>
    <row r="2756" spans="1:16" s="389" customFormat="1" ht="11.25" x14ac:dyDescent="0.2">
      <c r="A2756" s="554" t="s">
        <v>513</v>
      </c>
      <c r="B2756" s="505" t="s">
        <v>4555</v>
      </c>
      <c r="C2756" s="505" t="s">
        <v>300</v>
      </c>
      <c r="D2756" s="418"/>
      <c r="E2756" s="508">
        <v>1500</v>
      </c>
      <c r="F2756" s="529" t="s">
        <v>6559</v>
      </c>
      <c r="G2756" s="408" t="s">
        <v>6560</v>
      </c>
      <c r="H2756" s="408" t="s">
        <v>3733</v>
      </c>
      <c r="I2756" s="418"/>
      <c r="J2756" s="418"/>
      <c r="K2756" s="539"/>
      <c r="L2756" s="532"/>
      <c r="M2756" s="508"/>
      <c r="N2756" s="752">
        <v>4</v>
      </c>
      <c r="O2756" s="752">
        <v>12</v>
      </c>
      <c r="P2756" s="508">
        <f t="shared" si="71"/>
        <v>24000</v>
      </c>
    </row>
    <row r="2757" spans="1:16" s="389" customFormat="1" ht="11.25" x14ac:dyDescent="0.2">
      <c r="A2757" s="554" t="s">
        <v>513</v>
      </c>
      <c r="B2757" s="505" t="s">
        <v>4555</v>
      </c>
      <c r="C2757" s="505" t="s">
        <v>300</v>
      </c>
      <c r="D2757" s="418"/>
      <c r="E2757" s="508">
        <v>5500</v>
      </c>
      <c r="F2757" s="529" t="s">
        <v>6561</v>
      </c>
      <c r="G2757" s="408" t="s">
        <v>6562</v>
      </c>
      <c r="H2757" s="408" t="s">
        <v>4716</v>
      </c>
      <c r="I2757" s="418"/>
      <c r="J2757" s="418"/>
      <c r="K2757" s="539"/>
      <c r="L2757" s="532"/>
      <c r="M2757" s="508"/>
      <c r="N2757" s="752">
        <v>4</v>
      </c>
      <c r="O2757" s="752">
        <v>12</v>
      </c>
      <c r="P2757" s="508">
        <f t="shared" si="71"/>
        <v>24000</v>
      </c>
    </row>
    <row r="2758" spans="1:16" s="389" customFormat="1" ht="11.25" x14ac:dyDescent="0.2">
      <c r="A2758" s="554" t="s">
        <v>513</v>
      </c>
      <c r="B2758" s="505" t="s">
        <v>4555</v>
      </c>
      <c r="C2758" s="505" t="s">
        <v>300</v>
      </c>
      <c r="D2758" s="418"/>
      <c r="E2758" s="508">
        <v>2616.5500000000002</v>
      </c>
      <c r="F2758" s="529" t="s">
        <v>6563</v>
      </c>
      <c r="G2758" s="408" t="s">
        <v>6564</v>
      </c>
      <c r="H2758" s="408" t="s">
        <v>3689</v>
      </c>
      <c r="I2758" s="418"/>
      <c r="J2758" s="418"/>
      <c r="K2758" s="539"/>
      <c r="L2758" s="532"/>
      <c r="M2758" s="508"/>
      <c r="N2758" s="752">
        <v>4</v>
      </c>
      <c r="O2758" s="752">
        <v>12</v>
      </c>
      <c r="P2758" s="508">
        <f t="shared" si="71"/>
        <v>24000</v>
      </c>
    </row>
    <row r="2759" spans="1:16" s="389" customFormat="1" ht="11.25" x14ac:dyDescent="0.2">
      <c r="A2759" s="554" t="s">
        <v>513</v>
      </c>
      <c r="B2759" s="505" t="s">
        <v>4555</v>
      </c>
      <c r="C2759" s="505" t="s">
        <v>300</v>
      </c>
      <c r="D2759" s="418"/>
      <c r="E2759" s="508">
        <v>2200</v>
      </c>
      <c r="F2759" s="529" t="s">
        <v>6565</v>
      </c>
      <c r="G2759" s="408" t="s">
        <v>6566</v>
      </c>
      <c r="H2759" s="408" t="s">
        <v>3730</v>
      </c>
      <c r="I2759" s="418"/>
      <c r="J2759" s="418"/>
      <c r="K2759" s="539"/>
      <c r="L2759" s="532"/>
      <c r="M2759" s="508"/>
      <c r="N2759" s="752">
        <v>4</v>
      </c>
      <c r="O2759" s="752">
        <v>12</v>
      </c>
      <c r="P2759" s="508">
        <f t="shared" si="71"/>
        <v>24000</v>
      </c>
    </row>
    <row r="2760" spans="1:16" s="389" customFormat="1" ht="11.25" x14ac:dyDescent="0.2">
      <c r="A2760" s="554" t="s">
        <v>513</v>
      </c>
      <c r="B2760" s="505" t="s">
        <v>4555</v>
      </c>
      <c r="C2760" s="505" t="s">
        <v>300</v>
      </c>
      <c r="D2760" s="418"/>
      <c r="E2760" s="508">
        <v>1800</v>
      </c>
      <c r="F2760" s="529" t="s">
        <v>6567</v>
      </c>
      <c r="G2760" s="408" t="s">
        <v>6568</v>
      </c>
      <c r="H2760" s="408" t="s">
        <v>2852</v>
      </c>
      <c r="I2760" s="418"/>
      <c r="J2760" s="418"/>
      <c r="K2760" s="539"/>
      <c r="L2760" s="532"/>
      <c r="M2760" s="508"/>
      <c r="N2760" s="752">
        <v>4</v>
      </c>
      <c r="O2760" s="752">
        <v>12</v>
      </c>
      <c r="P2760" s="508">
        <f t="shared" si="71"/>
        <v>24000</v>
      </c>
    </row>
    <row r="2761" spans="1:16" s="389" customFormat="1" ht="11.25" x14ac:dyDescent="0.2">
      <c r="A2761" s="554" t="s">
        <v>513</v>
      </c>
      <c r="B2761" s="505" t="s">
        <v>4555</v>
      </c>
      <c r="C2761" s="505" t="s">
        <v>300</v>
      </c>
      <c r="D2761" s="418"/>
      <c r="E2761" s="508">
        <v>5500</v>
      </c>
      <c r="F2761" s="529" t="s">
        <v>6569</v>
      </c>
      <c r="G2761" s="408" t="s">
        <v>6570</v>
      </c>
      <c r="H2761" s="408" t="s">
        <v>4716</v>
      </c>
      <c r="I2761" s="418"/>
      <c r="J2761" s="418"/>
      <c r="K2761" s="539"/>
      <c r="L2761" s="532"/>
      <c r="M2761" s="508"/>
      <c r="N2761" s="752">
        <v>4</v>
      </c>
      <c r="O2761" s="752">
        <v>12</v>
      </c>
      <c r="P2761" s="508">
        <f t="shared" si="71"/>
        <v>24000</v>
      </c>
    </row>
    <row r="2762" spans="1:16" s="389" customFormat="1" ht="11.25" x14ac:dyDescent="0.2">
      <c r="A2762" s="554" t="s">
        <v>513</v>
      </c>
      <c r="B2762" s="505" t="s">
        <v>4555</v>
      </c>
      <c r="C2762" s="505" t="s">
        <v>300</v>
      </c>
      <c r="D2762" s="418"/>
      <c r="E2762" s="508">
        <v>5000</v>
      </c>
      <c r="F2762" s="529" t="s">
        <v>6571</v>
      </c>
      <c r="G2762" s="408" t="s">
        <v>6572</v>
      </c>
      <c r="H2762" s="408" t="s">
        <v>5914</v>
      </c>
      <c r="I2762" s="418"/>
      <c r="J2762" s="418"/>
      <c r="K2762" s="539"/>
      <c r="L2762" s="532"/>
      <c r="M2762" s="508"/>
      <c r="N2762" s="752">
        <v>4</v>
      </c>
      <c r="O2762" s="752">
        <v>12</v>
      </c>
      <c r="P2762" s="508">
        <f t="shared" si="71"/>
        <v>24000</v>
      </c>
    </row>
    <row r="2763" spans="1:16" s="389" customFormat="1" ht="11.25" x14ac:dyDescent="0.2">
      <c r="A2763" s="554" t="s">
        <v>513</v>
      </c>
      <c r="B2763" s="505" t="s">
        <v>4555</v>
      </c>
      <c r="C2763" s="505" t="s">
        <v>300</v>
      </c>
      <c r="D2763" s="418"/>
      <c r="E2763" s="508">
        <v>2000</v>
      </c>
      <c r="F2763" s="529" t="s">
        <v>6573</v>
      </c>
      <c r="G2763" s="408" t="s">
        <v>6574</v>
      </c>
      <c r="H2763" s="408" t="s">
        <v>3245</v>
      </c>
      <c r="I2763" s="418"/>
      <c r="J2763" s="418"/>
      <c r="K2763" s="539"/>
      <c r="L2763" s="532"/>
      <c r="M2763" s="508"/>
      <c r="N2763" s="752">
        <v>4</v>
      </c>
      <c r="O2763" s="752">
        <v>12</v>
      </c>
      <c r="P2763" s="508">
        <f t="shared" si="71"/>
        <v>24000</v>
      </c>
    </row>
    <row r="2764" spans="1:16" s="389" customFormat="1" ht="11.25" x14ac:dyDescent="0.2">
      <c r="A2764" s="554" t="s">
        <v>513</v>
      </c>
      <c r="B2764" s="505" t="s">
        <v>4555</v>
      </c>
      <c r="C2764" s="505" t="s">
        <v>300</v>
      </c>
      <c r="D2764" s="418"/>
      <c r="E2764" s="508">
        <v>5000</v>
      </c>
      <c r="F2764" s="529" t="s">
        <v>6575</v>
      </c>
      <c r="G2764" s="408" t="s">
        <v>6576</v>
      </c>
      <c r="H2764" s="408" t="s">
        <v>3755</v>
      </c>
      <c r="I2764" s="418"/>
      <c r="J2764" s="418"/>
      <c r="K2764" s="539"/>
      <c r="L2764" s="532"/>
      <c r="M2764" s="508"/>
      <c r="N2764" s="752">
        <v>4</v>
      </c>
      <c r="O2764" s="752">
        <v>12</v>
      </c>
      <c r="P2764" s="508">
        <f t="shared" si="71"/>
        <v>24000</v>
      </c>
    </row>
    <row r="2765" spans="1:16" s="389" customFormat="1" ht="11.25" x14ac:dyDescent="0.2">
      <c r="A2765" s="554" t="s">
        <v>513</v>
      </c>
      <c r="B2765" s="505" t="s">
        <v>4555</v>
      </c>
      <c r="C2765" s="505" t="s">
        <v>300</v>
      </c>
      <c r="D2765" s="418"/>
      <c r="E2765" s="508">
        <v>2700</v>
      </c>
      <c r="F2765" s="529" t="s">
        <v>6577</v>
      </c>
      <c r="G2765" s="408" t="s">
        <v>6578</v>
      </c>
      <c r="H2765" s="408" t="s">
        <v>2502</v>
      </c>
      <c r="I2765" s="418"/>
      <c r="J2765" s="418"/>
      <c r="K2765" s="539"/>
      <c r="L2765" s="532"/>
      <c r="M2765" s="508"/>
      <c r="N2765" s="752">
        <v>4</v>
      </c>
      <c r="O2765" s="752">
        <v>12</v>
      </c>
      <c r="P2765" s="508">
        <f t="shared" si="71"/>
        <v>24000</v>
      </c>
    </row>
    <row r="2766" spans="1:16" s="389" customFormat="1" ht="11.25" x14ac:dyDescent="0.2">
      <c r="A2766" s="554" t="s">
        <v>513</v>
      </c>
      <c r="B2766" s="505" t="s">
        <v>4555</v>
      </c>
      <c r="C2766" s="505" t="s">
        <v>300</v>
      </c>
      <c r="D2766" s="418"/>
      <c r="E2766" s="508">
        <v>4746</v>
      </c>
      <c r="F2766" s="529" t="s">
        <v>6579</v>
      </c>
      <c r="G2766" s="408" t="s">
        <v>6580</v>
      </c>
      <c r="H2766" s="408" t="s">
        <v>5292</v>
      </c>
      <c r="I2766" s="418"/>
      <c r="J2766" s="418"/>
      <c r="K2766" s="539"/>
      <c r="L2766" s="532"/>
      <c r="M2766" s="508"/>
      <c r="N2766" s="752">
        <v>4</v>
      </c>
      <c r="O2766" s="752">
        <v>12</v>
      </c>
      <c r="P2766" s="508">
        <f t="shared" si="71"/>
        <v>24000</v>
      </c>
    </row>
    <row r="2767" spans="1:16" s="389" customFormat="1" ht="11.25" x14ac:dyDescent="0.2">
      <c r="A2767" s="554" t="s">
        <v>513</v>
      </c>
      <c r="B2767" s="505" t="s">
        <v>4555</v>
      </c>
      <c r="C2767" s="505" t="s">
        <v>300</v>
      </c>
      <c r="D2767" s="418"/>
      <c r="E2767" s="508">
        <v>5500</v>
      </c>
      <c r="F2767" s="529" t="s">
        <v>6581</v>
      </c>
      <c r="G2767" s="408" t="s">
        <v>6582</v>
      </c>
      <c r="H2767" s="408" t="s">
        <v>4716</v>
      </c>
      <c r="I2767" s="418"/>
      <c r="J2767" s="418"/>
      <c r="K2767" s="539"/>
      <c r="L2767" s="532"/>
      <c r="M2767" s="508"/>
      <c r="N2767" s="752">
        <v>4</v>
      </c>
      <c r="O2767" s="752">
        <v>12</v>
      </c>
      <c r="P2767" s="508">
        <f t="shared" si="71"/>
        <v>24000</v>
      </c>
    </row>
    <row r="2768" spans="1:16" s="389" customFormat="1" ht="11.25" x14ac:dyDescent="0.2">
      <c r="A2768" s="554" t="s">
        <v>513</v>
      </c>
      <c r="B2768" s="505" t="s">
        <v>4555</v>
      </c>
      <c r="C2768" s="505" t="s">
        <v>300</v>
      </c>
      <c r="D2768" s="418"/>
      <c r="E2768" s="508">
        <v>5196</v>
      </c>
      <c r="F2768" s="529" t="s">
        <v>6583</v>
      </c>
      <c r="G2768" s="408" t="s">
        <v>6584</v>
      </c>
      <c r="H2768" s="408" t="s">
        <v>4716</v>
      </c>
      <c r="I2768" s="418"/>
      <c r="J2768" s="418"/>
      <c r="K2768" s="539"/>
      <c r="L2768" s="532"/>
      <c r="M2768" s="508"/>
      <c r="N2768" s="752">
        <v>4</v>
      </c>
      <c r="O2768" s="752">
        <v>12</v>
      </c>
      <c r="P2768" s="508">
        <f t="shared" si="71"/>
        <v>24000</v>
      </c>
    </row>
    <row r="2769" spans="1:16" s="389" customFormat="1" ht="11.25" x14ac:dyDescent="0.2">
      <c r="A2769" s="554" t="s">
        <v>513</v>
      </c>
      <c r="B2769" s="505" t="s">
        <v>4555</v>
      </c>
      <c r="C2769" s="505" t="s">
        <v>300</v>
      </c>
      <c r="D2769" s="418"/>
      <c r="E2769" s="508">
        <v>5028.3900000000003</v>
      </c>
      <c r="F2769" s="529" t="s">
        <v>6585</v>
      </c>
      <c r="G2769" s="408" t="s">
        <v>6586</v>
      </c>
      <c r="H2769" s="408" t="s">
        <v>5932</v>
      </c>
      <c r="I2769" s="418"/>
      <c r="J2769" s="418"/>
      <c r="K2769" s="539"/>
      <c r="L2769" s="532"/>
      <c r="M2769" s="508"/>
      <c r="N2769" s="752">
        <v>4</v>
      </c>
      <c r="O2769" s="752">
        <v>12</v>
      </c>
      <c r="P2769" s="508">
        <f t="shared" si="71"/>
        <v>24000</v>
      </c>
    </row>
    <row r="2770" spans="1:16" s="389" customFormat="1" ht="11.25" x14ac:dyDescent="0.2">
      <c r="A2770" s="554" t="s">
        <v>513</v>
      </c>
      <c r="B2770" s="505" t="s">
        <v>4555</v>
      </c>
      <c r="C2770" s="505" t="s">
        <v>300</v>
      </c>
      <c r="D2770" s="418"/>
      <c r="E2770" s="508">
        <v>5000</v>
      </c>
      <c r="F2770" s="529" t="s">
        <v>6587</v>
      </c>
      <c r="G2770" s="408" t="s">
        <v>6588</v>
      </c>
      <c r="H2770" s="408" t="s">
        <v>6589</v>
      </c>
      <c r="I2770" s="418"/>
      <c r="J2770" s="418"/>
      <c r="K2770" s="539"/>
      <c r="L2770" s="532"/>
      <c r="M2770" s="508"/>
      <c r="N2770" s="752">
        <v>4</v>
      </c>
      <c r="O2770" s="752">
        <v>12</v>
      </c>
      <c r="P2770" s="508">
        <f t="shared" si="71"/>
        <v>24000</v>
      </c>
    </row>
    <row r="2771" spans="1:16" s="389" customFormat="1" ht="11.25" x14ac:dyDescent="0.2">
      <c r="A2771" s="554" t="s">
        <v>513</v>
      </c>
      <c r="B2771" s="505" t="s">
        <v>4555</v>
      </c>
      <c r="C2771" s="505" t="s">
        <v>300</v>
      </c>
      <c r="D2771" s="418"/>
      <c r="E2771" s="508">
        <v>5500</v>
      </c>
      <c r="F2771" s="529" t="s">
        <v>6590</v>
      </c>
      <c r="G2771" s="408" t="s">
        <v>6591</v>
      </c>
      <c r="H2771" s="408" t="s">
        <v>4716</v>
      </c>
      <c r="I2771" s="418"/>
      <c r="J2771" s="418"/>
      <c r="K2771" s="539"/>
      <c r="L2771" s="532"/>
      <c r="M2771" s="508"/>
      <c r="N2771" s="752">
        <v>4</v>
      </c>
      <c r="O2771" s="752">
        <v>12</v>
      </c>
      <c r="P2771" s="508">
        <f t="shared" si="71"/>
        <v>24000</v>
      </c>
    </row>
    <row r="2772" spans="1:16" s="389" customFormat="1" ht="11.25" x14ac:dyDescent="0.2">
      <c r="A2772" s="554" t="s">
        <v>513</v>
      </c>
      <c r="B2772" s="505" t="s">
        <v>4555</v>
      </c>
      <c r="C2772" s="505" t="s">
        <v>300</v>
      </c>
      <c r="D2772" s="418"/>
      <c r="E2772" s="508">
        <v>2700</v>
      </c>
      <c r="F2772" s="529" t="s">
        <v>6592</v>
      </c>
      <c r="G2772" s="408" t="s">
        <v>6593</v>
      </c>
      <c r="H2772" s="408" t="s">
        <v>2502</v>
      </c>
      <c r="I2772" s="418"/>
      <c r="J2772" s="418"/>
      <c r="K2772" s="539"/>
      <c r="L2772" s="532"/>
      <c r="M2772" s="508"/>
      <c r="N2772" s="752">
        <v>4</v>
      </c>
      <c r="O2772" s="752">
        <v>12</v>
      </c>
      <c r="P2772" s="508">
        <f t="shared" si="71"/>
        <v>24000</v>
      </c>
    </row>
    <row r="2773" spans="1:16" s="389" customFormat="1" ht="11.25" x14ac:dyDescent="0.2">
      <c r="A2773" s="554" t="s">
        <v>513</v>
      </c>
      <c r="B2773" s="505" t="s">
        <v>4555</v>
      </c>
      <c r="C2773" s="505" t="s">
        <v>300</v>
      </c>
      <c r="D2773" s="418"/>
      <c r="E2773" s="508">
        <v>5196</v>
      </c>
      <c r="F2773" s="529" t="s">
        <v>6594</v>
      </c>
      <c r="G2773" s="408" t="s">
        <v>6595</v>
      </c>
      <c r="H2773" s="408" t="s">
        <v>4716</v>
      </c>
      <c r="I2773" s="418"/>
      <c r="J2773" s="418"/>
      <c r="K2773" s="539"/>
      <c r="L2773" s="532"/>
      <c r="M2773" s="508"/>
      <c r="N2773" s="752">
        <v>4</v>
      </c>
      <c r="O2773" s="752">
        <v>12</v>
      </c>
      <c r="P2773" s="508">
        <f t="shared" si="71"/>
        <v>24000</v>
      </c>
    </row>
    <row r="2774" spans="1:16" s="389" customFormat="1" ht="11.25" x14ac:dyDescent="0.2">
      <c r="A2774" s="554" t="s">
        <v>513</v>
      </c>
      <c r="B2774" s="505" t="s">
        <v>4555</v>
      </c>
      <c r="C2774" s="505" t="s">
        <v>300</v>
      </c>
      <c r="D2774" s="418"/>
      <c r="E2774" s="508">
        <v>3000</v>
      </c>
      <c r="F2774" s="529" t="s">
        <v>6596</v>
      </c>
      <c r="G2774" s="408" t="s">
        <v>6597</v>
      </c>
      <c r="H2774" s="408" t="s">
        <v>3733</v>
      </c>
      <c r="I2774" s="418"/>
      <c r="J2774" s="418"/>
      <c r="K2774" s="539"/>
      <c r="L2774" s="532"/>
      <c r="M2774" s="508"/>
      <c r="N2774" s="752">
        <v>4</v>
      </c>
      <c r="O2774" s="752">
        <v>12</v>
      </c>
      <c r="P2774" s="508">
        <f t="shared" si="71"/>
        <v>24000</v>
      </c>
    </row>
    <row r="2775" spans="1:16" s="389" customFormat="1" ht="11.25" x14ac:dyDescent="0.2">
      <c r="A2775" s="554" t="s">
        <v>513</v>
      </c>
      <c r="B2775" s="505" t="s">
        <v>4555</v>
      </c>
      <c r="C2775" s="505" t="s">
        <v>300</v>
      </c>
      <c r="D2775" s="418"/>
      <c r="E2775" s="508">
        <v>5500</v>
      </c>
      <c r="F2775" s="529" t="s">
        <v>6598</v>
      </c>
      <c r="G2775" s="408" t="s">
        <v>6599</v>
      </c>
      <c r="H2775" s="408" t="s">
        <v>4716</v>
      </c>
      <c r="I2775" s="418"/>
      <c r="J2775" s="418"/>
      <c r="K2775" s="539"/>
      <c r="L2775" s="532"/>
      <c r="M2775" s="508"/>
      <c r="N2775" s="752">
        <v>4</v>
      </c>
      <c r="O2775" s="752">
        <v>12</v>
      </c>
      <c r="P2775" s="508">
        <f t="shared" si="71"/>
        <v>24000</v>
      </c>
    </row>
    <row r="2776" spans="1:16" s="389" customFormat="1" ht="11.25" x14ac:dyDescent="0.2">
      <c r="A2776" s="554" t="s">
        <v>513</v>
      </c>
      <c r="B2776" s="505" t="s">
        <v>4555</v>
      </c>
      <c r="C2776" s="505" t="s">
        <v>300</v>
      </c>
      <c r="D2776" s="418"/>
      <c r="E2776" s="508">
        <v>5000</v>
      </c>
      <c r="F2776" s="529" t="s">
        <v>6600</v>
      </c>
      <c r="G2776" s="408" t="s">
        <v>6601</v>
      </c>
      <c r="H2776" s="408" t="s">
        <v>4716</v>
      </c>
      <c r="I2776" s="418"/>
      <c r="J2776" s="418"/>
      <c r="K2776" s="539"/>
      <c r="L2776" s="532"/>
      <c r="M2776" s="508"/>
      <c r="N2776" s="752">
        <v>4</v>
      </c>
      <c r="O2776" s="752">
        <v>12</v>
      </c>
      <c r="P2776" s="508">
        <f t="shared" si="71"/>
        <v>24000</v>
      </c>
    </row>
    <row r="2777" spans="1:16" s="389" customFormat="1" ht="11.25" x14ac:dyDescent="0.2">
      <c r="A2777" s="554" t="s">
        <v>513</v>
      </c>
      <c r="B2777" s="505" t="s">
        <v>4555</v>
      </c>
      <c r="C2777" s="505" t="s">
        <v>300</v>
      </c>
      <c r="D2777" s="418"/>
      <c r="E2777" s="508">
        <v>4000</v>
      </c>
      <c r="F2777" s="529" t="s">
        <v>6602</v>
      </c>
      <c r="G2777" s="408" t="s">
        <v>6603</v>
      </c>
      <c r="H2777" s="408" t="s">
        <v>6009</v>
      </c>
      <c r="I2777" s="418"/>
      <c r="J2777" s="418"/>
      <c r="K2777" s="539"/>
      <c r="L2777" s="532"/>
      <c r="M2777" s="508"/>
      <c r="N2777" s="752">
        <v>4</v>
      </c>
      <c r="O2777" s="752">
        <v>12</v>
      </c>
      <c r="P2777" s="508">
        <f t="shared" si="71"/>
        <v>24000</v>
      </c>
    </row>
    <row r="2778" spans="1:16" s="389" customFormat="1" ht="11.25" x14ac:dyDescent="0.2">
      <c r="A2778" s="554" t="s">
        <v>513</v>
      </c>
      <c r="B2778" s="505" t="s">
        <v>4555</v>
      </c>
      <c r="C2778" s="505" t="s">
        <v>300</v>
      </c>
      <c r="D2778" s="418"/>
      <c r="E2778" s="508">
        <v>3870.97</v>
      </c>
      <c r="F2778" s="529" t="s">
        <v>6604</v>
      </c>
      <c r="G2778" s="408" t="s">
        <v>6605</v>
      </c>
      <c r="H2778" s="408" t="s">
        <v>6009</v>
      </c>
      <c r="I2778" s="418"/>
      <c r="J2778" s="418"/>
      <c r="K2778" s="539"/>
      <c r="L2778" s="532"/>
      <c r="M2778" s="508"/>
      <c r="N2778" s="752">
        <v>4</v>
      </c>
      <c r="O2778" s="752">
        <v>12</v>
      </c>
      <c r="P2778" s="508">
        <f t="shared" si="71"/>
        <v>24000</v>
      </c>
    </row>
    <row r="2779" spans="1:16" s="389" customFormat="1" ht="11.25" x14ac:dyDescent="0.2">
      <c r="A2779" s="554" t="s">
        <v>513</v>
      </c>
      <c r="B2779" s="505" t="s">
        <v>4555</v>
      </c>
      <c r="C2779" s="505" t="s">
        <v>300</v>
      </c>
      <c r="D2779" s="418"/>
      <c r="E2779" s="508">
        <v>4746</v>
      </c>
      <c r="F2779" s="529" t="s">
        <v>6606</v>
      </c>
      <c r="G2779" s="408" t="s">
        <v>6607</v>
      </c>
      <c r="H2779" s="408" t="s">
        <v>5292</v>
      </c>
      <c r="I2779" s="418"/>
      <c r="J2779" s="418"/>
      <c r="K2779" s="539"/>
      <c r="L2779" s="532"/>
      <c r="M2779" s="508"/>
      <c r="N2779" s="752">
        <v>4</v>
      </c>
      <c r="O2779" s="752">
        <v>12</v>
      </c>
      <c r="P2779" s="508">
        <f t="shared" si="71"/>
        <v>24000</v>
      </c>
    </row>
    <row r="2780" spans="1:16" s="389" customFormat="1" ht="11.25" x14ac:dyDescent="0.2">
      <c r="A2780" s="554" t="s">
        <v>513</v>
      </c>
      <c r="B2780" s="505" t="s">
        <v>4555</v>
      </c>
      <c r="C2780" s="505" t="s">
        <v>300</v>
      </c>
      <c r="D2780" s="418"/>
      <c r="E2780" s="508">
        <v>2706.77</v>
      </c>
      <c r="F2780" s="529" t="s">
        <v>6608</v>
      </c>
      <c r="G2780" s="408" t="s">
        <v>6609</v>
      </c>
      <c r="H2780" s="408" t="s">
        <v>3752</v>
      </c>
      <c r="I2780" s="418"/>
      <c r="J2780" s="418"/>
      <c r="K2780" s="539"/>
      <c r="L2780" s="532"/>
      <c r="M2780" s="508"/>
      <c r="N2780" s="752">
        <v>4</v>
      </c>
      <c r="O2780" s="752">
        <v>12</v>
      </c>
      <c r="P2780" s="508">
        <f t="shared" si="71"/>
        <v>24000</v>
      </c>
    </row>
    <row r="2781" spans="1:16" s="389" customFormat="1" ht="11.25" x14ac:dyDescent="0.2">
      <c r="A2781" s="554" t="s">
        <v>513</v>
      </c>
      <c r="B2781" s="505" t="s">
        <v>4555</v>
      </c>
      <c r="C2781" s="505" t="s">
        <v>300</v>
      </c>
      <c r="D2781" s="418"/>
      <c r="E2781" s="508">
        <v>5500</v>
      </c>
      <c r="F2781" s="529" t="s">
        <v>6610</v>
      </c>
      <c r="G2781" s="408" t="s">
        <v>6611</v>
      </c>
      <c r="H2781" s="408" t="s">
        <v>3773</v>
      </c>
      <c r="I2781" s="418"/>
      <c r="J2781" s="418"/>
      <c r="K2781" s="539"/>
      <c r="L2781" s="532"/>
      <c r="M2781" s="508"/>
      <c r="N2781" s="752">
        <v>4</v>
      </c>
      <c r="O2781" s="752">
        <v>12</v>
      </c>
      <c r="P2781" s="508">
        <f t="shared" si="71"/>
        <v>24000</v>
      </c>
    </row>
    <row r="2782" spans="1:16" s="389" customFormat="1" ht="11.25" x14ac:dyDescent="0.2">
      <c r="A2782" s="554" t="s">
        <v>513</v>
      </c>
      <c r="B2782" s="505" t="s">
        <v>4555</v>
      </c>
      <c r="C2782" s="505" t="s">
        <v>300</v>
      </c>
      <c r="D2782" s="418"/>
      <c r="E2782" s="508">
        <v>7840</v>
      </c>
      <c r="F2782" s="529" t="s">
        <v>6612</v>
      </c>
      <c r="G2782" s="408" t="s">
        <v>6613</v>
      </c>
      <c r="H2782" s="408" t="s">
        <v>2841</v>
      </c>
      <c r="I2782" s="418"/>
      <c r="J2782" s="418"/>
      <c r="K2782" s="539"/>
      <c r="L2782" s="532"/>
      <c r="M2782" s="508"/>
      <c r="N2782" s="752">
        <v>4</v>
      </c>
      <c r="O2782" s="752">
        <v>12</v>
      </c>
      <c r="P2782" s="508">
        <f t="shared" si="71"/>
        <v>24000</v>
      </c>
    </row>
    <row r="2783" spans="1:16" s="389" customFormat="1" ht="11.25" x14ac:dyDescent="0.2">
      <c r="A2783" s="554" t="s">
        <v>513</v>
      </c>
      <c r="B2783" s="505" t="s">
        <v>4555</v>
      </c>
      <c r="C2783" s="505" t="s">
        <v>300</v>
      </c>
      <c r="D2783" s="418"/>
      <c r="E2783" s="508">
        <v>5500</v>
      </c>
      <c r="F2783" s="529" t="s">
        <v>6614</v>
      </c>
      <c r="G2783" s="408" t="s">
        <v>6615</v>
      </c>
      <c r="H2783" s="408" t="s">
        <v>5968</v>
      </c>
      <c r="I2783" s="418"/>
      <c r="J2783" s="418"/>
      <c r="K2783" s="539"/>
      <c r="L2783" s="532"/>
      <c r="M2783" s="508"/>
      <c r="N2783" s="752">
        <v>4</v>
      </c>
      <c r="O2783" s="752">
        <v>12</v>
      </c>
      <c r="P2783" s="508">
        <f t="shared" si="71"/>
        <v>24000</v>
      </c>
    </row>
    <row r="2784" spans="1:16" s="389" customFormat="1" ht="11.25" x14ac:dyDescent="0.2">
      <c r="A2784" s="554" t="s">
        <v>513</v>
      </c>
      <c r="B2784" s="505" t="s">
        <v>4555</v>
      </c>
      <c r="C2784" s="505" t="s">
        <v>300</v>
      </c>
      <c r="D2784" s="418"/>
      <c r="E2784" s="508">
        <v>7840</v>
      </c>
      <c r="F2784" s="529" t="s">
        <v>6616</v>
      </c>
      <c r="G2784" s="408" t="s">
        <v>6617</v>
      </c>
      <c r="H2784" s="408" t="s">
        <v>6050</v>
      </c>
      <c r="I2784" s="418"/>
      <c r="J2784" s="418"/>
      <c r="K2784" s="539"/>
      <c r="L2784" s="532"/>
      <c r="M2784" s="508"/>
      <c r="N2784" s="752">
        <v>4</v>
      </c>
      <c r="O2784" s="752">
        <v>12</v>
      </c>
      <c r="P2784" s="508">
        <f t="shared" si="71"/>
        <v>24000</v>
      </c>
    </row>
    <row r="2785" spans="1:16" s="389" customFormat="1" ht="11.25" x14ac:dyDescent="0.2">
      <c r="A2785" s="554" t="s">
        <v>513</v>
      </c>
      <c r="B2785" s="505" t="s">
        <v>4555</v>
      </c>
      <c r="C2785" s="505" t="s">
        <v>300</v>
      </c>
      <c r="D2785" s="418"/>
      <c r="E2785" s="508">
        <v>4439.8100000000004</v>
      </c>
      <c r="F2785" s="529" t="s">
        <v>6618</v>
      </c>
      <c r="G2785" s="408" t="s">
        <v>6619</v>
      </c>
      <c r="H2785" s="408" t="s">
        <v>5292</v>
      </c>
      <c r="I2785" s="418"/>
      <c r="J2785" s="418"/>
      <c r="K2785" s="539"/>
      <c r="L2785" s="532"/>
      <c r="M2785" s="508"/>
      <c r="N2785" s="752">
        <v>4</v>
      </c>
      <c r="O2785" s="752">
        <v>12</v>
      </c>
      <c r="P2785" s="508">
        <f t="shared" si="71"/>
        <v>24000</v>
      </c>
    </row>
    <row r="2786" spans="1:16" s="389" customFormat="1" ht="11.25" x14ac:dyDescent="0.2">
      <c r="A2786" s="554" t="s">
        <v>513</v>
      </c>
      <c r="B2786" s="505" t="s">
        <v>4555</v>
      </c>
      <c r="C2786" s="505" t="s">
        <v>300</v>
      </c>
      <c r="D2786" s="418"/>
      <c r="E2786" s="508">
        <v>7840</v>
      </c>
      <c r="F2786" s="529" t="s">
        <v>6620</v>
      </c>
      <c r="G2786" s="408" t="s">
        <v>6621</v>
      </c>
      <c r="H2786" s="408" t="s">
        <v>6050</v>
      </c>
      <c r="I2786" s="418"/>
      <c r="J2786" s="418"/>
      <c r="K2786" s="539"/>
      <c r="L2786" s="532"/>
      <c r="M2786" s="508"/>
      <c r="N2786" s="752">
        <v>4</v>
      </c>
      <c r="O2786" s="752">
        <v>12</v>
      </c>
      <c r="P2786" s="508">
        <f t="shared" si="71"/>
        <v>24000</v>
      </c>
    </row>
    <row r="2787" spans="1:16" s="389" customFormat="1" ht="11.25" x14ac:dyDescent="0.2">
      <c r="A2787" s="554" t="s">
        <v>513</v>
      </c>
      <c r="B2787" s="505" t="s">
        <v>4555</v>
      </c>
      <c r="C2787" s="505" t="s">
        <v>300</v>
      </c>
      <c r="D2787" s="418"/>
      <c r="E2787" s="508">
        <v>7840</v>
      </c>
      <c r="F2787" s="529" t="s">
        <v>6622</v>
      </c>
      <c r="G2787" s="408" t="s">
        <v>6623</v>
      </c>
      <c r="H2787" s="408" t="s">
        <v>2841</v>
      </c>
      <c r="I2787" s="418"/>
      <c r="J2787" s="418"/>
      <c r="K2787" s="539"/>
      <c r="L2787" s="532"/>
      <c r="M2787" s="508"/>
      <c r="N2787" s="752">
        <v>4</v>
      </c>
      <c r="O2787" s="752">
        <v>12</v>
      </c>
      <c r="P2787" s="508">
        <f t="shared" si="71"/>
        <v>24000</v>
      </c>
    </row>
    <row r="2788" spans="1:16" s="389" customFormat="1" ht="11.25" x14ac:dyDescent="0.2">
      <c r="A2788" s="554" t="s">
        <v>513</v>
      </c>
      <c r="B2788" s="505" t="s">
        <v>4555</v>
      </c>
      <c r="C2788" s="505" t="s">
        <v>300</v>
      </c>
      <c r="D2788" s="418"/>
      <c r="E2788" s="508">
        <v>5196</v>
      </c>
      <c r="F2788" s="529" t="s">
        <v>6624</v>
      </c>
      <c r="G2788" s="408" t="s">
        <v>6625</v>
      </c>
      <c r="H2788" s="408" t="s">
        <v>4716</v>
      </c>
      <c r="I2788" s="418"/>
      <c r="J2788" s="418"/>
      <c r="K2788" s="539"/>
      <c r="L2788" s="532"/>
      <c r="M2788" s="508"/>
      <c r="N2788" s="752">
        <v>4</v>
      </c>
      <c r="O2788" s="752">
        <v>12</v>
      </c>
      <c r="P2788" s="508">
        <f t="shared" si="71"/>
        <v>24000</v>
      </c>
    </row>
    <row r="2789" spans="1:16" s="389" customFormat="1" ht="11.25" x14ac:dyDescent="0.2">
      <c r="A2789" s="554" t="s">
        <v>513</v>
      </c>
      <c r="B2789" s="505" t="s">
        <v>4555</v>
      </c>
      <c r="C2789" s="505" t="s">
        <v>300</v>
      </c>
      <c r="D2789" s="418"/>
      <c r="E2789" s="508">
        <v>2000</v>
      </c>
      <c r="F2789" s="529" t="s">
        <v>6626</v>
      </c>
      <c r="G2789" s="408" t="s">
        <v>6627</v>
      </c>
      <c r="H2789" s="408" t="s">
        <v>4716</v>
      </c>
      <c r="I2789" s="418"/>
      <c r="J2789" s="418"/>
      <c r="K2789" s="539"/>
      <c r="L2789" s="532"/>
      <c r="M2789" s="508"/>
      <c r="N2789" s="752">
        <v>4</v>
      </c>
      <c r="O2789" s="752">
        <v>12</v>
      </c>
      <c r="P2789" s="508">
        <f t="shared" si="71"/>
        <v>24000</v>
      </c>
    </row>
    <row r="2790" spans="1:16" s="389" customFormat="1" ht="11.25" x14ac:dyDescent="0.2">
      <c r="A2790" s="554" t="s">
        <v>513</v>
      </c>
      <c r="B2790" s="505" t="s">
        <v>4555</v>
      </c>
      <c r="C2790" s="505" t="s">
        <v>300</v>
      </c>
      <c r="D2790" s="418"/>
      <c r="E2790" s="508">
        <v>2500</v>
      </c>
      <c r="F2790" s="529" t="s">
        <v>6628</v>
      </c>
      <c r="G2790" s="408" t="s">
        <v>6629</v>
      </c>
      <c r="H2790" s="408" t="s">
        <v>3689</v>
      </c>
      <c r="I2790" s="418"/>
      <c r="J2790" s="418"/>
      <c r="K2790" s="539"/>
      <c r="L2790" s="532"/>
      <c r="M2790" s="508"/>
      <c r="N2790" s="752">
        <v>4</v>
      </c>
      <c r="O2790" s="752">
        <v>12</v>
      </c>
      <c r="P2790" s="508">
        <f t="shared" si="71"/>
        <v>24000</v>
      </c>
    </row>
    <row r="2791" spans="1:16" s="389" customFormat="1" ht="11.25" x14ac:dyDescent="0.2">
      <c r="A2791" s="554" t="s">
        <v>513</v>
      </c>
      <c r="B2791" s="505" t="s">
        <v>4555</v>
      </c>
      <c r="C2791" s="505" t="s">
        <v>300</v>
      </c>
      <c r="D2791" s="418"/>
      <c r="E2791" s="508">
        <v>6322.58</v>
      </c>
      <c r="F2791" s="529" t="s">
        <v>6630</v>
      </c>
      <c r="G2791" s="408" t="s">
        <v>6631</v>
      </c>
      <c r="H2791" s="408" t="s">
        <v>6632</v>
      </c>
      <c r="I2791" s="418"/>
      <c r="J2791" s="418"/>
      <c r="K2791" s="539"/>
      <c r="L2791" s="532"/>
      <c r="M2791" s="508"/>
      <c r="N2791" s="752">
        <v>4</v>
      </c>
      <c r="O2791" s="752">
        <v>12</v>
      </c>
      <c r="P2791" s="508">
        <f t="shared" si="71"/>
        <v>24000</v>
      </c>
    </row>
    <row r="2792" spans="1:16" s="389" customFormat="1" ht="11.25" x14ac:dyDescent="0.2">
      <c r="A2792" s="554" t="s">
        <v>513</v>
      </c>
      <c r="B2792" s="505" t="s">
        <v>4555</v>
      </c>
      <c r="C2792" s="505" t="s">
        <v>300</v>
      </c>
      <c r="D2792" s="418"/>
      <c r="E2792" s="508">
        <v>4746</v>
      </c>
      <c r="F2792" s="529" t="s">
        <v>6633</v>
      </c>
      <c r="G2792" s="408" t="s">
        <v>6634</v>
      </c>
      <c r="H2792" s="408" t="s">
        <v>5292</v>
      </c>
      <c r="I2792" s="418"/>
      <c r="J2792" s="418"/>
      <c r="K2792" s="539"/>
      <c r="L2792" s="532"/>
      <c r="M2792" s="508"/>
      <c r="N2792" s="752">
        <v>4</v>
      </c>
      <c r="O2792" s="752">
        <v>12</v>
      </c>
      <c r="P2792" s="508">
        <f t="shared" si="71"/>
        <v>24000</v>
      </c>
    </row>
    <row r="2793" spans="1:16" s="389" customFormat="1" ht="11.25" x14ac:dyDescent="0.2">
      <c r="A2793" s="554" t="s">
        <v>513</v>
      </c>
      <c r="B2793" s="505" t="s">
        <v>4555</v>
      </c>
      <c r="C2793" s="505" t="s">
        <v>300</v>
      </c>
      <c r="D2793" s="418"/>
      <c r="E2793" s="508">
        <v>4592.8999999999996</v>
      </c>
      <c r="F2793" s="529" t="s">
        <v>6635</v>
      </c>
      <c r="G2793" s="408" t="s">
        <v>6636</v>
      </c>
      <c r="H2793" s="408" t="s">
        <v>5292</v>
      </c>
      <c r="I2793" s="418"/>
      <c r="J2793" s="418"/>
      <c r="K2793" s="539"/>
      <c r="L2793" s="532"/>
      <c r="M2793" s="508"/>
      <c r="N2793" s="752">
        <v>4</v>
      </c>
      <c r="O2793" s="752">
        <v>12</v>
      </c>
      <c r="P2793" s="508">
        <f t="shared" si="71"/>
        <v>24000</v>
      </c>
    </row>
    <row r="2794" spans="1:16" s="389" customFormat="1" ht="11.25" x14ac:dyDescent="0.2">
      <c r="A2794" s="554" t="s">
        <v>513</v>
      </c>
      <c r="B2794" s="505" t="s">
        <v>4555</v>
      </c>
      <c r="C2794" s="505" t="s">
        <v>300</v>
      </c>
      <c r="D2794" s="418"/>
      <c r="E2794" s="508">
        <v>6000</v>
      </c>
      <c r="F2794" s="529" t="s">
        <v>6637</v>
      </c>
      <c r="G2794" s="408" t="s">
        <v>6638</v>
      </c>
      <c r="H2794" s="408" t="s">
        <v>2841</v>
      </c>
      <c r="I2794" s="418"/>
      <c r="J2794" s="418"/>
      <c r="K2794" s="539"/>
      <c r="L2794" s="532"/>
      <c r="M2794" s="508"/>
      <c r="N2794" s="752">
        <v>4</v>
      </c>
      <c r="O2794" s="752">
        <v>12</v>
      </c>
      <c r="P2794" s="508">
        <f t="shared" si="71"/>
        <v>24000</v>
      </c>
    </row>
    <row r="2795" spans="1:16" s="389" customFormat="1" ht="11.25" x14ac:dyDescent="0.2">
      <c r="A2795" s="554" t="s">
        <v>513</v>
      </c>
      <c r="B2795" s="505" t="s">
        <v>4555</v>
      </c>
      <c r="C2795" s="505" t="s">
        <v>300</v>
      </c>
      <c r="D2795" s="418"/>
      <c r="E2795" s="508">
        <v>7840</v>
      </c>
      <c r="F2795" s="529" t="s">
        <v>6639</v>
      </c>
      <c r="G2795" s="408" t="s">
        <v>6640</v>
      </c>
      <c r="H2795" s="408" t="s">
        <v>6050</v>
      </c>
      <c r="I2795" s="418"/>
      <c r="J2795" s="418"/>
      <c r="K2795" s="539"/>
      <c r="L2795" s="532"/>
      <c r="M2795" s="508"/>
      <c r="N2795" s="752">
        <v>4</v>
      </c>
      <c r="O2795" s="752">
        <v>12</v>
      </c>
      <c r="P2795" s="508">
        <f t="shared" si="71"/>
        <v>24000</v>
      </c>
    </row>
    <row r="2796" spans="1:16" s="389" customFormat="1" ht="11.25" x14ac:dyDescent="0.2">
      <c r="A2796" s="554" t="s">
        <v>513</v>
      </c>
      <c r="B2796" s="505" t="s">
        <v>4555</v>
      </c>
      <c r="C2796" s="505" t="s">
        <v>300</v>
      </c>
      <c r="D2796" s="418"/>
      <c r="E2796" s="508">
        <v>5196</v>
      </c>
      <c r="F2796" s="529" t="s">
        <v>6641</v>
      </c>
      <c r="G2796" s="408" t="s">
        <v>6642</v>
      </c>
      <c r="H2796" s="408" t="s">
        <v>4716</v>
      </c>
      <c r="I2796" s="418"/>
      <c r="J2796" s="418"/>
      <c r="K2796" s="539"/>
      <c r="L2796" s="532"/>
      <c r="M2796" s="508"/>
      <c r="N2796" s="752">
        <v>4</v>
      </c>
      <c r="O2796" s="752">
        <v>12</v>
      </c>
      <c r="P2796" s="508">
        <f t="shared" si="71"/>
        <v>24000</v>
      </c>
    </row>
    <row r="2797" spans="1:16" s="389" customFormat="1" ht="11.25" x14ac:dyDescent="0.2">
      <c r="A2797" s="554" t="s">
        <v>513</v>
      </c>
      <c r="B2797" s="505" t="s">
        <v>4555</v>
      </c>
      <c r="C2797" s="505" t="s">
        <v>300</v>
      </c>
      <c r="D2797" s="418"/>
      <c r="E2797" s="508">
        <v>4746</v>
      </c>
      <c r="F2797" s="529" t="s">
        <v>6643</v>
      </c>
      <c r="G2797" s="408" t="s">
        <v>6644</v>
      </c>
      <c r="H2797" s="408" t="s">
        <v>5292</v>
      </c>
      <c r="I2797" s="418"/>
      <c r="J2797" s="418"/>
      <c r="K2797" s="539"/>
      <c r="L2797" s="532"/>
      <c r="M2797" s="508"/>
      <c r="N2797" s="752">
        <v>4</v>
      </c>
      <c r="O2797" s="752">
        <v>12</v>
      </c>
      <c r="P2797" s="508">
        <f t="shared" si="71"/>
        <v>24000</v>
      </c>
    </row>
    <row r="2798" spans="1:16" s="389" customFormat="1" ht="11.25" x14ac:dyDescent="0.2">
      <c r="A2798" s="554" t="s">
        <v>513</v>
      </c>
      <c r="B2798" s="505" t="s">
        <v>4555</v>
      </c>
      <c r="C2798" s="505" t="s">
        <v>300</v>
      </c>
      <c r="D2798" s="418"/>
      <c r="E2798" s="508">
        <v>4500</v>
      </c>
      <c r="F2798" s="529" t="s">
        <v>6645</v>
      </c>
      <c r="G2798" s="408" t="s">
        <v>6646</v>
      </c>
      <c r="H2798" s="408" t="s">
        <v>2852</v>
      </c>
      <c r="I2798" s="418"/>
      <c r="J2798" s="418"/>
      <c r="K2798" s="539"/>
      <c r="L2798" s="532"/>
      <c r="M2798" s="508"/>
      <c r="N2798" s="752">
        <v>4</v>
      </c>
      <c r="O2798" s="752">
        <v>12</v>
      </c>
      <c r="P2798" s="508">
        <f t="shared" si="71"/>
        <v>24000</v>
      </c>
    </row>
    <row r="2799" spans="1:16" s="389" customFormat="1" ht="11.25" x14ac:dyDescent="0.2">
      <c r="A2799" s="554" t="s">
        <v>513</v>
      </c>
      <c r="B2799" s="505" t="s">
        <v>4555</v>
      </c>
      <c r="C2799" s="505" t="s">
        <v>300</v>
      </c>
      <c r="D2799" s="418"/>
      <c r="E2799" s="508">
        <v>4500</v>
      </c>
      <c r="F2799" s="529" t="s">
        <v>6647</v>
      </c>
      <c r="G2799" s="408" t="s">
        <v>6648</v>
      </c>
      <c r="H2799" s="408" t="s">
        <v>2852</v>
      </c>
      <c r="I2799" s="418"/>
      <c r="J2799" s="418"/>
      <c r="K2799" s="539"/>
      <c r="L2799" s="532"/>
      <c r="M2799" s="508"/>
      <c r="N2799" s="752">
        <v>4</v>
      </c>
      <c r="O2799" s="752">
        <v>12</v>
      </c>
      <c r="P2799" s="508">
        <f t="shared" si="71"/>
        <v>24000</v>
      </c>
    </row>
    <row r="2800" spans="1:16" s="389" customFormat="1" ht="11.25" x14ac:dyDescent="0.2">
      <c r="A2800" s="554" t="s">
        <v>513</v>
      </c>
      <c r="B2800" s="505" t="s">
        <v>4555</v>
      </c>
      <c r="C2800" s="505" t="s">
        <v>300</v>
      </c>
      <c r="D2800" s="418"/>
      <c r="E2800" s="508">
        <v>8225.81</v>
      </c>
      <c r="F2800" s="529" t="s">
        <v>6649</v>
      </c>
      <c r="G2800" s="408" t="s">
        <v>6650</v>
      </c>
      <c r="H2800" s="408" t="s">
        <v>6104</v>
      </c>
      <c r="I2800" s="418"/>
      <c r="J2800" s="418"/>
      <c r="K2800" s="539"/>
      <c r="L2800" s="532"/>
      <c r="M2800" s="508"/>
      <c r="N2800" s="752">
        <v>4</v>
      </c>
      <c r="O2800" s="752">
        <v>12</v>
      </c>
      <c r="P2800" s="508">
        <f t="shared" si="71"/>
        <v>24000</v>
      </c>
    </row>
    <row r="2801" spans="1:16" s="389" customFormat="1" ht="11.25" x14ac:dyDescent="0.2">
      <c r="A2801" s="554" t="s">
        <v>513</v>
      </c>
      <c r="B2801" s="505" t="s">
        <v>4555</v>
      </c>
      <c r="C2801" s="505" t="s">
        <v>300</v>
      </c>
      <c r="D2801" s="418"/>
      <c r="E2801" s="508">
        <v>2200</v>
      </c>
      <c r="F2801" s="529" t="s">
        <v>6651</v>
      </c>
      <c r="G2801" s="408" t="s">
        <v>6652</v>
      </c>
      <c r="H2801" s="408" t="s">
        <v>3755</v>
      </c>
      <c r="I2801" s="418"/>
      <c r="J2801" s="418"/>
      <c r="K2801" s="539"/>
      <c r="L2801" s="532"/>
      <c r="M2801" s="508"/>
      <c r="N2801" s="752">
        <v>4</v>
      </c>
      <c r="O2801" s="752">
        <v>12</v>
      </c>
      <c r="P2801" s="508">
        <f t="shared" si="71"/>
        <v>24000</v>
      </c>
    </row>
    <row r="2802" spans="1:16" s="389" customFormat="1" ht="11.25" x14ac:dyDescent="0.2">
      <c r="A2802" s="554" t="s">
        <v>513</v>
      </c>
      <c r="B2802" s="505" t="s">
        <v>4555</v>
      </c>
      <c r="C2802" s="505" t="s">
        <v>300</v>
      </c>
      <c r="D2802" s="418"/>
      <c r="E2802" s="508">
        <v>2000</v>
      </c>
      <c r="F2802" s="529" t="s">
        <v>6653</v>
      </c>
      <c r="G2802" s="408" t="s">
        <v>6654</v>
      </c>
      <c r="H2802" s="408" t="s">
        <v>6655</v>
      </c>
      <c r="I2802" s="418"/>
      <c r="J2802" s="418"/>
      <c r="K2802" s="539"/>
      <c r="L2802" s="532"/>
      <c r="M2802" s="508"/>
      <c r="N2802" s="752">
        <v>4</v>
      </c>
      <c r="O2802" s="752">
        <v>12</v>
      </c>
      <c r="P2802" s="508">
        <f t="shared" si="71"/>
        <v>24000</v>
      </c>
    </row>
    <row r="2803" spans="1:16" s="389" customFormat="1" ht="11.25" x14ac:dyDescent="0.2">
      <c r="A2803" s="554" t="s">
        <v>513</v>
      </c>
      <c r="B2803" s="505" t="s">
        <v>4555</v>
      </c>
      <c r="C2803" s="505" t="s">
        <v>300</v>
      </c>
      <c r="D2803" s="418"/>
      <c r="E2803" s="508">
        <v>5000</v>
      </c>
      <c r="F2803" s="529" t="s">
        <v>6656</v>
      </c>
      <c r="G2803" s="408" t="s">
        <v>6657</v>
      </c>
      <c r="H2803" s="408" t="s">
        <v>3773</v>
      </c>
      <c r="I2803" s="418"/>
      <c r="J2803" s="418"/>
      <c r="K2803" s="539"/>
      <c r="L2803" s="532"/>
      <c r="M2803" s="508"/>
      <c r="N2803" s="752">
        <v>4</v>
      </c>
      <c r="O2803" s="752">
        <v>12</v>
      </c>
      <c r="P2803" s="508">
        <f t="shared" si="71"/>
        <v>24000</v>
      </c>
    </row>
    <row r="2804" spans="1:16" s="389" customFormat="1" ht="11.25" x14ac:dyDescent="0.2">
      <c r="A2804" s="554" t="s">
        <v>513</v>
      </c>
      <c r="B2804" s="505" t="s">
        <v>4555</v>
      </c>
      <c r="C2804" s="505" t="s">
        <v>300</v>
      </c>
      <c r="D2804" s="418"/>
      <c r="E2804" s="508">
        <v>5275</v>
      </c>
      <c r="F2804" s="529" t="s">
        <v>6658</v>
      </c>
      <c r="G2804" s="408" t="s">
        <v>6659</v>
      </c>
      <c r="H2804" s="408" t="s">
        <v>3730</v>
      </c>
      <c r="I2804" s="418"/>
      <c r="J2804" s="418"/>
      <c r="K2804" s="539"/>
      <c r="L2804" s="532"/>
      <c r="M2804" s="508"/>
      <c r="N2804" s="752">
        <v>4</v>
      </c>
      <c r="O2804" s="752">
        <v>12</v>
      </c>
      <c r="P2804" s="508">
        <f t="shared" si="71"/>
        <v>24000</v>
      </c>
    </row>
    <row r="2805" spans="1:16" s="389" customFormat="1" ht="11.25" x14ac:dyDescent="0.2">
      <c r="A2805" s="554" t="s">
        <v>513</v>
      </c>
      <c r="B2805" s="505" t="s">
        <v>4555</v>
      </c>
      <c r="C2805" s="505" t="s">
        <v>300</v>
      </c>
      <c r="D2805" s="418"/>
      <c r="E2805" s="508">
        <v>4746</v>
      </c>
      <c r="F2805" s="529" t="s">
        <v>6660</v>
      </c>
      <c r="G2805" s="408" t="s">
        <v>6661</v>
      </c>
      <c r="H2805" s="408" t="s">
        <v>5292</v>
      </c>
      <c r="I2805" s="418"/>
      <c r="J2805" s="418"/>
      <c r="K2805" s="539"/>
      <c r="L2805" s="532"/>
      <c r="M2805" s="508"/>
      <c r="N2805" s="752">
        <v>4</v>
      </c>
      <c r="O2805" s="752">
        <v>12</v>
      </c>
      <c r="P2805" s="508">
        <f t="shared" si="71"/>
        <v>24000</v>
      </c>
    </row>
    <row r="2806" spans="1:16" s="389" customFormat="1" ht="11.25" x14ac:dyDescent="0.2">
      <c r="A2806" s="554" t="s">
        <v>513</v>
      </c>
      <c r="B2806" s="505" t="s">
        <v>4555</v>
      </c>
      <c r="C2806" s="505" t="s">
        <v>300</v>
      </c>
      <c r="D2806" s="418"/>
      <c r="E2806" s="508">
        <v>1800</v>
      </c>
      <c r="F2806" s="529" t="s">
        <v>6662</v>
      </c>
      <c r="G2806" s="408" t="s">
        <v>6663</v>
      </c>
      <c r="H2806" s="408" t="s">
        <v>3733</v>
      </c>
      <c r="I2806" s="418"/>
      <c r="J2806" s="418"/>
      <c r="K2806" s="539"/>
      <c r="L2806" s="532"/>
      <c r="M2806" s="508"/>
      <c r="N2806" s="752">
        <v>4</v>
      </c>
      <c r="O2806" s="752">
        <v>12</v>
      </c>
      <c r="P2806" s="508">
        <f t="shared" si="71"/>
        <v>24000</v>
      </c>
    </row>
    <row r="2807" spans="1:16" s="389" customFormat="1" ht="11.25" x14ac:dyDescent="0.2">
      <c r="A2807" s="554" t="s">
        <v>513</v>
      </c>
      <c r="B2807" s="505" t="s">
        <v>4555</v>
      </c>
      <c r="C2807" s="505" t="s">
        <v>300</v>
      </c>
      <c r="D2807" s="418"/>
      <c r="E2807" s="508">
        <v>2700</v>
      </c>
      <c r="F2807" s="529" t="s">
        <v>6664</v>
      </c>
      <c r="G2807" s="408" t="s">
        <v>6665</v>
      </c>
      <c r="H2807" s="408" t="s">
        <v>2502</v>
      </c>
      <c r="I2807" s="418"/>
      <c r="J2807" s="418"/>
      <c r="K2807" s="539"/>
      <c r="L2807" s="532"/>
      <c r="M2807" s="508"/>
      <c r="N2807" s="752">
        <v>4</v>
      </c>
      <c r="O2807" s="752">
        <v>12</v>
      </c>
      <c r="P2807" s="508">
        <f t="shared" si="71"/>
        <v>24000</v>
      </c>
    </row>
    <row r="2808" spans="1:16" s="389" customFormat="1" ht="11.25" x14ac:dyDescent="0.2">
      <c r="A2808" s="554" t="s">
        <v>513</v>
      </c>
      <c r="B2808" s="505" t="s">
        <v>4555</v>
      </c>
      <c r="C2808" s="505" t="s">
        <v>300</v>
      </c>
      <c r="D2808" s="418"/>
      <c r="E2808" s="508">
        <v>5500</v>
      </c>
      <c r="F2808" s="529" t="s">
        <v>6666</v>
      </c>
      <c r="G2808" s="408" t="s">
        <v>6667</v>
      </c>
      <c r="H2808" s="408" t="s">
        <v>5968</v>
      </c>
      <c r="I2808" s="418"/>
      <c r="J2808" s="418"/>
      <c r="K2808" s="539"/>
      <c r="L2808" s="532"/>
      <c r="M2808" s="508"/>
      <c r="N2808" s="752">
        <v>4</v>
      </c>
      <c r="O2808" s="752">
        <v>12</v>
      </c>
      <c r="P2808" s="508">
        <f t="shared" si="71"/>
        <v>24000</v>
      </c>
    </row>
    <row r="2809" spans="1:16" s="389" customFormat="1" ht="11.25" x14ac:dyDescent="0.2">
      <c r="A2809" s="554" t="s">
        <v>513</v>
      </c>
      <c r="B2809" s="505" t="s">
        <v>4555</v>
      </c>
      <c r="C2809" s="505" t="s">
        <v>300</v>
      </c>
      <c r="D2809" s="418"/>
      <c r="E2809" s="508">
        <v>4500</v>
      </c>
      <c r="F2809" s="529" t="s">
        <v>6668</v>
      </c>
      <c r="G2809" s="408" t="s">
        <v>6669</v>
      </c>
      <c r="H2809" s="408" t="s">
        <v>2852</v>
      </c>
      <c r="I2809" s="418"/>
      <c r="J2809" s="418"/>
      <c r="K2809" s="539"/>
      <c r="L2809" s="532"/>
      <c r="M2809" s="508"/>
      <c r="N2809" s="752">
        <v>4</v>
      </c>
      <c r="O2809" s="752">
        <v>12</v>
      </c>
      <c r="P2809" s="508">
        <f t="shared" si="71"/>
        <v>24000</v>
      </c>
    </row>
    <row r="2810" spans="1:16" s="389" customFormat="1" ht="11.25" x14ac:dyDescent="0.2">
      <c r="A2810" s="554" t="s">
        <v>513</v>
      </c>
      <c r="B2810" s="505" t="s">
        <v>4555</v>
      </c>
      <c r="C2810" s="505" t="s">
        <v>300</v>
      </c>
      <c r="D2810" s="418"/>
      <c r="E2810" s="508">
        <v>2616.5500000000002</v>
      </c>
      <c r="F2810" s="529" t="s">
        <v>6670</v>
      </c>
      <c r="G2810" s="408" t="s">
        <v>6671</v>
      </c>
      <c r="H2810" s="408" t="s">
        <v>3689</v>
      </c>
      <c r="I2810" s="418"/>
      <c r="J2810" s="418"/>
      <c r="K2810" s="539"/>
      <c r="L2810" s="532"/>
      <c r="M2810" s="508"/>
      <c r="N2810" s="752">
        <v>4</v>
      </c>
      <c r="O2810" s="752">
        <v>12</v>
      </c>
      <c r="P2810" s="508">
        <f t="shared" si="71"/>
        <v>24000</v>
      </c>
    </row>
    <row r="2811" spans="1:16" s="389" customFormat="1" ht="11.25" x14ac:dyDescent="0.2">
      <c r="A2811" s="554" t="s">
        <v>513</v>
      </c>
      <c r="B2811" s="505" t="s">
        <v>4555</v>
      </c>
      <c r="C2811" s="505" t="s">
        <v>300</v>
      </c>
      <c r="D2811" s="418"/>
      <c r="E2811" s="508">
        <v>5196</v>
      </c>
      <c r="F2811" s="529" t="s">
        <v>6672</v>
      </c>
      <c r="G2811" s="408" t="s">
        <v>6673</v>
      </c>
      <c r="H2811" s="408" t="s">
        <v>4716</v>
      </c>
      <c r="I2811" s="418"/>
      <c r="J2811" s="418"/>
      <c r="K2811" s="539"/>
      <c r="L2811" s="532"/>
      <c r="M2811" s="508"/>
      <c r="N2811" s="752">
        <v>4</v>
      </c>
      <c r="O2811" s="752">
        <v>12</v>
      </c>
      <c r="P2811" s="508">
        <f t="shared" si="71"/>
        <v>24000</v>
      </c>
    </row>
    <row r="2812" spans="1:16" s="389" customFormat="1" ht="11.25" x14ac:dyDescent="0.2">
      <c r="A2812" s="554" t="s">
        <v>513</v>
      </c>
      <c r="B2812" s="505" t="s">
        <v>4555</v>
      </c>
      <c r="C2812" s="505" t="s">
        <v>300</v>
      </c>
      <c r="D2812" s="418"/>
      <c r="E2812" s="508">
        <v>4000</v>
      </c>
      <c r="F2812" s="529" t="s">
        <v>6674</v>
      </c>
      <c r="G2812" s="408" t="s">
        <v>6675</v>
      </c>
      <c r="H2812" s="408" t="s">
        <v>4510</v>
      </c>
      <c r="I2812" s="418"/>
      <c r="J2812" s="418"/>
      <c r="K2812" s="539"/>
      <c r="L2812" s="532"/>
      <c r="M2812" s="508"/>
      <c r="N2812" s="752">
        <v>4</v>
      </c>
      <c r="O2812" s="752">
        <v>12</v>
      </c>
      <c r="P2812" s="508">
        <f t="shared" si="71"/>
        <v>24000</v>
      </c>
    </row>
    <row r="2813" spans="1:16" s="389" customFormat="1" ht="11.25" x14ac:dyDescent="0.2">
      <c r="A2813" s="554" t="s">
        <v>513</v>
      </c>
      <c r="B2813" s="505" t="s">
        <v>4555</v>
      </c>
      <c r="C2813" s="505" t="s">
        <v>300</v>
      </c>
      <c r="D2813" s="418"/>
      <c r="E2813" s="508">
        <v>7840</v>
      </c>
      <c r="F2813" s="529" t="s">
        <v>6676</v>
      </c>
      <c r="G2813" s="408" t="s">
        <v>6677</v>
      </c>
      <c r="H2813" s="408" t="s">
        <v>5985</v>
      </c>
      <c r="I2813" s="418"/>
      <c r="J2813" s="418"/>
      <c r="K2813" s="539"/>
      <c r="L2813" s="532"/>
      <c r="M2813" s="508"/>
      <c r="N2813" s="752">
        <v>4</v>
      </c>
      <c r="O2813" s="752">
        <v>12</v>
      </c>
      <c r="P2813" s="508">
        <f t="shared" si="71"/>
        <v>24000</v>
      </c>
    </row>
    <row r="2814" spans="1:16" s="389" customFormat="1" ht="11.25" x14ac:dyDescent="0.2">
      <c r="A2814" s="554" t="s">
        <v>513</v>
      </c>
      <c r="B2814" s="505" t="s">
        <v>4555</v>
      </c>
      <c r="C2814" s="505" t="s">
        <v>300</v>
      </c>
      <c r="D2814" s="418"/>
      <c r="E2814" s="508">
        <v>7840</v>
      </c>
      <c r="F2814" s="529" t="s">
        <v>6678</v>
      </c>
      <c r="G2814" s="408" t="s">
        <v>6679</v>
      </c>
      <c r="H2814" s="408" t="s">
        <v>2841</v>
      </c>
      <c r="I2814" s="418"/>
      <c r="J2814" s="418"/>
      <c r="K2814" s="539"/>
      <c r="L2814" s="532"/>
      <c r="M2814" s="508"/>
      <c r="N2814" s="752">
        <v>4</v>
      </c>
      <c r="O2814" s="752">
        <v>12</v>
      </c>
      <c r="P2814" s="508">
        <f t="shared" si="71"/>
        <v>24000</v>
      </c>
    </row>
    <row r="2815" spans="1:16" s="389" customFormat="1" ht="11.25" x14ac:dyDescent="0.2">
      <c r="A2815" s="554" t="s">
        <v>513</v>
      </c>
      <c r="B2815" s="505" t="s">
        <v>4555</v>
      </c>
      <c r="C2815" s="505" t="s">
        <v>300</v>
      </c>
      <c r="D2815" s="418"/>
      <c r="E2815" s="508">
        <v>4500</v>
      </c>
      <c r="F2815" s="529" t="s">
        <v>6680</v>
      </c>
      <c r="G2815" s="408" t="s">
        <v>6681</v>
      </c>
      <c r="H2815" s="408" t="s">
        <v>4716</v>
      </c>
      <c r="I2815" s="418"/>
      <c r="J2815" s="418"/>
      <c r="K2815" s="539"/>
      <c r="L2815" s="532"/>
      <c r="M2815" s="508"/>
      <c r="N2815" s="752">
        <v>4</v>
      </c>
      <c r="O2815" s="752">
        <v>12</v>
      </c>
      <c r="P2815" s="508">
        <f t="shared" si="71"/>
        <v>24000</v>
      </c>
    </row>
    <row r="2816" spans="1:16" s="389" customFormat="1" ht="11.25" x14ac:dyDescent="0.2">
      <c r="A2816" s="554" t="s">
        <v>513</v>
      </c>
      <c r="B2816" s="505" t="s">
        <v>4555</v>
      </c>
      <c r="C2816" s="505" t="s">
        <v>300</v>
      </c>
      <c r="D2816" s="418"/>
      <c r="E2816" s="508">
        <v>4838.71</v>
      </c>
      <c r="F2816" s="529" t="s">
        <v>6682</v>
      </c>
      <c r="G2816" s="408" t="s">
        <v>6683</v>
      </c>
      <c r="H2816" s="408" t="s">
        <v>6009</v>
      </c>
      <c r="I2816" s="418"/>
      <c r="J2816" s="418"/>
      <c r="K2816" s="539"/>
      <c r="L2816" s="532"/>
      <c r="M2816" s="508"/>
      <c r="N2816" s="752">
        <v>4</v>
      </c>
      <c r="O2816" s="752">
        <v>12</v>
      </c>
      <c r="P2816" s="508">
        <f t="shared" si="71"/>
        <v>24000</v>
      </c>
    </row>
    <row r="2817" spans="1:16" s="389" customFormat="1" ht="11.25" x14ac:dyDescent="0.2">
      <c r="A2817" s="554" t="s">
        <v>513</v>
      </c>
      <c r="B2817" s="505" t="s">
        <v>4555</v>
      </c>
      <c r="C2817" s="505" t="s">
        <v>300</v>
      </c>
      <c r="D2817" s="418"/>
      <c r="E2817" s="508">
        <v>2706.77</v>
      </c>
      <c r="F2817" s="529" t="s">
        <v>6684</v>
      </c>
      <c r="G2817" s="408" t="s">
        <v>6685</v>
      </c>
      <c r="H2817" s="408" t="s">
        <v>3689</v>
      </c>
      <c r="I2817" s="418"/>
      <c r="J2817" s="418"/>
      <c r="K2817" s="539"/>
      <c r="L2817" s="532"/>
      <c r="M2817" s="508"/>
      <c r="N2817" s="752">
        <v>4</v>
      </c>
      <c r="O2817" s="752">
        <v>12</v>
      </c>
      <c r="P2817" s="508">
        <f t="shared" ref="P2817:P2880" si="72">2000*O2817</f>
        <v>24000</v>
      </c>
    </row>
    <row r="2818" spans="1:16" s="389" customFormat="1" ht="11.25" x14ac:dyDescent="0.2">
      <c r="A2818" s="554" t="s">
        <v>513</v>
      </c>
      <c r="B2818" s="505" t="s">
        <v>4555</v>
      </c>
      <c r="C2818" s="505" t="s">
        <v>300</v>
      </c>
      <c r="D2818" s="418"/>
      <c r="E2818" s="508">
        <v>2700</v>
      </c>
      <c r="F2818" s="529" t="s">
        <v>6686</v>
      </c>
      <c r="G2818" s="408" t="s">
        <v>6687</v>
      </c>
      <c r="H2818" s="408" t="s">
        <v>2502</v>
      </c>
      <c r="I2818" s="418"/>
      <c r="J2818" s="418"/>
      <c r="K2818" s="539"/>
      <c r="L2818" s="532"/>
      <c r="M2818" s="508"/>
      <c r="N2818" s="752">
        <v>4</v>
      </c>
      <c r="O2818" s="752">
        <v>12</v>
      </c>
      <c r="P2818" s="508">
        <f t="shared" si="72"/>
        <v>24000</v>
      </c>
    </row>
    <row r="2819" spans="1:16" s="389" customFormat="1" ht="11.25" x14ac:dyDescent="0.2">
      <c r="A2819" s="554" t="s">
        <v>513</v>
      </c>
      <c r="B2819" s="505" t="s">
        <v>4555</v>
      </c>
      <c r="C2819" s="505" t="s">
        <v>300</v>
      </c>
      <c r="D2819" s="418"/>
      <c r="E2819" s="508">
        <v>5196</v>
      </c>
      <c r="F2819" s="529" t="s">
        <v>6688</v>
      </c>
      <c r="G2819" s="408" t="s">
        <v>6689</v>
      </c>
      <c r="H2819" s="408" t="s">
        <v>4716</v>
      </c>
      <c r="I2819" s="418"/>
      <c r="J2819" s="418"/>
      <c r="K2819" s="539"/>
      <c r="L2819" s="532"/>
      <c r="M2819" s="508"/>
      <c r="N2819" s="752">
        <v>4</v>
      </c>
      <c r="O2819" s="752">
        <v>12</v>
      </c>
      <c r="P2819" s="508">
        <f t="shared" si="72"/>
        <v>24000</v>
      </c>
    </row>
    <row r="2820" spans="1:16" s="389" customFormat="1" ht="11.25" x14ac:dyDescent="0.2">
      <c r="A2820" s="554" t="s">
        <v>513</v>
      </c>
      <c r="B2820" s="505" t="s">
        <v>4555</v>
      </c>
      <c r="C2820" s="505" t="s">
        <v>300</v>
      </c>
      <c r="D2820" s="418"/>
      <c r="E2820" s="508">
        <v>5275</v>
      </c>
      <c r="F2820" s="529" t="s">
        <v>6690</v>
      </c>
      <c r="G2820" s="408" t="s">
        <v>6691</v>
      </c>
      <c r="H2820" s="408" t="s">
        <v>3730</v>
      </c>
      <c r="I2820" s="418"/>
      <c r="J2820" s="418"/>
      <c r="K2820" s="539"/>
      <c r="L2820" s="532"/>
      <c r="M2820" s="508"/>
      <c r="N2820" s="752">
        <v>4</v>
      </c>
      <c r="O2820" s="752">
        <v>12</v>
      </c>
      <c r="P2820" s="508">
        <f t="shared" si="72"/>
        <v>24000</v>
      </c>
    </row>
    <row r="2821" spans="1:16" s="389" customFormat="1" ht="11.25" x14ac:dyDescent="0.2">
      <c r="A2821" s="554" t="s">
        <v>513</v>
      </c>
      <c r="B2821" s="505" t="s">
        <v>4555</v>
      </c>
      <c r="C2821" s="505" t="s">
        <v>300</v>
      </c>
      <c r="D2821" s="418"/>
      <c r="E2821" s="508">
        <v>5000</v>
      </c>
      <c r="F2821" s="529" t="s">
        <v>6692</v>
      </c>
      <c r="G2821" s="408" t="s">
        <v>5023</v>
      </c>
      <c r="H2821" s="408" t="s">
        <v>3733</v>
      </c>
      <c r="I2821" s="418"/>
      <c r="J2821" s="418"/>
      <c r="K2821" s="539"/>
      <c r="L2821" s="532"/>
      <c r="M2821" s="508"/>
      <c r="N2821" s="752">
        <v>4</v>
      </c>
      <c r="O2821" s="752">
        <v>12</v>
      </c>
      <c r="P2821" s="508">
        <f t="shared" si="72"/>
        <v>24000</v>
      </c>
    </row>
    <row r="2822" spans="1:16" s="389" customFormat="1" ht="11.25" x14ac:dyDescent="0.2">
      <c r="A2822" s="554" t="s">
        <v>513</v>
      </c>
      <c r="B2822" s="505" t="s">
        <v>4555</v>
      </c>
      <c r="C2822" s="505" t="s">
        <v>300</v>
      </c>
      <c r="D2822" s="418"/>
      <c r="E2822" s="508">
        <v>6000</v>
      </c>
      <c r="F2822" s="529" t="s">
        <v>5022</v>
      </c>
      <c r="G2822" s="408" t="s">
        <v>6693</v>
      </c>
      <c r="H2822" s="408" t="s">
        <v>2841</v>
      </c>
      <c r="I2822" s="418"/>
      <c r="J2822" s="418"/>
      <c r="K2822" s="539"/>
      <c r="L2822" s="532"/>
      <c r="M2822" s="508"/>
      <c r="N2822" s="752">
        <v>4</v>
      </c>
      <c r="O2822" s="752">
        <v>12</v>
      </c>
      <c r="P2822" s="508">
        <f t="shared" si="72"/>
        <v>24000</v>
      </c>
    </row>
    <row r="2823" spans="1:16" s="389" customFormat="1" ht="11.25" x14ac:dyDescent="0.2">
      <c r="A2823" s="554" t="s">
        <v>513</v>
      </c>
      <c r="B2823" s="505" t="s">
        <v>4555</v>
      </c>
      <c r="C2823" s="505" t="s">
        <v>300</v>
      </c>
      <c r="D2823" s="418"/>
      <c r="E2823" s="508">
        <v>6000</v>
      </c>
      <c r="F2823" s="529" t="s">
        <v>6694</v>
      </c>
      <c r="G2823" s="408" t="s">
        <v>6695</v>
      </c>
      <c r="H2823" s="408" t="s">
        <v>2841</v>
      </c>
      <c r="I2823" s="418"/>
      <c r="J2823" s="418"/>
      <c r="K2823" s="539"/>
      <c r="L2823" s="532"/>
      <c r="M2823" s="508"/>
      <c r="N2823" s="752">
        <v>4</v>
      </c>
      <c r="O2823" s="752">
        <v>12</v>
      </c>
      <c r="P2823" s="508">
        <f t="shared" si="72"/>
        <v>24000</v>
      </c>
    </row>
    <row r="2824" spans="1:16" s="389" customFormat="1" ht="11.25" x14ac:dyDescent="0.2">
      <c r="A2824" s="554" t="s">
        <v>513</v>
      </c>
      <c r="B2824" s="505" t="s">
        <v>4555</v>
      </c>
      <c r="C2824" s="505" t="s">
        <v>300</v>
      </c>
      <c r="D2824" s="418"/>
      <c r="E2824" s="508">
        <v>2797</v>
      </c>
      <c r="F2824" s="529" t="s">
        <v>6696</v>
      </c>
      <c r="G2824" s="408" t="s">
        <v>6697</v>
      </c>
      <c r="H2824" s="408" t="s">
        <v>3699</v>
      </c>
      <c r="I2824" s="418"/>
      <c r="J2824" s="418"/>
      <c r="K2824" s="539"/>
      <c r="L2824" s="532"/>
      <c r="M2824" s="508"/>
      <c r="N2824" s="752">
        <v>4</v>
      </c>
      <c r="O2824" s="752">
        <v>12</v>
      </c>
      <c r="P2824" s="508">
        <f t="shared" si="72"/>
        <v>24000</v>
      </c>
    </row>
    <row r="2825" spans="1:16" s="389" customFormat="1" ht="11.25" x14ac:dyDescent="0.2">
      <c r="A2825" s="554" t="s">
        <v>513</v>
      </c>
      <c r="B2825" s="505" t="s">
        <v>4555</v>
      </c>
      <c r="C2825" s="505" t="s">
        <v>300</v>
      </c>
      <c r="D2825" s="418"/>
      <c r="E2825" s="508">
        <v>5196</v>
      </c>
      <c r="F2825" s="529" t="s">
        <v>6698</v>
      </c>
      <c r="G2825" s="408" t="s">
        <v>6699</v>
      </c>
      <c r="H2825" s="408" t="s">
        <v>4716</v>
      </c>
      <c r="I2825" s="418"/>
      <c r="J2825" s="418"/>
      <c r="K2825" s="539"/>
      <c r="L2825" s="532"/>
      <c r="M2825" s="508"/>
      <c r="N2825" s="752">
        <v>4</v>
      </c>
      <c r="O2825" s="752">
        <v>12</v>
      </c>
      <c r="P2825" s="508">
        <f t="shared" si="72"/>
        <v>24000</v>
      </c>
    </row>
    <row r="2826" spans="1:16" s="389" customFormat="1" ht="11.25" x14ac:dyDescent="0.2">
      <c r="A2826" s="554" t="s">
        <v>513</v>
      </c>
      <c r="B2826" s="505" t="s">
        <v>4555</v>
      </c>
      <c r="C2826" s="505" t="s">
        <v>300</v>
      </c>
      <c r="D2826" s="418"/>
      <c r="E2826" s="508">
        <v>7000</v>
      </c>
      <c r="F2826" s="529" t="s">
        <v>6700</v>
      </c>
      <c r="G2826" s="408" t="s">
        <v>6701</v>
      </c>
      <c r="H2826" s="408" t="s">
        <v>2841</v>
      </c>
      <c r="I2826" s="418"/>
      <c r="J2826" s="418"/>
      <c r="K2826" s="539"/>
      <c r="L2826" s="532"/>
      <c r="M2826" s="508"/>
      <c r="N2826" s="752">
        <v>4</v>
      </c>
      <c r="O2826" s="752">
        <v>12</v>
      </c>
      <c r="P2826" s="508">
        <f t="shared" si="72"/>
        <v>24000</v>
      </c>
    </row>
    <row r="2827" spans="1:16" s="389" customFormat="1" ht="11.25" x14ac:dyDescent="0.2">
      <c r="A2827" s="554" t="s">
        <v>513</v>
      </c>
      <c r="B2827" s="505" t="s">
        <v>4555</v>
      </c>
      <c r="C2827" s="505" t="s">
        <v>300</v>
      </c>
      <c r="D2827" s="418"/>
      <c r="E2827" s="508">
        <v>5196</v>
      </c>
      <c r="F2827" s="529" t="s">
        <v>6702</v>
      </c>
      <c r="G2827" s="408" t="s">
        <v>6703</v>
      </c>
      <c r="H2827" s="408" t="s">
        <v>4716</v>
      </c>
      <c r="I2827" s="418"/>
      <c r="J2827" s="418"/>
      <c r="K2827" s="539"/>
      <c r="L2827" s="532"/>
      <c r="M2827" s="508"/>
      <c r="N2827" s="752">
        <v>4</v>
      </c>
      <c r="O2827" s="752">
        <v>12</v>
      </c>
      <c r="P2827" s="508">
        <f t="shared" si="72"/>
        <v>24000</v>
      </c>
    </row>
    <row r="2828" spans="1:16" s="389" customFormat="1" ht="11.25" x14ac:dyDescent="0.2">
      <c r="A2828" s="554" t="s">
        <v>513</v>
      </c>
      <c r="B2828" s="505" t="s">
        <v>4555</v>
      </c>
      <c r="C2828" s="505" t="s">
        <v>300</v>
      </c>
      <c r="D2828" s="418"/>
      <c r="E2828" s="508">
        <v>5000</v>
      </c>
      <c r="F2828" s="529" t="s">
        <v>6704</v>
      </c>
      <c r="G2828" s="408" t="s">
        <v>6705</v>
      </c>
      <c r="H2828" s="408" t="s">
        <v>6009</v>
      </c>
      <c r="I2828" s="418"/>
      <c r="J2828" s="418"/>
      <c r="K2828" s="539"/>
      <c r="L2828" s="532"/>
      <c r="M2828" s="508"/>
      <c r="N2828" s="752">
        <v>4</v>
      </c>
      <c r="O2828" s="752">
        <v>12</v>
      </c>
      <c r="P2828" s="508">
        <f t="shared" si="72"/>
        <v>24000</v>
      </c>
    </row>
    <row r="2829" spans="1:16" s="389" customFormat="1" ht="11.25" x14ac:dyDescent="0.2">
      <c r="A2829" s="554" t="s">
        <v>513</v>
      </c>
      <c r="B2829" s="505" t="s">
        <v>4555</v>
      </c>
      <c r="C2829" s="505" t="s">
        <v>300</v>
      </c>
      <c r="D2829" s="418"/>
      <c r="E2829" s="508">
        <v>5196</v>
      </c>
      <c r="F2829" s="529" t="s">
        <v>6706</v>
      </c>
      <c r="G2829" s="408" t="s">
        <v>6707</v>
      </c>
      <c r="H2829" s="408" t="s">
        <v>4716</v>
      </c>
      <c r="I2829" s="418"/>
      <c r="J2829" s="418"/>
      <c r="K2829" s="539"/>
      <c r="L2829" s="532"/>
      <c r="M2829" s="508"/>
      <c r="N2829" s="752">
        <v>4</v>
      </c>
      <c r="O2829" s="752">
        <v>12</v>
      </c>
      <c r="P2829" s="508">
        <f t="shared" si="72"/>
        <v>24000</v>
      </c>
    </row>
    <row r="2830" spans="1:16" s="389" customFormat="1" ht="11.25" x14ac:dyDescent="0.2">
      <c r="A2830" s="554" t="s">
        <v>513</v>
      </c>
      <c r="B2830" s="505" t="s">
        <v>4555</v>
      </c>
      <c r="C2830" s="505" t="s">
        <v>300</v>
      </c>
      <c r="D2830" s="418"/>
      <c r="E2830" s="508">
        <v>7840</v>
      </c>
      <c r="F2830" s="529" t="s">
        <v>6708</v>
      </c>
      <c r="G2830" s="408" t="s">
        <v>6709</v>
      </c>
      <c r="H2830" s="408" t="s">
        <v>2841</v>
      </c>
      <c r="I2830" s="418"/>
      <c r="J2830" s="418"/>
      <c r="K2830" s="539"/>
      <c r="L2830" s="532"/>
      <c r="M2830" s="508"/>
      <c r="N2830" s="752">
        <v>4</v>
      </c>
      <c r="O2830" s="752">
        <v>12</v>
      </c>
      <c r="P2830" s="508">
        <f t="shared" si="72"/>
        <v>24000</v>
      </c>
    </row>
    <row r="2831" spans="1:16" s="389" customFormat="1" ht="11.25" x14ac:dyDescent="0.2">
      <c r="A2831" s="554" t="s">
        <v>513</v>
      </c>
      <c r="B2831" s="505" t="s">
        <v>4555</v>
      </c>
      <c r="C2831" s="505" t="s">
        <v>300</v>
      </c>
      <c r="D2831" s="418"/>
      <c r="E2831" s="508">
        <v>7000</v>
      </c>
      <c r="F2831" s="529" t="s">
        <v>6710</v>
      </c>
      <c r="G2831" s="408" t="s">
        <v>6711</v>
      </c>
      <c r="H2831" s="408" t="s">
        <v>2841</v>
      </c>
      <c r="I2831" s="418"/>
      <c r="J2831" s="418"/>
      <c r="K2831" s="539"/>
      <c r="L2831" s="532"/>
      <c r="M2831" s="508"/>
      <c r="N2831" s="752">
        <v>4</v>
      </c>
      <c r="O2831" s="752">
        <v>12</v>
      </c>
      <c r="P2831" s="508">
        <f t="shared" si="72"/>
        <v>24000</v>
      </c>
    </row>
    <row r="2832" spans="1:16" s="389" customFormat="1" ht="11.25" x14ac:dyDescent="0.2">
      <c r="A2832" s="554" t="s">
        <v>513</v>
      </c>
      <c r="B2832" s="505" t="s">
        <v>4555</v>
      </c>
      <c r="C2832" s="505" t="s">
        <v>300</v>
      </c>
      <c r="D2832" s="418"/>
      <c r="E2832" s="508">
        <v>5196</v>
      </c>
      <c r="F2832" s="529" t="s">
        <v>6712</v>
      </c>
      <c r="G2832" s="408" t="s">
        <v>6713</v>
      </c>
      <c r="H2832" s="408" t="s">
        <v>4716</v>
      </c>
      <c r="I2832" s="418"/>
      <c r="J2832" s="418"/>
      <c r="K2832" s="539"/>
      <c r="L2832" s="532"/>
      <c r="M2832" s="508"/>
      <c r="N2832" s="752">
        <v>4</v>
      </c>
      <c r="O2832" s="752">
        <v>12</v>
      </c>
      <c r="P2832" s="508">
        <f t="shared" si="72"/>
        <v>24000</v>
      </c>
    </row>
    <row r="2833" spans="1:16" s="389" customFormat="1" ht="11.25" x14ac:dyDescent="0.2">
      <c r="A2833" s="554" t="s">
        <v>513</v>
      </c>
      <c r="B2833" s="505" t="s">
        <v>4555</v>
      </c>
      <c r="C2833" s="505" t="s">
        <v>300</v>
      </c>
      <c r="D2833" s="418"/>
      <c r="E2833" s="508">
        <v>7840</v>
      </c>
      <c r="F2833" s="529" t="s">
        <v>6714</v>
      </c>
      <c r="G2833" s="408" t="s">
        <v>6715</v>
      </c>
      <c r="H2833" s="408" t="s">
        <v>5985</v>
      </c>
      <c r="I2833" s="418"/>
      <c r="J2833" s="418"/>
      <c r="K2833" s="539"/>
      <c r="L2833" s="532"/>
      <c r="M2833" s="508"/>
      <c r="N2833" s="752">
        <v>4</v>
      </c>
      <c r="O2833" s="752">
        <v>12</v>
      </c>
      <c r="P2833" s="508">
        <f t="shared" si="72"/>
        <v>24000</v>
      </c>
    </row>
    <row r="2834" spans="1:16" s="389" customFormat="1" ht="11.25" x14ac:dyDescent="0.2">
      <c r="A2834" s="554" t="s">
        <v>513</v>
      </c>
      <c r="B2834" s="505" t="s">
        <v>4555</v>
      </c>
      <c r="C2834" s="505" t="s">
        <v>300</v>
      </c>
      <c r="D2834" s="418"/>
      <c r="E2834" s="508">
        <v>7840</v>
      </c>
      <c r="F2834" s="529" t="s">
        <v>6716</v>
      </c>
      <c r="G2834" s="408" t="s">
        <v>6717</v>
      </c>
      <c r="H2834" s="408" t="s">
        <v>2841</v>
      </c>
      <c r="I2834" s="418"/>
      <c r="J2834" s="418"/>
      <c r="K2834" s="539"/>
      <c r="L2834" s="532"/>
      <c r="M2834" s="508"/>
      <c r="N2834" s="752">
        <v>4</v>
      </c>
      <c r="O2834" s="752">
        <v>12</v>
      </c>
      <c r="P2834" s="508">
        <f t="shared" si="72"/>
        <v>24000</v>
      </c>
    </row>
    <row r="2835" spans="1:16" s="389" customFormat="1" ht="11.25" x14ac:dyDescent="0.2">
      <c r="A2835" s="554" t="s">
        <v>513</v>
      </c>
      <c r="B2835" s="505" t="s">
        <v>4555</v>
      </c>
      <c r="C2835" s="505" t="s">
        <v>300</v>
      </c>
      <c r="D2835" s="418"/>
      <c r="E2835" s="508">
        <v>2797</v>
      </c>
      <c r="F2835" s="529" t="s">
        <v>6718</v>
      </c>
      <c r="G2835" s="408" t="s">
        <v>6719</v>
      </c>
      <c r="H2835" s="408" t="s">
        <v>3689</v>
      </c>
      <c r="I2835" s="418"/>
      <c r="J2835" s="418"/>
      <c r="K2835" s="539"/>
      <c r="L2835" s="532"/>
      <c r="M2835" s="508"/>
      <c r="N2835" s="752">
        <v>4</v>
      </c>
      <c r="O2835" s="752">
        <v>12</v>
      </c>
      <c r="P2835" s="508">
        <f t="shared" si="72"/>
        <v>24000</v>
      </c>
    </row>
    <row r="2836" spans="1:16" s="389" customFormat="1" ht="11.25" x14ac:dyDescent="0.2">
      <c r="A2836" s="554" t="s">
        <v>513</v>
      </c>
      <c r="B2836" s="505" t="s">
        <v>4555</v>
      </c>
      <c r="C2836" s="505" t="s">
        <v>300</v>
      </c>
      <c r="D2836" s="418"/>
      <c r="E2836" s="508">
        <v>2500</v>
      </c>
      <c r="F2836" s="529" t="s">
        <v>6720</v>
      </c>
      <c r="G2836" s="408" t="s">
        <v>6721</v>
      </c>
      <c r="H2836" s="408" t="s">
        <v>3730</v>
      </c>
      <c r="I2836" s="418"/>
      <c r="J2836" s="418"/>
      <c r="K2836" s="539"/>
      <c r="L2836" s="532"/>
      <c r="M2836" s="508"/>
      <c r="N2836" s="752">
        <v>4</v>
      </c>
      <c r="O2836" s="752">
        <v>12</v>
      </c>
      <c r="P2836" s="508">
        <f t="shared" si="72"/>
        <v>24000</v>
      </c>
    </row>
    <row r="2837" spans="1:16" s="389" customFormat="1" ht="11.25" x14ac:dyDescent="0.2">
      <c r="A2837" s="554" t="s">
        <v>513</v>
      </c>
      <c r="B2837" s="505" t="s">
        <v>4555</v>
      </c>
      <c r="C2837" s="505" t="s">
        <v>300</v>
      </c>
      <c r="D2837" s="418"/>
      <c r="E2837" s="508">
        <v>5196</v>
      </c>
      <c r="F2837" s="529" t="s">
        <v>6722</v>
      </c>
      <c r="G2837" s="408" t="s">
        <v>6723</v>
      </c>
      <c r="H2837" s="408" t="s">
        <v>4716</v>
      </c>
      <c r="I2837" s="418"/>
      <c r="J2837" s="418"/>
      <c r="K2837" s="539"/>
      <c r="L2837" s="532"/>
      <c r="M2837" s="508"/>
      <c r="N2837" s="752">
        <v>4</v>
      </c>
      <c r="O2837" s="752">
        <v>12</v>
      </c>
      <c r="P2837" s="508">
        <f t="shared" si="72"/>
        <v>24000</v>
      </c>
    </row>
    <row r="2838" spans="1:16" s="389" customFormat="1" ht="11.25" x14ac:dyDescent="0.2">
      <c r="A2838" s="554" t="s">
        <v>513</v>
      </c>
      <c r="B2838" s="505" t="s">
        <v>4555</v>
      </c>
      <c r="C2838" s="505" t="s">
        <v>300</v>
      </c>
      <c r="D2838" s="418"/>
      <c r="E2838" s="508">
        <v>5500</v>
      </c>
      <c r="F2838" s="529" t="s">
        <v>6724</v>
      </c>
      <c r="G2838" s="408" t="s">
        <v>6725</v>
      </c>
      <c r="H2838" s="408" t="s">
        <v>4716</v>
      </c>
      <c r="I2838" s="418"/>
      <c r="J2838" s="418"/>
      <c r="K2838" s="539"/>
      <c r="L2838" s="532"/>
      <c r="M2838" s="508"/>
      <c r="N2838" s="752">
        <v>4</v>
      </c>
      <c r="O2838" s="752">
        <v>12</v>
      </c>
      <c r="P2838" s="508">
        <f t="shared" si="72"/>
        <v>24000</v>
      </c>
    </row>
    <row r="2839" spans="1:16" s="389" customFormat="1" ht="11.25" x14ac:dyDescent="0.2">
      <c r="A2839" s="554" t="s">
        <v>513</v>
      </c>
      <c r="B2839" s="505" t="s">
        <v>4555</v>
      </c>
      <c r="C2839" s="505" t="s">
        <v>300</v>
      </c>
      <c r="D2839" s="418"/>
      <c r="E2839" s="508">
        <v>8000</v>
      </c>
      <c r="F2839" s="529" t="s">
        <v>6726</v>
      </c>
      <c r="G2839" s="408" t="s">
        <v>6727</v>
      </c>
      <c r="H2839" s="408" t="s">
        <v>6060</v>
      </c>
      <c r="I2839" s="418"/>
      <c r="J2839" s="418"/>
      <c r="K2839" s="539"/>
      <c r="L2839" s="532"/>
      <c r="M2839" s="508"/>
      <c r="N2839" s="752">
        <v>4</v>
      </c>
      <c r="O2839" s="752">
        <v>12</v>
      </c>
      <c r="P2839" s="508">
        <f t="shared" si="72"/>
        <v>24000</v>
      </c>
    </row>
    <row r="2840" spans="1:16" s="389" customFormat="1" ht="11.25" x14ac:dyDescent="0.2">
      <c r="A2840" s="554" t="s">
        <v>513</v>
      </c>
      <c r="B2840" s="505" t="s">
        <v>4555</v>
      </c>
      <c r="C2840" s="505" t="s">
        <v>300</v>
      </c>
      <c r="D2840" s="418"/>
      <c r="E2840" s="508">
        <v>8000</v>
      </c>
      <c r="F2840" s="529" t="s">
        <v>6728</v>
      </c>
      <c r="G2840" s="408" t="s">
        <v>6729</v>
      </c>
      <c r="H2840" s="408" t="s">
        <v>3773</v>
      </c>
      <c r="I2840" s="418"/>
      <c r="J2840" s="418"/>
      <c r="K2840" s="539"/>
      <c r="L2840" s="532"/>
      <c r="M2840" s="508"/>
      <c r="N2840" s="752">
        <v>4</v>
      </c>
      <c r="O2840" s="752">
        <v>12</v>
      </c>
      <c r="P2840" s="508">
        <f t="shared" si="72"/>
        <v>24000</v>
      </c>
    </row>
    <row r="2841" spans="1:16" s="389" customFormat="1" ht="11.25" x14ac:dyDescent="0.2">
      <c r="A2841" s="554" t="s">
        <v>513</v>
      </c>
      <c r="B2841" s="505" t="s">
        <v>4555</v>
      </c>
      <c r="C2841" s="505" t="s">
        <v>300</v>
      </c>
      <c r="D2841" s="418"/>
      <c r="E2841" s="508">
        <v>8290</v>
      </c>
      <c r="F2841" s="529" t="s">
        <v>6730</v>
      </c>
      <c r="G2841" s="408" t="s">
        <v>6731</v>
      </c>
      <c r="H2841" s="408" t="s">
        <v>6511</v>
      </c>
      <c r="I2841" s="418"/>
      <c r="J2841" s="418"/>
      <c r="K2841" s="539"/>
      <c r="L2841" s="532"/>
      <c r="M2841" s="508"/>
      <c r="N2841" s="752">
        <v>4</v>
      </c>
      <c r="O2841" s="752">
        <v>12</v>
      </c>
      <c r="P2841" s="508">
        <f t="shared" si="72"/>
        <v>24000</v>
      </c>
    </row>
    <row r="2842" spans="1:16" s="389" customFormat="1" ht="11.25" x14ac:dyDescent="0.2">
      <c r="A2842" s="554" t="s">
        <v>513</v>
      </c>
      <c r="B2842" s="505" t="s">
        <v>4555</v>
      </c>
      <c r="C2842" s="505" t="s">
        <v>300</v>
      </c>
      <c r="D2842" s="418"/>
      <c r="E2842" s="508">
        <v>2700</v>
      </c>
      <c r="F2842" s="529" t="s">
        <v>6732</v>
      </c>
      <c r="G2842" s="408" t="s">
        <v>6733</v>
      </c>
      <c r="H2842" s="408" t="s">
        <v>2502</v>
      </c>
      <c r="I2842" s="418"/>
      <c r="J2842" s="418"/>
      <c r="K2842" s="539"/>
      <c r="L2842" s="532"/>
      <c r="M2842" s="508"/>
      <c r="N2842" s="752">
        <v>4</v>
      </c>
      <c r="O2842" s="752">
        <v>12</v>
      </c>
      <c r="P2842" s="508">
        <f t="shared" si="72"/>
        <v>24000</v>
      </c>
    </row>
    <row r="2843" spans="1:16" s="389" customFormat="1" ht="11.25" x14ac:dyDescent="0.2">
      <c r="A2843" s="554" t="s">
        <v>513</v>
      </c>
      <c r="B2843" s="505" t="s">
        <v>4555</v>
      </c>
      <c r="C2843" s="505" t="s">
        <v>300</v>
      </c>
      <c r="D2843" s="418"/>
      <c r="E2843" s="508">
        <v>5500</v>
      </c>
      <c r="F2843" s="529" t="s">
        <v>6734</v>
      </c>
      <c r="G2843" s="408" t="s">
        <v>6735</v>
      </c>
      <c r="H2843" s="408" t="s">
        <v>4716</v>
      </c>
      <c r="I2843" s="418"/>
      <c r="J2843" s="418"/>
      <c r="K2843" s="539"/>
      <c r="L2843" s="532"/>
      <c r="M2843" s="508"/>
      <c r="N2843" s="752">
        <v>4</v>
      </c>
      <c r="O2843" s="752">
        <v>12</v>
      </c>
      <c r="P2843" s="508">
        <f t="shared" si="72"/>
        <v>24000</v>
      </c>
    </row>
    <row r="2844" spans="1:16" s="389" customFormat="1" ht="11.25" x14ac:dyDescent="0.2">
      <c r="A2844" s="554" t="s">
        <v>513</v>
      </c>
      <c r="B2844" s="505" t="s">
        <v>4555</v>
      </c>
      <c r="C2844" s="505" t="s">
        <v>300</v>
      </c>
      <c r="D2844" s="418"/>
      <c r="E2844" s="508">
        <v>2000</v>
      </c>
      <c r="F2844" s="529" t="s">
        <v>6736</v>
      </c>
      <c r="G2844" s="408" t="s">
        <v>6737</v>
      </c>
      <c r="H2844" s="408" t="s">
        <v>6738</v>
      </c>
      <c r="I2844" s="418"/>
      <c r="J2844" s="418"/>
      <c r="K2844" s="539"/>
      <c r="L2844" s="532"/>
      <c r="M2844" s="508"/>
      <c r="N2844" s="752">
        <v>4</v>
      </c>
      <c r="O2844" s="752">
        <v>12</v>
      </c>
      <c r="P2844" s="508">
        <f t="shared" si="72"/>
        <v>24000</v>
      </c>
    </row>
    <row r="2845" spans="1:16" s="389" customFormat="1" ht="11.25" x14ac:dyDescent="0.2">
      <c r="A2845" s="554" t="s">
        <v>513</v>
      </c>
      <c r="B2845" s="505" t="s">
        <v>4555</v>
      </c>
      <c r="C2845" s="505" t="s">
        <v>300</v>
      </c>
      <c r="D2845" s="418"/>
      <c r="E2845" s="508">
        <v>5275</v>
      </c>
      <c r="F2845" s="529" t="s">
        <v>6739</v>
      </c>
      <c r="G2845" s="408" t="s">
        <v>6740</v>
      </c>
      <c r="H2845" s="408" t="s">
        <v>3730</v>
      </c>
      <c r="I2845" s="418"/>
      <c r="J2845" s="418"/>
      <c r="K2845" s="539"/>
      <c r="L2845" s="532"/>
      <c r="M2845" s="508"/>
      <c r="N2845" s="752">
        <v>4</v>
      </c>
      <c r="O2845" s="752">
        <v>12</v>
      </c>
      <c r="P2845" s="508">
        <f t="shared" si="72"/>
        <v>24000</v>
      </c>
    </row>
    <row r="2846" spans="1:16" s="389" customFormat="1" ht="11.25" x14ac:dyDescent="0.2">
      <c r="A2846" s="554" t="s">
        <v>513</v>
      </c>
      <c r="B2846" s="505" t="s">
        <v>4555</v>
      </c>
      <c r="C2846" s="505" t="s">
        <v>300</v>
      </c>
      <c r="D2846" s="418"/>
      <c r="E2846" s="508">
        <v>2797</v>
      </c>
      <c r="F2846" s="529" t="s">
        <v>6741</v>
      </c>
      <c r="G2846" s="408" t="s">
        <v>6742</v>
      </c>
      <c r="H2846" s="408" t="s">
        <v>3689</v>
      </c>
      <c r="I2846" s="418"/>
      <c r="J2846" s="418"/>
      <c r="K2846" s="539"/>
      <c r="L2846" s="532"/>
      <c r="M2846" s="508"/>
      <c r="N2846" s="752">
        <v>4</v>
      </c>
      <c r="O2846" s="752">
        <v>12</v>
      </c>
      <c r="P2846" s="508">
        <f t="shared" si="72"/>
        <v>24000</v>
      </c>
    </row>
    <row r="2847" spans="1:16" s="389" customFormat="1" ht="11.25" x14ac:dyDescent="0.2">
      <c r="A2847" s="554" t="s">
        <v>513</v>
      </c>
      <c r="B2847" s="505" t="s">
        <v>4555</v>
      </c>
      <c r="C2847" s="505" t="s">
        <v>300</v>
      </c>
      <c r="D2847" s="418"/>
      <c r="E2847" s="508">
        <v>4500</v>
      </c>
      <c r="F2847" s="529" t="s">
        <v>6743</v>
      </c>
      <c r="G2847" s="408" t="s">
        <v>6744</v>
      </c>
      <c r="H2847" s="408" t="s">
        <v>2852</v>
      </c>
      <c r="I2847" s="418"/>
      <c r="J2847" s="418"/>
      <c r="K2847" s="539"/>
      <c r="L2847" s="532"/>
      <c r="M2847" s="508"/>
      <c r="N2847" s="752">
        <v>4</v>
      </c>
      <c r="O2847" s="752">
        <v>12</v>
      </c>
      <c r="P2847" s="508">
        <f t="shared" si="72"/>
        <v>24000</v>
      </c>
    </row>
    <row r="2848" spans="1:16" s="389" customFormat="1" ht="11.25" x14ac:dyDescent="0.2">
      <c r="A2848" s="554" t="s">
        <v>513</v>
      </c>
      <c r="B2848" s="505" t="s">
        <v>4555</v>
      </c>
      <c r="C2848" s="505" t="s">
        <v>300</v>
      </c>
      <c r="D2848" s="418"/>
      <c r="E2848" s="508">
        <v>5196</v>
      </c>
      <c r="F2848" s="529" t="s">
        <v>6745</v>
      </c>
      <c r="G2848" s="408" t="s">
        <v>6746</v>
      </c>
      <c r="H2848" s="408" t="s">
        <v>4716</v>
      </c>
      <c r="I2848" s="418"/>
      <c r="J2848" s="418"/>
      <c r="K2848" s="539"/>
      <c r="L2848" s="532"/>
      <c r="M2848" s="508"/>
      <c r="N2848" s="752">
        <v>4</v>
      </c>
      <c r="O2848" s="752">
        <v>12</v>
      </c>
      <c r="P2848" s="508">
        <f t="shared" si="72"/>
        <v>24000</v>
      </c>
    </row>
    <row r="2849" spans="1:16" s="389" customFormat="1" ht="11.25" x14ac:dyDescent="0.2">
      <c r="A2849" s="554" t="s">
        <v>513</v>
      </c>
      <c r="B2849" s="505" t="s">
        <v>4555</v>
      </c>
      <c r="C2849" s="505" t="s">
        <v>300</v>
      </c>
      <c r="D2849" s="418"/>
      <c r="E2849" s="508">
        <v>5000</v>
      </c>
      <c r="F2849" s="529" t="s">
        <v>6747</v>
      </c>
      <c r="G2849" s="408" t="s">
        <v>6748</v>
      </c>
      <c r="H2849" s="408" t="s">
        <v>6009</v>
      </c>
      <c r="I2849" s="418"/>
      <c r="J2849" s="418"/>
      <c r="K2849" s="539"/>
      <c r="L2849" s="532"/>
      <c r="M2849" s="508"/>
      <c r="N2849" s="752">
        <v>4</v>
      </c>
      <c r="O2849" s="752">
        <v>12</v>
      </c>
      <c r="P2849" s="508">
        <f t="shared" si="72"/>
        <v>24000</v>
      </c>
    </row>
    <row r="2850" spans="1:16" s="389" customFormat="1" ht="11.25" x14ac:dyDescent="0.2">
      <c r="A2850" s="554" t="s">
        <v>513</v>
      </c>
      <c r="B2850" s="505" t="s">
        <v>4555</v>
      </c>
      <c r="C2850" s="505" t="s">
        <v>300</v>
      </c>
      <c r="D2850" s="418"/>
      <c r="E2850" s="508">
        <v>4286.71</v>
      </c>
      <c r="F2850" s="529" t="s">
        <v>6749</v>
      </c>
      <c r="G2850" s="408" t="s">
        <v>6750</v>
      </c>
      <c r="H2850" s="408" t="s">
        <v>5292</v>
      </c>
      <c r="I2850" s="418"/>
      <c r="J2850" s="418"/>
      <c r="K2850" s="539"/>
      <c r="L2850" s="532"/>
      <c r="M2850" s="508"/>
      <c r="N2850" s="752">
        <v>4</v>
      </c>
      <c r="O2850" s="752">
        <v>5</v>
      </c>
      <c r="P2850" s="508">
        <f t="shared" si="72"/>
        <v>10000</v>
      </c>
    </row>
    <row r="2851" spans="1:16" s="389" customFormat="1" ht="11.25" x14ac:dyDescent="0.2">
      <c r="A2851" s="554" t="s">
        <v>513</v>
      </c>
      <c r="B2851" s="505" t="s">
        <v>4555</v>
      </c>
      <c r="C2851" s="505" t="s">
        <v>300</v>
      </c>
      <c r="D2851" s="418"/>
      <c r="E2851" s="508">
        <v>2797</v>
      </c>
      <c r="F2851" s="529" t="s">
        <v>6751</v>
      </c>
      <c r="G2851" s="408" t="s">
        <v>6752</v>
      </c>
      <c r="H2851" s="408" t="s">
        <v>3752</v>
      </c>
      <c r="I2851" s="418"/>
      <c r="J2851" s="418"/>
      <c r="K2851" s="539"/>
      <c r="L2851" s="532"/>
      <c r="M2851" s="508"/>
      <c r="N2851" s="752">
        <v>4</v>
      </c>
      <c r="O2851" s="752">
        <v>5</v>
      </c>
      <c r="P2851" s="508">
        <f t="shared" si="72"/>
        <v>10000</v>
      </c>
    </row>
    <row r="2852" spans="1:16" s="389" customFormat="1" ht="11.25" x14ac:dyDescent="0.2">
      <c r="A2852" s="554" t="s">
        <v>513</v>
      </c>
      <c r="B2852" s="505" t="s">
        <v>4555</v>
      </c>
      <c r="C2852" s="505" t="s">
        <v>300</v>
      </c>
      <c r="D2852" s="418"/>
      <c r="E2852" s="508">
        <v>5275</v>
      </c>
      <c r="F2852" s="529" t="s">
        <v>6753</v>
      </c>
      <c r="G2852" s="408" t="s">
        <v>6754</v>
      </c>
      <c r="H2852" s="408" t="s">
        <v>3730</v>
      </c>
      <c r="I2852" s="418"/>
      <c r="J2852" s="418"/>
      <c r="K2852" s="539"/>
      <c r="L2852" s="532"/>
      <c r="M2852" s="508"/>
      <c r="N2852" s="752">
        <v>4</v>
      </c>
      <c r="O2852" s="752">
        <v>5</v>
      </c>
      <c r="P2852" s="508">
        <f t="shared" si="72"/>
        <v>10000</v>
      </c>
    </row>
    <row r="2853" spans="1:16" s="389" customFormat="1" ht="11.25" x14ac:dyDescent="0.2">
      <c r="A2853" s="554" t="s">
        <v>513</v>
      </c>
      <c r="B2853" s="505" t="s">
        <v>4555</v>
      </c>
      <c r="C2853" s="505" t="s">
        <v>300</v>
      </c>
      <c r="D2853" s="418"/>
      <c r="E2853" s="508">
        <v>4746</v>
      </c>
      <c r="F2853" s="529" t="s">
        <v>6755</v>
      </c>
      <c r="G2853" s="408" t="s">
        <v>6756</v>
      </c>
      <c r="H2853" s="408" t="s">
        <v>5292</v>
      </c>
      <c r="I2853" s="418"/>
      <c r="J2853" s="418"/>
      <c r="K2853" s="539"/>
      <c r="L2853" s="532"/>
      <c r="M2853" s="508"/>
      <c r="N2853" s="752">
        <v>4</v>
      </c>
      <c r="O2853" s="752">
        <v>5</v>
      </c>
      <c r="P2853" s="508">
        <f t="shared" si="72"/>
        <v>10000</v>
      </c>
    </row>
    <row r="2854" spans="1:16" s="389" customFormat="1" ht="11.25" x14ac:dyDescent="0.2">
      <c r="A2854" s="554" t="s">
        <v>513</v>
      </c>
      <c r="B2854" s="505" t="s">
        <v>4555</v>
      </c>
      <c r="C2854" s="505" t="s">
        <v>300</v>
      </c>
      <c r="D2854" s="418"/>
      <c r="E2854" s="508">
        <v>5196</v>
      </c>
      <c r="F2854" s="529" t="s">
        <v>6757</v>
      </c>
      <c r="G2854" s="408" t="s">
        <v>6758</v>
      </c>
      <c r="H2854" s="408" t="s">
        <v>4716</v>
      </c>
      <c r="I2854" s="418"/>
      <c r="J2854" s="418"/>
      <c r="K2854" s="539"/>
      <c r="L2854" s="532"/>
      <c r="M2854" s="508"/>
      <c r="N2854" s="752">
        <v>4</v>
      </c>
      <c r="O2854" s="752">
        <v>5</v>
      </c>
      <c r="P2854" s="508">
        <f t="shared" si="72"/>
        <v>10000</v>
      </c>
    </row>
    <row r="2855" spans="1:16" s="389" customFormat="1" ht="11.25" x14ac:dyDescent="0.2">
      <c r="A2855" s="554" t="s">
        <v>513</v>
      </c>
      <c r="B2855" s="505" t="s">
        <v>4555</v>
      </c>
      <c r="C2855" s="505" t="s">
        <v>300</v>
      </c>
      <c r="D2855" s="418"/>
      <c r="E2855" s="508">
        <v>4500</v>
      </c>
      <c r="F2855" s="529" t="s">
        <v>6759</v>
      </c>
      <c r="G2855" s="408" t="s">
        <v>6760</v>
      </c>
      <c r="H2855" s="408" t="s">
        <v>2852</v>
      </c>
      <c r="I2855" s="418"/>
      <c r="J2855" s="418"/>
      <c r="K2855" s="539"/>
      <c r="L2855" s="532"/>
      <c r="M2855" s="508"/>
      <c r="N2855" s="752">
        <v>4</v>
      </c>
      <c r="O2855" s="752">
        <v>5</v>
      </c>
      <c r="P2855" s="508">
        <f t="shared" si="72"/>
        <v>10000</v>
      </c>
    </row>
    <row r="2856" spans="1:16" s="389" customFormat="1" ht="11.25" x14ac:dyDescent="0.2">
      <c r="A2856" s="554" t="s">
        <v>513</v>
      </c>
      <c r="B2856" s="505" t="s">
        <v>4555</v>
      </c>
      <c r="C2856" s="505" t="s">
        <v>300</v>
      </c>
      <c r="D2856" s="418"/>
      <c r="E2856" s="508">
        <v>7840</v>
      </c>
      <c r="F2856" s="529" t="s">
        <v>6761</v>
      </c>
      <c r="G2856" s="408" t="s">
        <v>6762</v>
      </c>
      <c r="H2856" s="408" t="s">
        <v>2841</v>
      </c>
      <c r="I2856" s="418"/>
      <c r="J2856" s="418"/>
      <c r="K2856" s="539"/>
      <c r="L2856" s="532"/>
      <c r="M2856" s="508"/>
      <c r="N2856" s="752">
        <v>4</v>
      </c>
      <c r="O2856" s="752">
        <v>5</v>
      </c>
      <c r="P2856" s="508">
        <f t="shared" si="72"/>
        <v>10000</v>
      </c>
    </row>
    <row r="2857" spans="1:16" s="389" customFormat="1" ht="11.25" x14ac:dyDescent="0.2">
      <c r="A2857" s="554" t="s">
        <v>513</v>
      </c>
      <c r="B2857" s="505" t="s">
        <v>4555</v>
      </c>
      <c r="C2857" s="505" t="s">
        <v>300</v>
      </c>
      <c r="D2857" s="418"/>
      <c r="E2857" s="508">
        <v>1400</v>
      </c>
      <c r="F2857" s="529" t="s">
        <v>6763</v>
      </c>
      <c r="G2857" s="408" t="s">
        <v>6764</v>
      </c>
      <c r="H2857" s="408" t="s">
        <v>5992</v>
      </c>
      <c r="I2857" s="418"/>
      <c r="J2857" s="418"/>
      <c r="K2857" s="539"/>
      <c r="L2857" s="532"/>
      <c r="M2857" s="508"/>
      <c r="N2857" s="752">
        <v>4</v>
      </c>
      <c r="O2857" s="752">
        <v>5</v>
      </c>
      <c r="P2857" s="508">
        <f t="shared" si="72"/>
        <v>10000</v>
      </c>
    </row>
    <row r="2858" spans="1:16" s="389" customFormat="1" ht="11.25" x14ac:dyDescent="0.2">
      <c r="A2858" s="554" t="s">
        <v>513</v>
      </c>
      <c r="B2858" s="505" t="s">
        <v>4555</v>
      </c>
      <c r="C2858" s="505" t="s">
        <v>300</v>
      </c>
      <c r="D2858" s="418"/>
      <c r="E2858" s="508">
        <v>5196</v>
      </c>
      <c r="F2858" s="529" t="s">
        <v>6765</v>
      </c>
      <c r="G2858" s="408" t="s">
        <v>6766</v>
      </c>
      <c r="H2858" s="408" t="s">
        <v>5932</v>
      </c>
      <c r="I2858" s="418"/>
      <c r="J2858" s="418"/>
      <c r="K2858" s="539"/>
      <c r="L2858" s="532"/>
      <c r="M2858" s="508"/>
      <c r="N2858" s="752">
        <v>4</v>
      </c>
      <c r="O2858" s="752">
        <v>5</v>
      </c>
      <c r="P2858" s="508">
        <f t="shared" si="72"/>
        <v>10000</v>
      </c>
    </row>
    <row r="2859" spans="1:16" s="389" customFormat="1" ht="11.25" x14ac:dyDescent="0.2">
      <c r="A2859" s="554" t="s">
        <v>513</v>
      </c>
      <c r="B2859" s="505" t="s">
        <v>4555</v>
      </c>
      <c r="C2859" s="505" t="s">
        <v>300</v>
      </c>
      <c r="D2859" s="418"/>
      <c r="E2859" s="508">
        <v>2700</v>
      </c>
      <c r="F2859" s="529" t="s">
        <v>6767</v>
      </c>
      <c r="G2859" s="408" t="s">
        <v>6768</v>
      </c>
      <c r="H2859" s="408" t="s">
        <v>2502</v>
      </c>
      <c r="I2859" s="418"/>
      <c r="J2859" s="418"/>
      <c r="K2859" s="539"/>
      <c r="L2859" s="532"/>
      <c r="M2859" s="508"/>
      <c r="N2859" s="752">
        <v>4</v>
      </c>
      <c r="O2859" s="752">
        <v>5</v>
      </c>
      <c r="P2859" s="508">
        <f t="shared" si="72"/>
        <v>10000</v>
      </c>
    </row>
    <row r="2860" spans="1:16" s="389" customFormat="1" ht="11.25" x14ac:dyDescent="0.2">
      <c r="A2860" s="554" t="s">
        <v>513</v>
      </c>
      <c r="B2860" s="505" t="s">
        <v>4555</v>
      </c>
      <c r="C2860" s="505" t="s">
        <v>300</v>
      </c>
      <c r="D2860" s="418"/>
      <c r="E2860" s="508">
        <v>5000</v>
      </c>
      <c r="F2860" s="529" t="s">
        <v>6769</v>
      </c>
      <c r="G2860" s="408" t="s">
        <v>6770</v>
      </c>
      <c r="H2860" s="408" t="s">
        <v>3755</v>
      </c>
      <c r="I2860" s="418"/>
      <c r="J2860" s="418"/>
      <c r="K2860" s="539"/>
      <c r="L2860" s="532"/>
      <c r="M2860" s="508"/>
      <c r="N2860" s="752">
        <v>4</v>
      </c>
      <c r="O2860" s="752">
        <v>5</v>
      </c>
      <c r="P2860" s="508">
        <f t="shared" si="72"/>
        <v>10000</v>
      </c>
    </row>
    <row r="2861" spans="1:16" s="389" customFormat="1" ht="11.25" x14ac:dyDescent="0.2">
      <c r="A2861" s="554" t="s">
        <v>513</v>
      </c>
      <c r="B2861" s="505" t="s">
        <v>4555</v>
      </c>
      <c r="C2861" s="505" t="s">
        <v>300</v>
      </c>
      <c r="D2861" s="418"/>
      <c r="E2861" s="508">
        <v>7840</v>
      </c>
      <c r="F2861" s="529" t="s">
        <v>6771</v>
      </c>
      <c r="G2861" s="408" t="s">
        <v>6772</v>
      </c>
      <c r="H2861" s="408" t="s">
        <v>2841</v>
      </c>
      <c r="I2861" s="418"/>
      <c r="J2861" s="418"/>
      <c r="K2861" s="539"/>
      <c r="L2861" s="532"/>
      <c r="M2861" s="508"/>
      <c r="N2861" s="752">
        <v>4</v>
      </c>
      <c r="O2861" s="752">
        <v>5</v>
      </c>
      <c r="P2861" s="508">
        <f t="shared" si="72"/>
        <v>10000</v>
      </c>
    </row>
    <row r="2862" spans="1:16" s="389" customFormat="1" ht="11.25" x14ac:dyDescent="0.2">
      <c r="A2862" s="554" t="s">
        <v>513</v>
      </c>
      <c r="B2862" s="505" t="s">
        <v>4555</v>
      </c>
      <c r="C2862" s="505" t="s">
        <v>300</v>
      </c>
      <c r="D2862" s="418"/>
      <c r="E2862" s="508">
        <v>7840</v>
      </c>
      <c r="F2862" s="529" t="s">
        <v>6773</v>
      </c>
      <c r="G2862" s="408" t="s">
        <v>6774</v>
      </c>
      <c r="H2862" s="408" t="s">
        <v>2841</v>
      </c>
      <c r="I2862" s="418"/>
      <c r="J2862" s="418"/>
      <c r="K2862" s="539"/>
      <c r="L2862" s="532"/>
      <c r="M2862" s="508"/>
      <c r="N2862" s="752">
        <v>4</v>
      </c>
      <c r="O2862" s="752">
        <v>5</v>
      </c>
      <c r="P2862" s="508">
        <f t="shared" si="72"/>
        <v>10000</v>
      </c>
    </row>
    <row r="2863" spans="1:16" s="389" customFormat="1" ht="11.25" x14ac:dyDescent="0.2">
      <c r="A2863" s="554" t="s">
        <v>513</v>
      </c>
      <c r="B2863" s="505" t="s">
        <v>4555</v>
      </c>
      <c r="C2863" s="505" t="s">
        <v>300</v>
      </c>
      <c r="D2863" s="418"/>
      <c r="E2863" s="508">
        <v>5000</v>
      </c>
      <c r="F2863" s="529" t="s">
        <v>6775</v>
      </c>
      <c r="G2863" s="408" t="s">
        <v>6776</v>
      </c>
      <c r="H2863" s="408" t="s">
        <v>5917</v>
      </c>
      <c r="I2863" s="418"/>
      <c r="J2863" s="418"/>
      <c r="K2863" s="539"/>
      <c r="L2863" s="532"/>
      <c r="M2863" s="508"/>
      <c r="N2863" s="752">
        <v>4</v>
      </c>
      <c r="O2863" s="752">
        <v>8</v>
      </c>
      <c r="P2863" s="508">
        <f t="shared" si="72"/>
        <v>16000</v>
      </c>
    </row>
    <row r="2864" spans="1:16" s="389" customFormat="1" ht="11.25" x14ac:dyDescent="0.2">
      <c r="A2864" s="554" t="s">
        <v>513</v>
      </c>
      <c r="B2864" s="505" t="s">
        <v>4555</v>
      </c>
      <c r="C2864" s="505" t="s">
        <v>300</v>
      </c>
      <c r="D2864" s="418"/>
      <c r="E2864" s="508">
        <v>5196</v>
      </c>
      <c r="F2864" s="529" t="s">
        <v>6777</v>
      </c>
      <c r="G2864" s="408" t="s">
        <v>6778</v>
      </c>
      <c r="H2864" s="408" t="s">
        <v>4716</v>
      </c>
      <c r="I2864" s="418"/>
      <c r="J2864" s="418"/>
      <c r="K2864" s="539"/>
      <c r="L2864" s="532"/>
      <c r="M2864" s="508"/>
      <c r="N2864" s="752">
        <v>4</v>
      </c>
      <c r="O2864" s="752">
        <v>8</v>
      </c>
      <c r="P2864" s="508">
        <f t="shared" si="72"/>
        <v>16000</v>
      </c>
    </row>
    <row r="2865" spans="1:16" s="389" customFormat="1" ht="11.25" x14ac:dyDescent="0.2">
      <c r="A2865" s="554" t="s">
        <v>513</v>
      </c>
      <c r="B2865" s="505" t="s">
        <v>4555</v>
      </c>
      <c r="C2865" s="505" t="s">
        <v>300</v>
      </c>
      <c r="D2865" s="418"/>
      <c r="E2865" s="508">
        <v>5196</v>
      </c>
      <c r="F2865" s="529" t="s">
        <v>6779</v>
      </c>
      <c r="G2865" s="408" t="s">
        <v>6780</v>
      </c>
      <c r="H2865" s="408" t="s">
        <v>4716</v>
      </c>
      <c r="I2865" s="418"/>
      <c r="J2865" s="418"/>
      <c r="K2865" s="539"/>
      <c r="L2865" s="532"/>
      <c r="M2865" s="508"/>
      <c r="N2865" s="752">
        <v>4</v>
      </c>
      <c r="O2865" s="752">
        <v>8</v>
      </c>
      <c r="P2865" s="508">
        <f t="shared" si="72"/>
        <v>16000</v>
      </c>
    </row>
    <row r="2866" spans="1:16" s="389" customFormat="1" ht="11.25" x14ac:dyDescent="0.2">
      <c r="A2866" s="554" t="s">
        <v>513</v>
      </c>
      <c r="B2866" s="505" t="s">
        <v>4555</v>
      </c>
      <c r="C2866" s="505" t="s">
        <v>300</v>
      </c>
      <c r="D2866" s="418"/>
      <c r="E2866" s="508">
        <v>4746</v>
      </c>
      <c r="F2866" s="529" t="s">
        <v>6781</v>
      </c>
      <c r="G2866" s="408" t="s">
        <v>6782</v>
      </c>
      <c r="H2866" s="408" t="s">
        <v>5292</v>
      </c>
      <c r="I2866" s="418"/>
      <c r="J2866" s="418"/>
      <c r="K2866" s="539"/>
      <c r="L2866" s="532"/>
      <c r="M2866" s="508"/>
      <c r="N2866" s="752">
        <v>4</v>
      </c>
      <c r="O2866" s="752">
        <v>8</v>
      </c>
      <c r="P2866" s="508">
        <f t="shared" si="72"/>
        <v>16000</v>
      </c>
    </row>
    <row r="2867" spans="1:16" s="389" customFormat="1" ht="11.25" x14ac:dyDescent="0.2">
      <c r="A2867" s="554" t="s">
        <v>513</v>
      </c>
      <c r="B2867" s="505" t="s">
        <v>4555</v>
      </c>
      <c r="C2867" s="505" t="s">
        <v>300</v>
      </c>
      <c r="D2867" s="418"/>
      <c r="E2867" s="508">
        <v>2797</v>
      </c>
      <c r="F2867" s="529" t="s">
        <v>6783</v>
      </c>
      <c r="G2867" s="408" t="s">
        <v>6784</v>
      </c>
      <c r="H2867" s="408" t="s">
        <v>3689</v>
      </c>
      <c r="I2867" s="418"/>
      <c r="J2867" s="418"/>
      <c r="K2867" s="539"/>
      <c r="L2867" s="532"/>
      <c r="M2867" s="508"/>
      <c r="N2867" s="752">
        <v>4</v>
      </c>
      <c r="O2867" s="752">
        <v>8</v>
      </c>
      <c r="P2867" s="508">
        <f t="shared" si="72"/>
        <v>16000</v>
      </c>
    </row>
    <row r="2868" spans="1:16" s="389" customFormat="1" ht="11.25" x14ac:dyDescent="0.2">
      <c r="A2868" s="554" t="s">
        <v>513</v>
      </c>
      <c r="B2868" s="505" t="s">
        <v>4555</v>
      </c>
      <c r="C2868" s="505" t="s">
        <v>300</v>
      </c>
      <c r="D2868" s="418"/>
      <c r="E2868" s="508">
        <v>2797</v>
      </c>
      <c r="F2868" s="529" t="s">
        <v>6785</v>
      </c>
      <c r="G2868" s="408" t="s">
        <v>6786</v>
      </c>
      <c r="H2868" s="408" t="s">
        <v>3689</v>
      </c>
      <c r="I2868" s="418"/>
      <c r="J2868" s="418"/>
      <c r="K2868" s="539"/>
      <c r="L2868" s="532"/>
      <c r="M2868" s="508"/>
      <c r="N2868" s="752">
        <v>4</v>
      </c>
      <c r="O2868" s="752">
        <v>8</v>
      </c>
      <c r="P2868" s="508">
        <f t="shared" si="72"/>
        <v>16000</v>
      </c>
    </row>
    <row r="2869" spans="1:16" s="389" customFormat="1" ht="11.25" x14ac:dyDescent="0.2">
      <c r="A2869" s="554" t="s">
        <v>513</v>
      </c>
      <c r="B2869" s="505" t="s">
        <v>4555</v>
      </c>
      <c r="C2869" s="505" t="s">
        <v>300</v>
      </c>
      <c r="D2869" s="418"/>
      <c r="E2869" s="508">
        <v>2438.71</v>
      </c>
      <c r="F2869" s="529" t="s">
        <v>6787</v>
      </c>
      <c r="G2869" s="408" t="s">
        <v>6788</v>
      </c>
      <c r="H2869" s="408" t="s">
        <v>2502</v>
      </c>
      <c r="I2869" s="418"/>
      <c r="J2869" s="418"/>
      <c r="K2869" s="539"/>
      <c r="L2869" s="532"/>
      <c r="M2869" s="508"/>
      <c r="N2869" s="752">
        <v>4</v>
      </c>
      <c r="O2869" s="752">
        <v>8</v>
      </c>
      <c r="P2869" s="508">
        <f t="shared" si="72"/>
        <v>16000</v>
      </c>
    </row>
    <row r="2870" spans="1:16" s="389" customFormat="1" ht="11.25" x14ac:dyDescent="0.2">
      <c r="A2870" s="554" t="s">
        <v>513</v>
      </c>
      <c r="B2870" s="505" t="s">
        <v>4555</v>
      </c>
      <c r="C2870" s="505" t="s">
        <v>300</v>
      </c>
      <c r="D2870" s="418"/>
      <c r="E2870" s="508">
        <v>2797</v>
      </c>
      <c r="F2870" s="529" t="s">
        <v>6789</v>
      </c>
      <c r="G2870" s="408" t="s">
        <v>6790</v>
      </c>
      <c r="H2870" s="408" t="s">
        <v>6791</v>
      </c>
      <c r="I2870" s="418"/>
      <c r="J2870" s="418"/>
      <c r="K2870" s="539"/>
      <c r="L2870" s="532"/>
      <c r="M2870" s="508"/>
      <c r="N2870" s="752">
        <v>4</v>
      </c>
      <c r="O2870" s="752">
        <v>8</v>
      </c>
      <c r="P2870" s="508">
        <f t="shared" si="72"/>
        <v>16000</v>
      </c>
    </row>
    <row r="2871" spans="1:16" s="389" customFormat="1" ht="11.25" x14ac:dyDescent="0.2">
      <c r="A2871" s="554" t="s">
        <v>513</v>
      </c>
      <c r="B2871" s="505" t="s">
        <v>4555</v>
      </c>
      <c r="C2871" s="505" t="s">
        <v>300</v>
      </c>
      <c r="D2871" s="418"/>
      <c r="E2871" s="508">
        <v>2525.81</v>
      </c>
      <c r="F2871" s="529" t="s">
        <v>6792</v>
      </c>
      <c r="G2871" s="408" t="s">
        <v>6793</v>
      </c>
      <c r="H2871" s="408" t="s">
        <v>2502</v>
      </c>
      <c r="I2871" s="418"/>
      <c r="J2871" s="418"/>
      <c r="K2871" s="539"/>
      <c r="L2871" s="532"/>
      <c r="M2871" s="508"/>
      <c r="N2871" s="752">
        <v>4</v>
      </c>
      <c r="O2871" s="752">
        <v>8</v>
      </c>
      <c r="P2871" s="508">
        <f t="shared" si="72"/>
        <v>16000</v>
      </c>
    </row>
    <row r="2872" spans="1:16" s="389" customFormat="1" ht="11.25" x14ac:dyDescent="0.2">
      <c r="A2872" s="554" t="s">
        <v>513</v>
      </c>
      <c r="B2872" s="505" t="s">
        <v>4555</v>
      </c>
      <c r="C2872" s="505" t="s">
        <v>300</v>
      </c>
      <c r="D2872" s="418"/>
      <c r="E2872" s="508">
        <v>3000</v>
      </c>
      <c r="F2872" s="529" t="s">
        <v>6794</v>
      </c>
      <c r="G2872" s="408" t="s">
        <v>6795</v>
      </c>
      <c r="H2872" s="408" t="s">
        <v>3733</v>
      </c>
      <c r="I2872" s="418"/>
      <c r="J2872" s="418"/>
      <c r="K2872" s="539"/>
      <c r="L2872" s="532"/>
      <c r="M2872" s="508"/>
      <c r="N2872" s="752">
        <v>4</v>
      </c>
      <c r="O2872" s="752">
        <v>8</v>
      </c>
      <c r="P2872" s="508">
        <f t="shared" si="72"/>
        <v>16000</v>
      </c>
    </row>
    <row r="2873" spans="1:16" s="389" customFormat="1" ht="11.25" x14ac:dyDescent="0.2">
      <c r="A2873" s="554" t="s">
        <v>513</v>
      </c>
      <c r="B2873" s="505" t="s">
        <v>4555</v>
      </c>
      <c r="C2873" s="505" t="s">
        <v>300</v>
      </c>
      <c r="D2873" s="418"/>
      <c r="E2873" s="508">
        <v>5196</v>
      </c>
      <c r="F2873" s="529" t="s">
        <v>6796</v>
      </c>
      <c r="G2873" s="408" t="s">
        <v>6797</v>
      </c>
      <c r="H2873" s="408" t="s">
        <v>4716</v>
      </c>
      <c r="I2873" s="418"/>
      <c r="J2873" s="418"/>
      <c r="K2873" s="539"/>
      <c r="L2873" s="532"/>
      <c r="M2873" s="508"/>
      <c r="N2873" s="752">
        <v>4</v>
      </c>
      <c r="O2873" s="752">
        <v>8</v>
      </c>
      <c r="P2873" s="508">
        <f t="shared" si="72"/>
        <v>16000</v>
      </c>
    </row>
    <row r="2874" spans="1:16" s="389" customFormat="1" ht="11.25" x14ac:dyDescent="0.2">
      <c r="A2874" s="554" t="s">
        <v>513</v>
      </c>
      <c r="B2874" s="505" t="s">
        <v>4555</v>
      </c>
      <c r="C2874" s="505" t="s">
        <v>300</v>
      </c>
      <c r="D2874" s="418"/>
      <c r="E2874" s="508">
        <v>5500</v>
      </c>
      <c r="F2874" s="529" t="s">
        <v>6798</v>
      </c>
      <c r="G2874" s="408" t="s">
        <v>6799</v>
      </c>
      <c r="H2874" s="408" t="s">
        <v>4716</v>
      </c>
      <c r="I2874" s="418"/>
      <c r="J2874" s="418"/>
      <c r="K2874" s="539"/>
      <c r="L2874" s="532"/>
      <c r="M2874" s="508"/>
      <c r="N2874" s="752">
        <v>4</v>
      </c>
      <c r="O2874" s="752">
        <v>8</v>
      </c>
      <c r="P2874" s="508">
        <f t="shared" si="72"/>
        <v>16000</v>
      </c>
    </row>
    <row r="2875" spans="1:16" s="389" customFormat="1" ht="11.25" x14ac:dyDescent="0.2">
      <c r="A2875" s="554" t="s">
        <v>513</v>
      </c>
      <c r="B2875" s="505" t="s">
        <v>4555</v>
      </c>
      <c r="C2875" s="505" t="s">
        <v>300</v>
      </c>
      <c r="D2875" s="418"/>
      <c r="E2875" s="508">
        <v>5196</v>
      </c>
      <c r="F2875" s="529" t="s">
        <v>6800</v>
      </c>
      <c r="G2875" s="408" t="s">
        <v>6801</v>
      </c>
      <c r="H2875" s="408" t="s">
        <v>4716</v>
      </c>
      <c r="I2875" s="418"/>
      <c r="J2875" s="418"/>
      <c r="K2875" s="539"/>
      <c r="L2875" s="532"/>
      <c r="M2875" s="508"/>
      <c r="N2875" s="752">
        <v>4</v>
      </c>
      <c r="O2875" s="752">
        <v>8</v>
      </c>
      <c r="P2875" s="508">
        <f t="shared" si="72"/>
        <v>16000</v>
      </c>
    </row>
    <row r="2876" spans="1:16" s="389" customFormat="1" ht="11.25" x14ac:dyDescent="0.2">
      <c r="A2876" s="554" t="s">
        <v>513</v>
      </c>
      <c r="B2876" s="505" t="s">
        <v>4555</v>
      </c>
      <c r="C2876" s="505" t="s">
        <v>300</v>
      </c>
      <c r="D2876" s="418"/>
      <c r="E2876" s="508">
        <v>4500</v>
      </c>
      <c r="F2876" s="529" t="s">
        <v>6802</v>
      </c>
      <c r="G2876" s="408" t="s">
        <v>6803</v>
      </c>
      <c r="H2876" s="408" t="s">
        <v>5292</v>
      </c>
      <c r="I2876" s="418"/>
      <c r="J2876" s="418"/>
      <c r="K2876" s="539"/>
      <c r="L2876" s="532"/>
      <c r="M2876" s="508"/>
      <c r="N2876" s="752">
        <v>4</v>
      </c>
      <c r="O2876" s="752">
        <v>8</v>
      </c>
      <c r="P2876" s="508">
        <f t="shared" si="72"/>
        <v>16000</v>
      </c>
    </row>
    <row r="2877" spans="1:16" s="389" customFormat="1" ht="11.25" x14ac:dyDescent="0.2">
      <c r="A2877" s="554" t="s">
        <v>513</v>
      </c>
      <c r="B2877" s="505" t="s">
        <v>4555</v>
      </c>
      <c r="C2877" s="505" t="s">
        <v>300</v>
      </c>
      <c r="D2877" s="418"/>
      <c r="E2877" s="508">
        <v>4746</v>
      </c>
      <c r="F2877" s="529" t="s">
        <v>6804</v>
      </c>
      <c r="G2877" s="408" t="s">
        <v>6805</v>
      </c>
      <c r="H2877" s="408" t="s">
        <v>5917</v>
      </c>
      <c r="I2877" s="418"/>
      <c r="J2877" s="418"/>
      <c r="K2877" s="539"/>
      <c r="L2877" s="532"/>
      <c r="M2877" s="508"/>
      <c r="N2877" s="752">
        <v>4</v>
      </c>
      <c r="O2877" s="752">
        <v>12</v>
      </c>
      <c r="P2877" s="508">
        <f t="shared" si="72"/>
        <v>24000</v>
      </c>
    </row>
    <row r="2878" spans="1:16" s="389" customFormat="1" ht="11.25" x14ac:dyDescent="0.2">
      <c r="A2878" s="554" t="s">
        <v>513</v>
      </c>
      <c r="B2878" s="505" t="s">
        <v>4555</v>
      </c>
      <c r="C2878" s="505" t="s">
        <v>300</v>
      </c>
      <c r="D2878" s="418"/>
      <c r="E2878" s="508">
        <v>2616.5500000000002</v>
      </c>
      <c r="F2878" s="529" t="s">
        <v>6806</v>
      </c>
      <c r="G2878" s="408" t="s">
        <v>6807</v>
      </c>
      <c r="H2878" s="408" t="s">
        <v>3689</v>
      </c>
      <c r="I2878" s="418"/>
      <c r="J2878" s="418"/>
      <c r="K2878" s="539"/>
      <c r="L2878" s="532"/>
      <c r="M2878" s="508"/>
      <c r="N2878" s="752">
        <v>4</v>
      </c>
      <c r="O2878" s="752">
        <v>12</v>
      </c>
      <c r="P2878" s="508">
        <f t="shared" si="72"/>
        <v>24000</v>
      </c>
    </row>
    <row r="2879" spans="1:16" s="389" customFormat="1" ht="11.25" x14ac:dyDescent="0.2">
      <c r="A2879" s="554" t="s">
        <v>513</v>
      </c>
      <c r="B2879" s="505" t="s">
        <v>4555</v>
      </c>
      <c r="C2879" s="505" t="s">
        <v>300</v>
      </c>
      <c r="D2879" s="418"/>
      <c r="E2879" s="508">
        <v>7840</v>
      </c>
      <c r="F2879" s="529" t="s">
        <v>6808</v>
      </c>
      <c r="G2879" s="408" t="s">
        <v>6809</v>
      </c>
      <c r="H2879" s="408" t="s">
        <v>2841</v>
      </c>
      <c r="I2879" s="418"/>
      <c r="J2879" s="418"/>
      <c r="K2879" s="539"/>
      <c r="L2879" s="532"/>
      <c r="M2879" s="508"/>
      <c r="N2879" s="752">
        <v>4</v>
      </c>
      <c r="O2879" s="752">
        <v>12</v>
      </c>
      <c r="P2879" s="508">
        <f t="shared" si="72"/>
        <v>24000</v>
      </c>
    </row>
    <row r="2880" spans="1:16" s="389" customFormat="1" ht="11.25" x14ac:dyDescent="0.2">
      <c r="A2880" s="554" t="s">
        <v>513</v>
      </c>
      <c r="B2880" s="505" t="s">
        <v>4555</v>
      </c>
      <c r="C2880" s="505" t="s">
        <v>300</v>
      </c>
      <c r="D2880" s="418"/>
      <c r="E2880" s="508">
        <v>8290</v>
      </c>
      <c r="F2880" s="529" t="s">
        <v>6810</v>
      </c>
      <c r="G2880" s="408" t="s">
        <v>6811</v>
      </c>
      <c r="H2880" s="408" t="s">
        <v>2841</v>
      </c>
      <c r="I2880" s="418"/>
      <c r="J2880" s="418"/>
      <c r="K2880" s="539"/>
      <c r="L2880" s="532"/>
      <c r="M2880" s="508"/>
      <c r="N2880" s="752">
        <v>4</v>
      </c>
      <c r="O2880" s="752">
        <v>12</v>
      </c>
      <c r="P2880" s="508">
        <f t="shared" si="72"/>
        <v>24000</v>
      </c>
    </row>
    <row r="2881" spans="1:16" s="389" customFormat="1" ht="11.25" x14ac:dyDescent="0.2">
      <c r="A2881" s="554" t="s">
        <v>513</v>
      </c>
      <c r="B2881" s="505" t="s">
        <v>4555</v>
      </c>
      <c r="C2881" s="505" t="s">
        <v>300</v>
      </c>
      <c r="D2881" s="418"/>
      <c r="E2881" s="508">
        <v>4500</v>
      </c>
      <c r="F2881" s="529" t="s">
        <v>6812</v>
      </c>
      <c r="G2881" s="408" t="s">
        <v>6813</v>
      </c>
      <c r="H2881" s="408" t="s">
        <v>4716</v>
      </c>
      <c r="I2881" s="418"/>
      <c r="J2881" s="418"/>
      <c r="K2881" s="539"/>
      <c r="L2881" s="532"/>
      <c r="M2881" s="508"/>
      <c r="N2881" s="752">
        <v>4</v>
      </c>
      <c r="O2881" s="752">
        <v>12</v>
      </c>
      <c r="P2881" s="508">
        <f t="shared" ref="P2881:P2944" si="73">2000*O2881</f>
        <v>24000</v>
      </c>
    </row>
    <row r="2882" spans="1:16" s="389" customFormat="1" ht="11.25" x14ac:dyDescent="0.2">
      <c r="A2882" s="554" t="s">
        <v>513</v>
      </c>
      <c r="B2882" s="505" t="s">
        <v>4555</v>
      </c>
      <c r="C2882" s="505" t="s">
        <v>300</v>
      </c>
      <c r="D2882" s="418"/>
      <c r="E2882" s="508">
        <v>7000</v>
      </c>
      <c r="F2882" s="529" t="s">
        <v>6814</v>
      </c>
      <c r="G2882" s="408" t="s">
        <v>6815</v>
      </c>
      <c r="H2882" s="408" t="s">
        <v>2841</v>
      </c>
      <c r="I2882" s="418"/>
      <c r="J2882" s="418"/>
      <c r="K2882" s="539"/>
      <c r="L2882" s="532"/>
      <c r="M2882" s="508"/>
      <c r="N2882" s="752">
        <v>4</v>
      </c>
      <c r="O2882" s="752">
        <v>12</v>
      </c>
      <c r="P2882" s="508">
        <f t="shared" si="73"/>
        <v>24000</v>
      </c>
    </row>
    <row r="2883" spans="1:16" s="389" customFormat="1" ht="11.25" x14ac:dyDescent="0.2">
      <c r="A2883" s="554" t="s">
        <v>513</v>
      </c>
      <c r="B2883" s="505" t="s">
        <v>4555</v>
      </c>
      <c r="C2883" s="505" t="s">
        <v>300</v>
      </c>
      <c r="D2883" s="418"/>
      <c r="E2883" s="508">
        <v>5275</v>
      </c>
      <c r="F2883" s="529" t="s">
        <v>6816</v>
      </c>
      <c r="G2883" s="408" t="s">
        <v>6817</v>
      </c>
      <c r="H2883" s="408" t="s">
        <v>3730</v>
      </c>
      <c r="I2883" s="418"/>
      <c r="J2883" s="418"/>
      <c r="K2883" s="539"/>
      <c r="L2883" s="532"/>
      <c r="M2883" s="508"/>
      <c r="N2883" s="752">
        <v>4</v>
      </c>
      <c r="O2883" s="752">
        <v>12</v>
      </c>
      <c r="P2883" s="508">
        <f t="shared" si="73"/>
        <v>24000</v>
      </c>
    </row>
    <row r="2884" spans="1:16" s="389" customFormat="1" ht="11.25" x14ac:dyDescent="0.2">
      <c r="A2884" s="554" t="s">
        <v>513</v>
      </c>
      <c r="B2884" s="505" t="s">
        <v>4555</v>
      </c>
      <c r="C2884" s="505" t="s">
        <v>300</v>
      </c>
      <c r="D2884" s="418"/>
      <c r="E2884" s="508">
        <v>3000</v>
      </c>
      <c r="F2884" s="529" t="s">
        <v>6818</v>
      </c>
      <c r="G2884" s="408" t="s">
        <v>6819</v>
      </c>
      <c r="H2884" s="408" t="s">
        <v>3733</v>
      </c>
      <c r="I2884" s="418"/>
      <c r="J2884" s="418"/>
      <c r="K2884" s="539"/>
      <c r="L2884" s="532"/>
      <c r="M2884" s="508"/>
      <c r="N2884" s="752">
        <v>4</v>
      </c>
      <c r="O2884" s="752">
        <v>12</v>
      </c>
      <c r="P2884" s="508">
        <f t="shared" si="73"/>
        <v>24000</v>
      </c>
    </row>
    <row r="2885" spans="1:16" s="389" customFormat="1" ht="11.25" x14ac:dyDescent="0.2">
      <c r="A2885" s="554" t="s">
        <v>513</v>
      </c>
      <c r="B2885" s="505" t="s">
        <v>4555</v>
      </c>
      <c r="C2885" s="505" t="s">
        <v>300</v>
      </c>
      <c r="D2885" s="418"/>
      <c r="E2885" s="508">
        <v>2200</v>
      </c>
      <c r="F2885" s="529" t="s">
        <v>6820</v>
      </c>
      <c r="G2885" s="408" t="s">
        <v>6821</v>
      </c>
      <c r="H2885" s="408" t="s">
        <v>3730</v>
      </c>
      <c r="I2885" s="418"/>
      <c r="J2885" s="418"/>
      <c r="K2885" s="539"/>
      <c r="L2885" s="532"/>
      <c r="M2885" s="508"/>
      <c r="N2885" s="752">
        <v>4</v>
      </c>
      <c r="O2885" s="752">
        <v>12</v>
      </c>
      <c r="P2885" s="508">
        <f t="shared" si="73"/>
        <v>24000</v>
      </c>
    </row>
    <row r="2886" spans="1:16" s="389" customFormat="1" ht="11.25" x14ac:dyDescent="0.2">
      <c r="A2886" s="554" t="s">
        <v>513</v>
      </c>
      <c r="B2886" s="505" t="s">
        <v>4555</v>
      </c>
      <c r="C2886" s="505" t="s">
        <v>300</v>
      </c>
      <c r="D2886" s="418"/>
      <c r="E2886" s="508">
        <v>5500</v>
      </c>
      <c r="F2886" s="529" t="s">
        <v>6822</v>
      </c>
      <c r="G2886" s="408" t="s">
        <v>6823</v>
      </c>
      <c r="H2886" s="408" t="s">
        <v>2852</v>
      </c>
      <c r="I2886" s="418"/>
      <c r="J2886" s="418"/>
      <c r="K2886" s="539"/>
      <c r="L2886" s="532"/>
      <c r="M2886" s="508"/>
      <c r="N2886" s="752">
        <v>4</v>
      </c>
      <c r="O2886" s="752">
        <v>12</v>
      </c>
      <c r="P2886" s="508">
        <f t="shared" si="73"/>
        <v>24000</v>
      </c>
    </row>
    <row r="2887" spans="1:16" s="389" customFormat="1" ht="11.25" x14ac:dyDescent="0.2">
      <c r="A2887" s="554" t="s">
        <v>513</v>
      </c>
      <c r="B2887" s="505" t="s">
        <v>4555</v>
      </c>
      <c r="C2887" s="505" t="s">
        <v>300</v>
      </c>
      <c r="D2887" s="418"/>
      <c r="E2887" s="508">
        <v>4677.42</v>
      </c>
      <c r="F2887" s="529" t="s">
        <v>6824</v>
      </c>
      <c r="G2887" s="408" t="s">
        <v>6825</v>
      </c>
      <c r="H2887" s="408" t="s">
        <v>6009</v>
      </c>
      <c r="I2887" s="418"/>
      <c r="J2887" s="418"/>
      <c r="K2887" s="539"/>
      <c r="L2887" s="532"/>
      <c r="M2887" s="508"/>
      <c r="N2887" s="752">
        <v>4</v>
      </c>
      <c r="O2887" s="752">
        <v>12</v>
      </c>
      <c r="P2887" s="508">
        <f t="shared" si="73"/>
        <v>24000</v>
      </c>
    </row>
    <row r="2888" spans="1:16" s="389" customFormat="1" ht="11.25" x14ac:dyDescent="0.2">
      <c r="A2888" s="554" t="s">
        <v>513</v>
      </c>
      <c r="B2888" s="505" t="s">
        <v>4555</v>
      </c>
      <c r="C2888" s="505" t="s">
        <v>300</v>
      </c>
      <c r="D2888" s="418"/>
      <c r="E2888" s="508">
        <v>4500</v>
      </c>
      <c r="F2888" s="529" t="s">
        <v>6826</v>
      </c>
      <c r="G2888" s="408" t="s">
        <v>6827</v>
      </c>
      <c r="H2888" s="408" t="s">
        <v>4716</v>
      </c>
      <c r="I2888" s="418"/>
      <c r="J2888" s="418"/>
      <c r="K2888" s="539"/>
      <c r="L2888" s="532"/>
      <c r="M2888" s="508"/>
      <c r="N2888" s="752">
        <v>4</v>
      </c>
      <c r="O2888" s="752">
        <v>12</v>
      </c>
      <c r="P2888" s="508">
        <f t="shared" si="73"/>
        <v>24000</v>
      </c>
    </row>
    <row r="2889" spans="1:16" s="389" customFormat="1" ht="11.25" x14ac:dyDescent="0.2">
      <c r="A2889" s="554" t="s">
        <v>513</v>
      </c>
      <c r="B2889" s="505" t="s">
        <v>4555</v>
      </c>
      <c r="C2889" s="505" t="s">
        <v>300</v>
      </c>
      <c r="D2889" s="418"/>
      <c r="E2889" s="508">
        <v>4000</v>
      </c>
      <c r="F2889" s="529" t="s">
        <v>6828</v>
      </c>
      <c r="G2889" s="408" t="s">
        <v>6829</v>
      </c>
      <c r="H2889" s="408" t="s">
        <v>6022</v>
      </c>
      <c r="I2889" s="418"/>
      <c r="J2889" s="418"/>
      <c r="K2889" s="539"/>
      <c r="L2889" s="532"/>
      <c r="M2889" s="508"/>
      <c r="N2889" s="752">
        <v>4</v>
      </c>
      <c r="O2889" s="752">
        <v>12</v>
      </c>
      <c r="P2889" s="508">
        <f t="shared" si="73"/>
        <v>24000</v>
      </c>
    </row>
    <row r="2890" spans="1:16" s="389" customFormat="1" ht="11.25" x14ac:dyDescent="0.2">
      <c r="A2890" s="554" t="s">
        <v>513</v>
      </c>
      <c r="B2890" s="505" t="s">
        <v>4555</v>
      </c>
      <c r="C2890" s="505" t="s">
        <v>300</v>
      </c>
      <c r="D2890" s="418"/>
      <c r="E2890" s="508">
        <v>7000</v>
      </c>
      <c r="F2890" s="529" t="s">
        <v>6830</v>
      </c>
      <c r="G2890" s="408" t="s">
        <v>6831</v>
      </c>
      <c r="H2890" s="408" t="s">
        <v>2841</v>
      </c>
      <c r="I2890" s="418"/>
      <c r="J2890" s="418"/>
      <c r="K2890" s="539"/>
      <c r="L2890" s="532"/>
      <c r="M2890" s="508"/>
      <c r="N2890" s="752">
        <v>4</v>
      </c>
      <c r="O2890" s="752">
        <v>12</v>
      </c>
      <c r="P2890" s="508">
        <f t="shared" si="73"/>
        <v>24000</v>
      </c>
    </row>
    <row r="2891" spans="1:16" s="389" customFormat="1" ht="11.25" x14ac:dyDescent="0.2">
      <c r="A2891" s="554" t="s">
        <v>513</v>
      </c>
      <c r="B2891" s="505" t="s">
        <v>4555</v>
      </c>
      <c r="C2891" s="505" t="s">
        <v>300</v>
      </c>
      <c r="D2891" s="418"/>
      <c r="E2891" s="508">
        <v>5500</v>
      </c>
      <c r="F2891" s="529" t="s">
        <v>6832</v>
      </c>
      <c r="G2891" s="408" t="s">
        <v>6833</v>
      </c>
      <c r="H2891" s="408" t="s">
        <v>4713</v>
      </c>
      <c r="I2891" s="418"/>
      <c r="J2891" s="418"/>
      <c r="K2891" s="539"/>
      <c r="L2891" s="532"/>
      <c r="M2891" s="508"/>
      <c r="N2891" s="752">
        <v>4</v>
      </c>
      <c r="O2891" s="752">
        <v>12</v>
      </c>
      <c r="P2891" s="508">
        <f t="shared" si="73"/>
        <v>24000</v>
      </c>
    </row>
    <row r="2892" spans="1:16" s="389" customFormat="1" ht="11.25" x14ac:dyDescent="0.2">
      <c r="A2892" s="554" t="s">
        <v>513</v>
      </c>
      <c r="B2892" s="505" t="s">
        <v>4555</v>
      </c>
      <c r="C2892" s="505" t="s">
        <v>300</v>
      </c>
      <c r="D2892" s="418"/>
      <c r="E2892" s="508">
        <v>5000</v>
      </c>
      <c r="F2892" s="529" t="s">
        <v>6834</v>
      </c>
      <c r="G2892" s="408" t="s">
        <v>6835</v>
      </c>
      <c r="H2892" s="408" t="s">
        <v>5914</v>
      </c>
      <c r="I2892" s="418"/>
      <c r="J2892" s="418"/>
      <c r="K2892" s="539"/>
      <c r="L2892" s="532"/>
      <c r="M2892" s="508"/>
      <c r="N2892" s="752">
        <v>4</v>
      </c>
      <c r="O2892" s="752">
        <v>12</v>
      </c>
      <c r="P2892" s="508">
        <f t="shared" si="73"/>
        <v>24000</v>
      </c>
    </row>
    <row r="2893" spans="1:16" s="389" customFormat="1" ht="11.25" x14ac:dyDescent="0.2">
      <c r="A2893" s="554" t="s">
        <v>513</v>
      </c>
      <c r="B2893" s="505" t="s">
        <v>4555</v>
      </c>
      <c r="C2893" s="505" t="s">
        <v>300</v>
      </c>
      <c r="D2893" s="418"/>
      <c r="E2893" s="508">
        <v>4860.7700000000004</v>
      </c>
      <c r="F2893" s="529" t="s">
        <v>6836</v>
      </c>
      <c r="G2893" s="408" t="s">
        <v>6837</v>
      </c>
      <c r="H2893" s="408" t="s">
        <v>4716</v>
      </c>
      <c r="I2893" s="418"/>
      <c r="J2893" s="418"/>
      <c r="K2893" s="539"/>
      <c r="L2893" s="532"/>
      <c r="M2893" s="508"/>
      <c r="N2893" s="752">
        <v>4</v>
      </c>
      <c r="O2893" s="752">
        <v>12</v>
      </c>
      <c r="P2893" s="508">
        <f t="shared" si="73"/>
        <v>24000</v>
      </c>
    </row>
    <row r="2894" spans="1:16" s="389" customFormat="1" ht="11.25" x14ac:dyDescent="0.2">
      <c r="A2894" s="554" t="s">
        <v>513</v>
      </c>
      <c r="B2894" s="505" t="s">
        <v>4555</v>
      </c>
      <c r="C2894" s="505" t="s">
        <v>300</v>
      </c>
      <c r="D2894" s="418"/>
      <c r="E2894" s="508">
        <v>3000</v>
      </c>
      <c r="F2894" s="529" t="s">
        <v>6838</v>
      </c>
      <c r="G2894" s="408" t="s">
        <v>6839</v>
      </c>
      <c r="H2894" s="408" t="s">
        <v>3886</v>
      </c>
      <c r="I2894" s="418"/>
      <c r="J2894" s="418"/>
      <c r="K2894" s="539"/>
      <c r="L2894" s="532"/>
      <c r="M2894" s="508"/>
      <c r="N2894" s="752">
        <v>4</v>
      </c>
      <c r="O2894" s="752">
        <v>12</v>
      </c>
      <c r="P2894" s="508">
        <f t="shared" si="73"/>
        <v>24000</v>
      </c>
    </row>
    <row r="2895" spans="1:16" s="389" customFormat="1" ht="11.25" x14ac:dyDescent="0.2">
      <c r="A2895" s="554" t="s">
        <v>513</v>
      </c>
      <c r="B2895" s="505" t="s">
        <v>4555</v>
      </c>
      <c r="C2895" s="505" t="s">
        <v>300</v>
      </c>
      <c r="D2895" s="418"/>
      <c r="E2895" s="508">
        <v>2000</v>
      </c>
      <c r="F2895" s="529" t="s">
        <v>6840</v>
      </c>
      <c r="G2895" s="408" t="s">
        <v>6841</v>
      </c>
      <c r="H2895" s="408" t="s">
        <v>3245</v>
      </c>
      <c r="I2895" s="418"/>
      <c r="J2895" s="418"/>
      <c r="K2895" s="539"/>
      <c r="L2895" s="532"/>
      <c r="M2895" s="508"/>
      <c r="N2895" s="752">
        <v>4</v>
      </c>
      <c r="O2895" s="752">
        <v>12</v>
      </c>
      <c r="P2895" s="508">
        <f t="shared" si="73"/>
        <v>24000</v>
      </c>
    </row>
    <row r="2896" spans="1:16" s="389" customFormat="1" ht="11.25" x14ac:dyDescent="0.2">
      <c r="A2896" s="554" t="s">
        <v>513</v>
      </c>
      <c r="B2896" s="505" t="s">
        <v>4555</v>
      </c>
      <c r="C2896" s="505" t="s">
        <v>300</v>
      </c>
      <c r="D2896" s="418"/>
      <c r="E2896" s="508">
        <v>7000</v>
      </c>
      <c r="F2896" s="529" t="s">
        <v>6842</v>
      </c>
      <c r="G2896" s="408" t="s">
        <v>6843</v>
      </c>
      <c r="H2896" s="408" t="s">
        <v>5945</v>
      </c>
      <c r="I2896" s="418"/>
      <c r="J2896" s="418"/>
      <c r="K2896" s="539"/>
      <c r="L2896" s="532"/>
      <c r="M2896" s="508"/>
      <c r="N2896" s="752">
        <v>4</v>
      </c>
      <c r="O2896" s="752">
        <v>12</v>
      </c>
      <c r="P2896" s="508">
        <f t="shared" si="73"/>
        <v>24000</v>
      </c>
    </row>
    <row r="2897" spans="1:16" s="389" customFormat="1" ht="11.25" x14ac:dyDescent="0.2">
      <c r="A2897" s="554" t="s">
        <v>513</v>
      </c>
      <c r="B2897" s="505" t="s">
        <v>4555</v>
      </c>
      <c r="C2897" s="505" t="s">
        <v>300</v>
      </c>
      <c r="D2897" s="418"/>
      <c r="E2897" s="508">
        <v>5196</v>
      </c>
      <c r="F2897" s="529" t="s">
        <v>6844</v>
      </c>
      <c r="G2897" s="408" t="s">
        <v>6845</v>
      </c>
      <c r="H2897" s="408" t="s">
        <v>4716</v>
      </c>
      <c r="I2897" s="418"/>
      <c r="J2897" s="418"/>
      <c r="K2897" s="539"/>
      <c r="L2897" s="532"/>
      <c r="M2897" s="508"/>
      <c r="N2897" s="752">
        <v>4</v>
      </c>
      <c r="O2897" s="752">
        <v>12</v>
      </c>
      <c r="P2897" s="508">
        <f t="shared" si="73"/>
        <v>24000</v>
      </c>
    </row>
    <row r="2898" spans="1:16" s="389" customFormat="1" ht="11.25" x14ac:dyDescent="0.2">
      <c r="A2898" s="554" t="s">
        <v>513</v>
      </c>
      <c r="B2898" s="505" t="s">
        <v>4555</v>
      </c>
      <c r="C2898" s="505" t="s">
        <v>300</v>
      </c>
      <c r="D2898" s="418"/>
      <c r="E2898" s="508">
        <v>6000</v>
      </c>
      <c r="F2898" s="529" t="s">
        <v>6846</v>
      </c>
      <c r="G2898" s="408" t="s">
        <v>6847</v>
      </c>
      <c r="H2898" s="408" t="s">
        <v>2841</v>
      </c>
      <c r="I2898" s="418"/>
      <c r="J2898" s="418"/>
      <c r="K2898" s="539"/>
      <c r="L2898" s="532"/>
      <c r="M2898" s="508"/>
      <c r="N2898" s="752">
        <v>4</v>
      </c>
      <c r="O2898" s="752">
        <v>12</v>
      </c>
      <c r="P2898" s="508">
        <f t="shared" si="73"/>
        <v>24000</v>
      </c>
    </row>
    <row r="2899" spans="1:16" s="389" customFormat="1" ht="11.25" x14ac:dyDescent="0.2">
      <c r="A2899" s="554" t="s">
        <v>513</v>
      </c>
      <c r="B2899" s="505" t="s">
        <v>4555</v>
      </c>
      <c r="C2899" s="505" t="s">
        <v>300</v>
      </c>
      <c r="D2899" s="418"/>
      <c r="E2899" s="508">
        <v>6000</v>
      </c>
      <c r="F2899" s="529" t="s">
        <v>6848</v>
      </c>
      <c r="G2899" s="408" t="s">
        <v>6849</v>
      </c>
      <c r="H2899" s="408" t="s">
        <v>2841</v>
      </c>
      <c r="I2899" s="418"/>
      <c r="J2899" s="418"/>
      <c r="K2899" s="539"/>
      <c r="L2899" s="532"/>
      <c r="M2899" s="508"/>
      <c r="N2899" s="752">
        <v>4</v>
      </c>
      <c r="O2899" s="752">
        <v>12</v>
      </c>
      <c r="P2899" s="508">
        <f t="shared" si="73"/>
        <v>24000</v>
      </c>
    </row>
    <row r="2900" spans="1:16" s="389" customFormat="1" ht="11.25" x14ac:dyDescent="0.2">
      <c r="A2900" s="554" t="s">
        <v>513</v>
      </c>
      <c r="B2900" s="505" t="s">
        <v>4555</v>
      </c>
      <c r="C2900" s="505" t="s">
        <v>300</v>
      </c>
      <c r="D2900" s="418"/>
      <c r="E2900" s="508">
        <v>2903.23</v>
      </c>
      <c r="F2900" s="529" t="s">
        <v>6850</v>
      </c>
      <c r="G2900" s="408" t="s">
        <v>6851</v>
      </c>
      <c r="H2900" s="408" t="s">
        <v>3733</v>
      </c>
      <c r="I2900" s="418"/>
      <c r="J2900" s="418"/>
      <c r="K2900" s="539"/>
      <c r="L2900" s="532"/>
      <c r="M2900" s="508"/>
      <c r="N2900" s="752">
        <v>4</v>
      </c>
      <c r="O2900" s="752">
        <v>12</v>
      </c>
      <c r="P2900" s="508">
        <f t="shared" si="73"/>
        <v>24000</v>
      </c>
    </row>
    <row r="2901" spans="1:16" s="389" customFormat="1" ht="11.25" x14ac:dyDescent="0.2">
      <c r="A2901" s="554" t="s">
        <v>513</v>
      </c>
      <c r="B2901" s="505" t="s">
        <v>4555</v>
      </c>
      <c r="C2901" s="505" t="s">
        <v>300</v>
      </c>
      <c r="D2901" s="418"/>
      <c r="E2901" s="508">
        <v>3612.9</v>
      </c>
      <c r="F2901" s="529" t="s">
        <v>6852</v>
      </c>
      <c r="G2901" s="408" t="s">
        <v>6853</v>
      </c>
      <c r="H2901" s="408" t="s">
        <v>6009</v>
      </c>
      <c r="I2901" s="418"/>
      <c r="J2901" s="418"/>
      <c r="K2901" s="539"/>
      <c r="L2901" s="532"/>
      <c r="M2901" s="508"/>
      <c r="N2901" s="752">
        <v>4</v>
      </c>
      <c r="O2901" s="752">
        <v>12</v>
      </c>
      <c r="P2901" s="508">
        <f t="shared" si="73"/>
        <v>24000</v>
      </c>
    </row>
    <row r="2902" spans="1:16" s="389" customFormat="1" ht="11.25" x14ac:dyDescent="0.2">
      <c r="A2902" s="554" t="s">
        <v>513</v>
      </c>
      <c r="B2902" s="505" t="s">
        <v>4555</v>
      </c>
      <c r="C2902" s="505" t="s">
        <v>300</v>
      </c>
      <c r="D2902" s="418"/>
      <c r="E2902" s="508">
        <v>7840</v>
      </c>
      <c r="F2902" s="529" t="s">
        <v>6854</v>
      </c>
      <c r="G2902" s="408" t="s">
        <v>6855</v>
      </c>
      <c r="H2902" s="408" t="s">
        <v>5914</v>
      </c>
      <c r="I2902" s="418"/>
      <c r="J2902" s="418"/>
      <c r="K2902" s="539"/>
      <c r="L2902" s="532"/>
      <c r="M2902" s="508"/>
      <c r="N2902" s="752">
        <v>4</v>
      </c>
      <c r="O2902" s="752">
        <v>7</v>
      </c>
      <c r="P2902" s="508">
        <f t="shared" si="73"/>
        <v>14000</v>
      </c>
    </row>
    <row r="2903" spans="1:16" s="389" customFormat="1" ht="11.25" x14ac:dyDescent="0.2">
      <c r="A2903" s="554" t="s">
        <v>513</v>
      </c>
      <c r="B2903" s="505" t="s">
        <v>4555</v>
      </c>
      <c r="C2903" s="505" t="s">
        <v>300</v>
      </c>
      <c r="D2903" s="418"/>
      <c r="E2903" s="508">
        <v>4746</v>
      </c>
      <c r="F2903" s="529" t="s">
        <v>6856</v>
      </c>
      <c r="G2903" s="408" t="s">
        <v>6857</v>
      </c>
      <c r="H2903" s="408" t="s">
        <v>5917</v>
      </c>
      <c r="I2903" s="418"/>
      <c r="J2903" s="418"/>
      <c r="K2903" s="539"/>
      <c r="L2903" s="532"/>
      <c r="M2903" s="508"/>
      <c r="N2903" s="752">
        <v>4</v>
      </c>
      <c r="O2903" s="752">
        <v>7</v>
      </c>
      <c r="P2903" s="508">
        <f t="shared" si="73"/>
        <v>14000</v>
      </c>
    </row>
    <row r="2904" spans="1:16" s="389" customFormat="1" ht="11.25" x14ac:dyDescent="0.2">
      <c r="A2904" s="554" t="s">
        <v>513</v>
      </c>
      <c r="B2904" s="505" t="s">
        <v>4555</v>
      </c>
      <c r="C2904" s="505" t="s">
        <v>300</v>
      </c>
      <c r="D2904" s="418"/>
      <c r="E2904" s="508">
        <v>5196</v>
      </c>
      <c r="F2904" s="529" t="s">
        <v>6858</v>
      </c>
      <c r="G2904" s="408" t="s">
        <v>6859</v>
      </c>
      <c r="H2904" s="408" t="s">
        <v>4716</v>
      </c>
      <c r="I2904" s="418"/>
      <c r="J2904" s="418"/>
      <c r="K2904" s="539"/>
      <c r="L2904" s="532"/>
      <c r="M2904" s="508"/>
      <c r="N2904" s="752">
        <v>4</v>
      </c>
      <c r="O2904" s="752">
        <v>7</v>
      </c>
      <c r="P2904" s="508">
        <f t="shared" si="73"/>
        <v>14000</v>
      </c>
    </row>
    <row r="2905" spans="1:16" s="389" customFormat="1" ht="11.25" x14ac:dyDescent="0.2">
      <c r="A2905" s="554" t="s">
        <v>513</v>
      </c>
      <c r="B2905" s="505" t="s">
        <v>4555</v>
      </c>
      <c r="C2905" s="505" t="s">
        <v>300</v>
      </c>
      <c r="D2905" s="418"/>
      <c r="E2905" s="508">
        <v>5196</v>
      </c>
      <c r="F2905" s="529" t="s">
        <v>6860</v>
      </c>
      <c r="G2905" s="408" t="s">
        <v>6861</v>
      </c>
      <c r="H2905" s="408" t="s">
        <v>4716</v>
      </c>
      <c r="I2905" s="418"/>
      <c r="J2905" s="418"/>
      <c r="K2905" s="539"/>
      <c r="L2905" s="532"/>
      <c r="M2905" s="508"/>
      <c r="N2905" s="752">
        <v>4</v>
      </c>
      <c r="O2905" s="752">
        <v>7</v>
      </c>
      <c r="P2905" s="508">
        <f t="shared" si="73"/>
        <v>14000</v>
      </c>
    </row>
    <row r="2906" spans="1:16" s="389" customFormat="1" ht="11.25" x14ac:dyDescent="0.2">
      <c r="A2906" s="554" t="s">
        <v>513</v>
      </c>
      <c r="B2906" s="505" t="s">
        <v>4555</v>
      </c>
      <c r="C2906" s="505" t="s">
        <v>300</v>
      </c>
      <c r="D2906" s="418"/>
      <c r="E2906" s="508">
        <v>5196</v>
      </c>
      <c r="F2906" s="529" t="s">
        <v>6862</v>
      </c>
      <c r="G2906" s="408" t="s">
        <v>6863</v>
      </c>
      <c r="H2906" s="408" t="s">
        <v>4716</v>
      </c>
      <c r="I2906" s="418"/>
      <c r="J2906" s="418"/>
      <c r="K2906" s="539"/>
      <c r="L2906" s="532"/>
      <c r="M2906" s="508"/>
      <c r="N2906" s="752">
        <v>4</v>
      </c>
      <c r="O2906" s="752">
        <v>7</v>
      </c>
      <c r="P2906" s="508">
        <f t="shared" si="73"/>
        <v>14000</v>
      </c>
    </row>
    <row r="2907" spans="1:16" s="389" customFormat="1" ht="11.25" x14ac:dyDescent="0.2">
      <c r="A2907" s="554" t="s">
        <v>513</v>
      </c>
      <c r="B2907" s="505" t="s">
        <v>4555</v>
      </c>
      <c r="C2907" s="505" t="s">
        <v>300</v>
      </c>
      <c r="D2907" s="418"/>
      <c r="E2907" s="508">
        <v>7840</v>
      </c>
      <c r="F2907" s="529" t="s">
        <v>6864</v>
      </c>
      <c r="G2907" s="408" t="s">
        <v>6865</v>
      </c>
      <c r="H2907" s="408" t="s">
        <v>2841</v>
      </c>
      <c r="I2907" s="418"/>
      <c r="J2907" s="418"/>
      <c r="K2907" s="539"/>
      <c r="L2907" s="532"/>
      <c r="M2907" s="508"/>
      <c r="N2907" s="752">
        <v>4</v>
      </c>
      <c r="O2907" s="752">
        <v>7</v>
      </c>
      <c r="P2907" s="508">
        <f t="shared" si="73"/>
        <v>14000</v>
      </c>
    </row>
    <row r="2908" spans="1:16" s="389" customFormat="1" ht="11.25" x14ac:dyDescent="0.2">
      <c r="A2908" s="554" t="s">
        <v>513</v>
      </c>
      <c r="B2908" s="505" t="s">
        <v>4555</v>
      </c>
      <c r="C2908" s="505" t="s">
        <v>300</v>
      </c>
      <c r="D2908" s="418"/>
      <c r="E2908" s="508">
        <v>5196</v>
      </c>
      <c r="F2908" s="529" t="s">
        <v>6866</v>
      </c>
      <c r="G2908" s="408" t="s">
        <v>6867</v>
      </c>
      <c r="H2908" s="408" t="s">
        <v>5932</v>
      </c>
      <c r="I2908" s="418"/>
      <c r="J2908" s="418"/>
      <c r="K2908" s="539"/>
      <c r="L2908" s="532"/>
      <c r="M2908" s="508"/>
      <c r="N2908" s="752">
        <v>4</v>
      </c>
      <c r="O2908" s="752">
        <v>7</v>
      </c>
      <c r="P2908" s="508">
        <f t="shared" si="73"/>
        <v>14000</v>
      </c>
    </row>
    <row r="2909" spans="1:16" s="389" customFormat="1" ht="11.25" x14ac:dyDescent="0.2">
      <c r="A2909" s="554" t="s">
        <v>513</v>
      </c>
      <c r="B2909" s="505" t="s">
        <v>4555</v>
      </c>
      <c r="C2909" s="505" t="s">
        <v>300</v>
      </c>
      <c r="D2909" s="418"/>
      <c r="E2909" s="508">
        <v>5196</v>
      </c>
      <c r="F2909" s="529" t="s">
        <v>6868</v>
      </c>
      <c r="G2909" s="408" t="s">
        <v>6869</v>
      </c>
      <c r="H2909" s="408" t="s">
        <v>5932</v>
      </c>
      <c r="I2909" s="418"/>
      <c r="J2909" s="418"/>
      <c r="K2909" s="539"/>
      <c r="L2909" s="532"/>
      <c r="M2909" s="508"/>
      <c r="N2909" s="752">
        <v>4</v>
      </c>
      <c r="O2909" s="752">
        <v>7</v>
      </c>
      <c r="P2909" s="508">
        <f t="shared" si="73"/>
        <v>14000</v>
      </c>
    </row>
    <row r="2910" spans="1:16" s="389" customFormat="1" ht="11.25" x14ac:dyDescent="0.2">
      <c r="A2910" s="554" t="s">
        <v>513</v>
      </c>
      <c r="B2910" s="505" t="s">
        <v>4555</v>
      </c>
      <c r="C2910" s="505" t="s">
        <v>300</v>
      </c>
      <c r="D2910" s="418"/>
      <c r="E2910" s="508">
        <v>5196</v>
      </c>
      <c r="F2910" s="529" t="s">
        <v>6870</v>
      </c>
      <c r="G2910" s="408" t="s">
        <v>6871</v>
      </c>
      <c r="H2910" s="408" t="s">
        <v>4716</v>
      </c>
      <c r="I2910" s="418"/>
      <c r="J2910" s="418"/>
      <c r="K2910" s="539"/>
      <c r="L2910" s="532"/>
      <c r="M2910" s="508"/>
      <c r="N2910" s="752">
        <v>4</v>
      </c>
      <c r="O2910" s="752">
        <v>7</v>
      </c>
      <c r="P2910" s="508">
        <f t="shared" si="73"/>
        <v>14000</v>
      </c>
    </row>
    <row r="2911" spans="1:16" s="389" customFormat="1" ht="11.25" x14ac:dyDescent="0.2">
      <c r="A2911" s="554" t="s">
        <v>513</v>
      </c>
      <c r="B2911" s="505" t="s">
        <v>4555</v>
      </c>
      <c r="C2911" s="505" t="s">
        <v>300</v>
      </c>
      <c r="D2911" s="418"/>
      <c r="E2911" s="508">
        <v>8000</v>
      </c>
      <c r="F2911" s="529" t="s">
        <v>6872</v>
      </c>
      <c r="G2911" s="408" t="s">
        <v>6873</v>
      </c>
      <c r="H2911" s="408" t="s">
        <v>6060</v>
      </c>
      <c r="I2911" s="418"/>
      <c r="J2911" s="418"/>
      <c r="K2911" s="539"/>
      <c r="L2911" s="532"/>
      <c r="M2911" s="508"/>
      <c r="N2911" s="752">
        <v>4</v>
      </c>
      <c r="O2911" s="752">
        <v>7</v>
      </c>
      <c r="P2911" s="508">
        <f t="shared" si="73"/>
        <v>14000</v>
      </c>
    </row>
    <row r="2912" spans="1:16" s="389" customFormat="1" ht="11.25" x14ac:dyDescent="0.2">
      <c r="A2912" s="554" t="s">
        <v>513</v>
      </c>
      <c r="B2912" s="505" t="s">
        <v>4555</v>
      </c>
      <c r="C2912" s="505" t="s">
        <v>300</v>
      </c>
      <c r="D2912" s="418"/>
      <c r="E2912" s="508">
        <v>5196</v>
      </c>
      <c r="F2912" s="529" t="s">
        <v>6874</v>
      </c>
      <c r="G2912" s="408" t="s">
        <v>6875</v>
      </c>
      <c r="H2912" s="408" t="s">
        <v>4716</v>
      </c>
      <c r="I2912" s="418"/>
      <c r="J2912" s="418"/>
      <c r="K2912" s="539"/>
      <c r="L2912" s="532"/>
      <c r="M2912" s="508"/>
      <c r="N2912" s="752">
        <v>4</v>
      </c>
      <c r="O2912" s="752">
        <v>7</v>
      </c>
      <c r="P2912" s="508">
        <f t="shared" si="73"/>
        <v>14000</v>
      </c>
    </row>
    <row r="2913" spans="1:16" s="389" customFormat="1" ht="11.25" x14ac:dyDescent="0.2">
      <c r="A2913" s="554" t="s">
        <v>513</v>
      </c>
      <c r="B2913" s="505" t="s">
        <v>4555</v>
      </c>
      <c r="C2913" s="505" t="s">
        <v>300</v>
      </c>
      <c r="D2913" s="418"/>
      <c r="E2913" s="508">
        <v>6000</v>
      </c>
      <c r="F2913" s="529" t="s">
        <v>6876</v>
      </c>
      <c r="G2913" s="408" t="s">
        <v>6877</v>
      </c>
      <c r="H2913" s="408" t="s">
        <v>4716</v>
      </c>
      <c r="I2913" s="418"/>
      <c r="J2913" s="418"/>
      <c r="K2913" s="539"/>
      <c r="L2913" s="532"/>
      <c r="M2913" s="508"/>
      <c r="N2913" s="752">
        <v>4</v>
      </c>
      <c r="O2913" s="752">
        <v>7</v>
      </c>
      <c r="P2913" s="508">
        <f t="shared" si="73"/>
        <v>14000</v>
      </c>
    </row>
    <row r="2914" spans="1:16" s="389" customFormat="1" ht="11.25" x14ac:dyDescent="0.2">
      <c r="A2914" s="554" t="s">
        <v>513</v>
      </c>
      <c r="B2914" s="505" t="s">
        <v>4555</v>
      </c>
      <c r="C2914" s="505" t="s">
        <v>300</v>
      </c>
      <c r="D2914" s="418"/>
      <c r="E2914" s="508">
        <v>2797</v>
      </c>
      <c r="F2914" s="529" t="s">
        <v>6878</v>
      </c>
      <c r="G2914" s="408" t="s">
        <v>6879</v>
      </c>
      <c r="H2914" s="408" t="s">
        <v>3752</v>
      </c>
      <c r="I2914" s="418"/>
      <c r="J2914" s="418"/>
      <c r="K2914" s="539"/>
      <c r="L2914" s="532"/>
      <c r="M2914" s="508"/>
      <c r="N2914" s="752">
        <v>4</v>
      </c>
      <c r="O2914" s="752">
        <v>7</v>
      </c>
      <c r="P2914" s="508">
        <f t="shared" si="73"/>
        <v>14000</v>
      </c>
    </row>
    <row r="2915" spans="1:16" s="389" customFormat="1" ht="11.25" x14ac:dyDescent="0.2">
      <c r="A2915" s="554" t="s">
        <v>513</v>
      </c>
      <c r="B2915" s="505" t="s">
        <v>4555</v>
      </c>
      <c r="C2915" s="505" t="s">
        <v>300</v>
      </c>
      <c r="D2915" s="418"/>
      <c r="E2915" s="508">
        <v>5000</v>
      </c>
      <c r="F2915" s="529" t="s">
        <v>6880</v>
      </c>
      <c r="G2915" s="408" t="s">
        <v>6881</v>
      </c>
      <c r="H2915" s="408" t="s">
        <v>6589</v>
      </c>
      <c r="I2915" s="418"/>
      <c r="J2915" s="418"/>
      <c r="K2915" s="539"/>
      <c r="L2915" s="532"/>
      <c r="M2915" s="508"/>
      <c r="N2915" s="752">
        <v>4</v>
      </c>
      <c r="O2915" s="752">
        <v>12</v>
      </c>
      <c r="P2915" s="508">
        <f t="shared" si="73"/>
        <v>24000</v>
      </c>
    </row>
    <row r="2916" spans="1:16" s="389" customFormat="1" ht="11.25" x14ac:dyDescent="0.2">
      <c r="A2916" s="554" t="s">
        <v>513</v>
      </c>
      <c r="B2916" s="505" t="s">
        <v>4555</v>
      </c>
      <c r="C2916" s="505" t="s">
        <v>300</v>
      </c>
      <c r="D2916" s="418"/>
      <c r="E2916" s="508">
        <v>2797</v>
      </c>
      <c r="F2916" s="529" t="s">
        <v>6882</v>
      </c>
      <c r="G2916" s="408" t="s">
        <v>6883</v>
      </c>
      <c r="H2916" s="408" t="s">
        <v>3689</v>
      </c>
      <c r="I2916" s="418"/>
      <c r="J2916" s="418"/>
      <c r="K2916" s="539"/>
      <c r="L2916" s="532"/>
      <c r="M2916" s="508"/>
      <c r="N2916" s="752">
        <v>4</v>
      </c>
      <c r="O2916" s="752">
        <v>12</v>
      </c>
      <c r="P2916" s="508">
        <f t="shared" si="73"/>
        <v>24000</v>
      </c>
    </row>
    <row r="2917" spans="1:16" s="389" customFormat="1" ht="11.25" x14ac:dyDescent="0.2">
      <c r="A2917" s="554" t="s">
        <v>513</v>
      </c>
      <c r="B2917" s="505" t="s">
        <v>4555</v>
      </c>
      <c r="C2917" s="505" t="s">
        <v>300</v>
      </c>
      <c r="D2917" s="418"/>
      <c r="E2917" s="508">
        <v>7000</v>
      </c>
      <c r="F2917" s="529" t="s">
        <v>6884</v>
      </c>
      <c r="G2917" s="408" t="s">
        <v>6885</v>
      </c>
      <c r="H2917" s="408" t="s">
        <v>2841</v>
      </c>
      <c r="I2917" s="418"/>
      <c r="J2917" s="418"/>
      <c r="K2917" s="539"/>
      <c r="L2917" s="532"/>
      <c r="M2917" s="508"/>
      <c r="N2917" s="752">
        <v>4</v>
      </c>
      <c r="O2917" s="752">
        <v>12</v>
      </c>
      <c r="P2917" s="508">
        <f t="shared" si="73"/>
        <v>24000</v>
      </c>
    </row>
    <row r="2918" spans="1:16" s="389" customFormat="1" ht="11.25" x14ac:dyDescent="0.2">
      <c r="A2918" s="554" t="s">
        <v>513</v>
      </c>
      <c r="B2918" s="505" t="s">
        <v>4555</v>
      </c>
      <c r="C2918" s="505" t="s">
        <v>300</v>
      </c>
      <c r="D2918" s="418"/>
      <c r="E2918" s="508">
        <v>3500</v>
      </c>
      <c r="F2918" s="529" t="s">
        <v>6886</v>
      </c>
      <c r="G2918" s="408" t="s">
        <v>6887</v>
      </c>
      <c r="H2918" s="408" t="s">
        <v>3689</v>
      </c>
      <c r="I2918" s="418"/>
      <c r="J2918" s="418"/>
      <c r="K2918" s="539"/>
      <c r="L2918" s="532"/>
      <c r="M2918" s="508"/>
      <c r="N2918" s="752">
        <v>4</v>
      </c>
      <c r="O2918" s="752">
        <v>12</v>
      </c>
      <c r="P2918" s="508">
        <f t="shared" si="73"/>
        <v>24000</v>
      </c>
    </row>
    <row r="2919" spans="1:16" s="389" customFormat="1" ht="11.25" x14ac:dyDescent="0.2">
      <c r="A2919" s="554" t="s">
        <v>513</v>
      </c>
      <c r="B2919" s="505" t="s">
        <v>4555</v>
      </c>
      <c r="C2919" s="505" t="s">
        <v>300</v>
      </c>
      <c r="D2919" s="418"/>
      <c r="E2919" s="508">
        <v>5196</v>
      </c>
      <c r="F2919" s="529" t="s">
        <v>6888</v>
      </c>
      <c r="G2919" s="408" t="s">
        <v>6889</v>
      </c>
      <c r="H2919" s="408" t="s">
        <v>4716</v>
      </c>
      <c r="I2919" s="418"/>
      <c r="J2919" s="418"/>
      <c r="K2919" s="539"/>
      <c r="L2919" s="532"/>
      <c r="M2919" s="508"/>
      <c r="N2919" s="752">
        <v>4</v>
      </c>
      <c r="O2919" s="752">
        <v>12</v>
      </c>
      <c r="P2919" s="508">
        <f t="shared" si="73"/>
        <v>24000</v>
      </c>
    </row>
    <row r="2920" spans="1:16" s="389" customFormat="1" ht="11.25" x14ac:dyDescent="0.2">
      <c r="A2920" s="554" t="s">
        <v>513</v>
      </c>
      <c r="B2920" s="505" t="s">
        <v>4555</v>
      </c>
      <c r="C2920" s="505" t="s">
        <v>300</v>
      </c>
      <c r="D2920" s="418"/>
      <c r="E2920" s="508">
        <v>7840</v>
      </c>
      <c r="F2920" s="529" t="s">
        <v>6890</v>
      </c>
      <c r="G2920" s="408" t="s">
        <v>6891</v>
      </c>
      <c r="H2920" s="408" t="s">
        <v>6177</v>
      </c>
      <c r="I2920" s="418"/>
      <c r="J2920" s="418"/>
      <c r="K2920" s="539"/>
      <c r="L2920" s="532"/>
      <c r="M2920" s="508"/>
      <c r="N2920" s="752">
        <v>4</v>
      </c>
      <c r="O2920" s="752">
        <v>12</v>
      </c>
      <c r="P2920" s="508">
        <f t="shared" si="73"/>
        <v>24000</v>
      </c>
    </row>
    <row r="2921" spans="1:16" s="389" customFormat="1" ht="11.25" x14ac:dyDescent="0.2">
      <c r="A2921" s="554" t="s">
        <v>513</v>
      </c>
      <c r="B2921" s="505" t="s">
        <v>4555</v>
      </c>
      <c r="C2921" s="505" t="s">
        <v>300</v>
      </c>
      <c r="D2921" s="418"/>
      <c r="E2921" s="508">
        <v>5500</v>
      </c>
      <c r="F2921" s="529" t="s">
        <v>6892</v>
      </c>
      <c r="G2921" s="408" t="s">
        <v>6893</v>
      </c>
      <c r="H2921" s="408" t="s">
        <v>4716</v>
      </c>
      <c r="I2921" s="418"/>
      <c r="J2921" s="418"/>
      <c r="K2921" s="539"/>
      <c r="L2921" s="532"/>
      <c r="M2921" s="508"/>
      <c r="N2921" s="752">
        <v>4</v>
      </c>
      <c r="O2921" s="752">
        <v>12</v>
      </c>
      <c r="P2921" s="508">
        <f t="shared" si="73"/>
        <v>24000</v>
      </c>
    </row>
    <row r="2922" spans="1:16" s="389" customFormat="1" ht="11.25" x14ac:dyDescent="0.2">
      <c r="A2922" s="554" t="s">
        <v>513</v>
      </c>
      <c r="B2922" s="505" t="s">
        <v>4555</v>
      </c>
      <c r="C2922" s="505" t="s">
        <v>300</v>
      </c>
      <c r="D2922" s="418"/>
      <c r="E2922" s="508">
        <v>4746</v>
      </c>
      <c r="F2922" s="529" t="s">
        <v>6894</v>
      </c>
      <c r="G2922" s="408" t="s">
        <v>6895</v>
      </c>
      <c r="H2922" s="408" t="s">
        <v>5292</v>
      </c>
      <c r="I2922" s="418"/>
      <c r="J2922" s="418"/>
      <c r="K2922" s="539"/>
      <c r="L2922" s="532"/>
      <c r="M2922" s="508"/>
      <c r="N2922" s="752">
        <v>4</v>
      </c>
      <c r="O2922" s="752">
        <v>12</v>
      </c>
      <c r="P2922" s="508">
        <f t="shared" si="73"/>
        <v>24000</v>
      </c>
    </row>
    <row r="2923" spans="1:16" s="389" customFormat="1" ht="11.25" x14ac:dyDescent="0.2">
      <c r="A2923" s="554" t="s">
        <v>513</v>
      </c>
      <c r="B2923" s="505" t="s">
        <v>4555</v>
      </c>
      <c r="C2923" s="505" t="s">
        <v>300</v>
      </c>
      <c r="D2923" s="418"/>
      <c r="E2923" s="508">
        <v>4500</v>
      </c>
      <c r="F2923" s="529" t="s">
        <v>6896</v>
      </c>
      <c r="G2923" s="408" t="s">
        <v>6897</v>
      </c>
      <c r="H2923" s="408" t="s">
        <v>2852</v>
      </c>
      <c r="I2923" s="418"/>
      <c r="J2923" s="418"/>
      <c r="K2923" s="539"/>
      <c r="L2923" s="532"/>
      <c r="M2923" s="508"/>
      <c r="N2923" s="752">
        <v>4</v>
      </c>
      <c r="O2923" s="752">
        <v>12</v>
      </c>
      <c r="P2923" s="508">
        <f t="shared" si="73"/>
        <v>24000</v>
      </c>
    </row>
    <row r="2924" spans="1:16" s="389" customFormat="1" ht="11.25" x14ac:dyDescent="0.2">
      <c r="A2924" s="554" t="s">
        <v>513</v>
      </c>
      <c r="B2924" s="505" t="s">
        <v>4555</v>
      </c>
      <c r="C2924" s="505" t="s">
        <v>300</v>
      </c>
      <c r="D2924" s="418"/>
      <c r="E2924" s="508">
        <v>5000</v>
      </c>
      <c r="F2924" s="529" t="s">
        <v>6898</v>
      </c>
      <c r="G2924" s="408" t="s">
        <v>6899</v>
      </c>
      <c r="H2924" s="408" t="s">
        <v>5914</v>
      </c>
      <c r="I2924" s="418"/>
      <c r="J2924" s="418"/>
      <c r="K2924" s="539"/>
      <c r="L2924" s="532"/>
      <c r="M2924" s="508"/>
      <c r="N2924" s="752">
        <v>4</v>
      </c>
      <c r="O2924" s="752">
        <v>12</v>
      </c>
      <c r="P2924" s="508">
        <f t="shared" si="73"/>
        <v>24000</v>
      </c>
    </row>
    <row r="2925" spans="1:16" s="389" customFormat="1" ht="11.25" x14ac:dyDescent="0.2">
      <c r="A2925" s="554" t="s">
        <v>513</v>
      </c>
      <c r="B2925" s="505" t="s">
        <v>4555</v>
      </c>
      <c r="C2925" s="505" t="s">
        <v>300</v>
      </c>
      <c r="D2925" s="418"/>
      <c r="E2925" s="508">
        <v>3000</v>
      </c>
      <c r="F2925" s="529" t="s">
        <v>6900</v>
      </c>
      <c r="G2925" s="408" t="s">
        <v>6901</v>
      </c>
      <c r="H2925" s="408" t="s">
        <v>3733</v>
      </c>
      <c r="I2925" s="418"/>
      <c r="J2925" s="418"/>
      <c r="K2925" s="539"/>
      <c r="L2925" s="532"/>
      <c r="M2925" s="508"/>
      <c r="N2925" s="752">
        <v>4</v>
      </c>
      <c r="O2925" s="752">
        <v>12</v>
      </c>
      <c r="P2925" s="508">
        <f t="shared" si="73"/>
        <v>24000</v>
      </c>
    </row>
    <row r="2926" spans="1:16" s="389" customFormat="1" ht="11.25" x14ac:dyDescent="0.2">
      <c r="A2926" s="554" t="s">
        <v>513</v>
      </c>
      <c r="B2926" s="505" t="s">
        <v>4555</v>
      </c>
      <c r="C2926" s="505" t="s">
        <v>300</v>
      </c>
      <c r="D2926" s="418"/>
      <c r="E2926" s="508">
        <v>2797</v>
      </c>
      <c r="F2926" s="529" t="s">
        <v>6902</v>
      </c>
      <c r="G2926" s="408" t="s">
        <v>6903</v>
      </c>
      <c r="H2926" s="408" t="s">
        <v>3689</v>
      </c>
      <c r="I2926" s="418"/>
      <c r="J2926" s="418"/>
      <c r="K2926" s="539"/>
      <c r="L2926" s="532"/>
      <c r="M2926" s="508"/>
      <c r="N2926" s="752">
        <v>4</v>
      </c>
      <c r="O2926" s="752">
        <v>12</v>
      </c>
      <c r="P2926" s="508">
        <f t="shared" si="73"/>
        <v>24000</v>
      </c>
    </row>
    <row r="2927" spans="1:16" s="389" customFormat="1" ht="11.25" x14ac:dyDescent="0.2">
      <c r="A2927" s="554" t="s">
        <v>513</v>
      </c>
      <c r="B2927" s="505" t="s">
        <v>4555</v>
      </c>
      <c r="C2927" s="505" t="s">
        <v>300</v>
      </c>
      <c r="D2927" s="418"/>
      <c r="E2927" s="508">
        <v>3300</v>
      </c>
      <c r="F2927" s="529" t="s">
        <v>6904</v>
      </c>
      <c r="G2927" s="408" t="s">
        <v>6905</v>
      </c>
      <c r="H2927" s="408" t="s">
        <v>3689</v>
      </c>
      <c r="I2927" s="418"/>
      <c r="J2927" s="418"/>
      <c r="K2927" s="539"/>
      <c r="L2927" s="532"/>
      <c r="M2927" s="508"/>
      <c r="N2927" s="752">
        <v>4</v>
      </c>
      <c r="O2927" s="752">
        <v>12</v>
      </c>
      <c r="P2927" s="508">
        <f t="shared" si="73"/>
        <v>24000</v>
      </c>
    </row>
    <row r="2928" spans="1:16" s="389" customFormat="1" ht="11.25" x14ac:dyDescent="0.2">
      <c r="A2928" s="554" t="s">
        <v>513</v>
      </c>
      <c r="B2928" s="505" t="s">
        <v>4555</v>
      </c>
      <c r="C2928" s="505" t="s">
        <v>300</v>
      </c>
      <c r="D2928" s="418"/>
      <c r="E2928" s="508">
        <v>2797</v>
      </c>
      <c r="F2928" s="529" t="s">
        <v>6906</v>
      </c>
      <c r="G2928" s="408" t="s">
        <v>6907</v>
      </c>
      <c r="H2928" s="408" t="s">
        <v>3689</v>
      </c>
      <c r="I2928" s="418"/>
      <c r="J2928" s="418"/>
      <c r="K2928" s="539"/>
      <c r="L2928" s="532"/>
      <c r="M2928" s="508"/>
      <c r="N2928" s="752">
        <v>4</v>
      </c>
      <c r="O2928" s="752">
        <v>12</v>
      </c>
      <c r="P2928" s="508">
        <f t="shared" si="73"/>
        <v>24000</v>
      </c>
    </row>
    <row r="2929" spans="1:16" s="389" customFormat="1" ht="11.25" x14ac:dyDescent="0.2">
      <c r="A2929" s="554" t="s">
        <v>513</v>
      </c>
      <c r="B2929" s="505" t="s">
        <v>4555</v>
      </c>
      <c r="C2929" s="505" t="s">
        <v>300</v>
      </c>
      <c r="D2929" s="418"/>
      <c r="E2929" s="508">
        <v>6800</v>
      </c>
      <c r="F2929" s="529" t="s">
        <v>6908</v>
      </c>
      <c r="G2929" s="408" t="s">
        <v>6909</v>
      </c>
      <c r="H2929" s="408" t="s">
        <v>2236</v>
      </c>
      <c r="I2929" s="418"/>
      <c r="J2929" s="418"/>
      <c r="K2929" s="539"/>
      <c r="L2929" s="532"/>
      <c r="M2929" s="508"/>
      <c r="N2929" s="752">
        <v>4</v>
      </c>
      <c r="O2929" s="752">
        <v>12</v>
      </c>
      <c r="P2929" s="508">
        <f t="shared" si="73"/>
        <v>24000</v>
      </c>
    </row>
    <row r="2930" spans="1:16" s="389" customFormat="1" ht="11.25" x14ac:dyDescent="0.2">
      <c r="A2930" s="554" t="s">
        <v>513</v>
      </c>
      <c r="B2930" s="505" t="s">
        <v>4555</v>
      </c>
      <c r="C2930" s="505" t="s">
        <v>300</v>
      </c>
      <c r="D2930" s="418"/>
      <c r="E2930" s="508">
        <v>2797</v>
      </c>
      <c r="F2930" s="529" t="s">
        <v>6910</v>
      </c>
      <c r="G2930" s="408" t="s">
        <v>6911</v>
      </c>
      <c r="H2930" s="408" t="s">
        <v>3689</v>
      </c>
      <c r="I2930" s="418"/>
      <c r="J2930" s="418"/>
      <c r="K2930" s="539"/>
      <c r="L2930" s="532"/>
      <c r="M2930" s="508"/>
      <c r="N2930" s="752">
        <v>4</v>
      </c>
      <c r="O2930" s="752">
        <v>12</v>
      </c>
      <c r="P2930" s="508">
        <f t="shared" si="73"/>
        <v>24000</v>
      </c>
    </row>
    <row r="2931" spans="1:16" s="389" customFormat="1" ht="11.25" x14ac:dyDescent="0.2">
      <c r="A2931" s="554" t="s">
        <v>513</v>
      </c>
      <c r="B2931" s="505" t="s">
        <v>4555</v>
      </c>
      <c r="C2931" s="505" t="s">
        <v>300</v>
      </c>
      <c r="D2931" s="418"/>
      <c r="E2931" s="508">
        <v>2797</v>
      </c>
      <c r="F2931" s="529" t="s">
        <v>6912</v>
      </c>
      <c r="G2931" s="408" t="s">
        <v>6913</v>
      </c>
      <c r="H2931" s="408" t="s">
        <v>3689</v>
      </c>
      <c r="I2931" s="418"/>
      <c r="J2931" s="418"/>
      <c r="K2931" s="539"/>
      <c r="L2931" s="532"/>
      <c r="M2931" s="508"/>
      <c r="N2931" s="752">
        <v>4</v>
      </c>
      <c r="O2931" s="752">
        <v>12</v>
      </c>
      <c r="P2931" s="508">
        <f t="shared" si="73"/>
        <v>24000</v>
      </c>
    </row>
    <row r="2932" spans="1:16" s="389" customFormat="1" ht="11.25" x14ac:dyDescent="0.2">
      <c r="A2932" s="554" t="s">
        <v>513</v>
      </c>
      <c r="B2932" s="505" t="s">
        <v>4555</v>
      </c>
      <c r="C2932" s="505" t="s">
        <v>300</v>
      </c>
      <c r="D2932" s="418"/>
      <c r="E2932" s="508">
        <v>4693.16</v>
      </c>
      <c r="F2932" s="529" t="s">
        <v>6914</v>
      </c>
      <c r="G2932" s="408" t="s">
        <v>6915</v>
      </c>
      <c r="H2932" s="408" t="s">
        <v>4716</v>
      </c>
      <c r="I2932" s="418"/>
      <c r="J2932" s="418"/>
      <c r="K2932" s="539"/>
      <c r="L2932" s="532"/>
      <c r="M2932" s="508"/>
      <c r="N2932" s="752">
        <v>4</v>
      </c>
      <c r="O2932" s="752">
        <v>12</v>
      </c>
      <c r="P2932" s="508">
        <f t="shared" si="73"/>
        <v>24000</v>
      </c>
    </row>
    <row r="2933" spans="1:16" s="389" customFormat="1" ht="11.25" x14ac:dyDescent="0.2">
      <c r="A2933" s="554" t="s">
        <v>513</v>
      </c>
      <c r="B2933" s="505" t="s">
        <v>4555</v>
      </c>
      <c r="C2933" s="505" t="s">
        <v>300</v>
      </c>
      <c r="D2933" s="418"/>
      <c r="E2933" s="508">
        <v>2526.3200000000002</v>
      </c>
      <c r="F2933" s="529" t="s">
        <v>6916</v>
      </c>
      <c r="G2933" s="408" t="s">
        <v>6917</v>
      </c>
      <c r="H2933" s="408" t="s">
        <v>3689</v>
      </c>
      <c r="I2933" s="418"/>
      <c r="J2933" s="418"/>
      <c r="K2933" s="539"/>
      <c r="L2933" s="532"/>
      <c r="M2933" s="508"/>
      <c r="N2933" s="752">
        <v>4</v>
      </c>
      <c r="O2933" s="752">
        <v>12</v>
      </c>
      <c r="P2933" s="508">
        <f t="shared" si="73"/>
        <v>24000</v>
      </c>
    </row>
    <row r="2934" spans="1:16" s="389" customFormat="1" ht="11.25" x14ac:dyDescent="0.2">
      <c r="A2934" s="554" t="s">
        <v>513</v>
      </c>
      <c r="B2934" s="505" t="s">
        <v>4555</v>
      </c>
      <c r="C2934" s="505" t="s">
        <v>300</v>
      </c>
      <c r="D2934" s="418"/>
      <c r="E2934" s="508">
        <v>7587.1</v>
      </c>
      <c r="F2934" s="529" t="s">
        <v>6918</v>
      </c>
      <c r="G2934" s="408" t="s">
        <v>6919</v>
      </c>
      <c r="H2934" s="408" t="s">
        <v>2841</v>
      </c>
      <c r="I2934" s="418"/>
      <c r="J2934" s="418"/>
      <c r="K2934" s="539"/>
      <c r="L2934" s="532"/>
      <c r="M2934" s="508"/>
      <c r="N2934" s="752">
        <v>4</v>
      </c>
      <c r="O2934" s="752">
        <v>12</v>
      </c>
      <c r="P2934" s="508">
        <f t="shared" si="73"/>
        <v>24000</v>
      </c>
    </row>
    <row r="2935" spans="1:16" s="389" customFormat="1" ht="11.25" x14ac:dyDescent="0.2">
      <c r="A2935" s="554" t="s">
        <v>513</v>
      </c>
      <c r="B2935" s="505" t="s">
        <v>4555</v>
      </c>
      <c r="C2935" s="505" t="s">
        <v>300</v>
      </c>
      <c r="D2935" s="418"/>
      <c r="E2935" s="508">
        <v>2797</v>
      </c>
      <c r="F2935" s="529" t="s">
        <v>6920</v>
      </c>
      <c r="G2935" s="408" t="s">
        <v>6921</v>
      </c>
      <c r="H2935" s="408" t="s">
        <v>3689</v>
      </c>
      <c r="I2935" s="418"/>
      <c r="J2935" s="418"/>
      <c r="K2935" s="539"/>
      <c r="L2935" s="532"/>
      <c r="M2935" s="508"/>
      <c r="N2935" s="752">
        <v>4</v>
      </c>
      <c r="O2935" s="752">
        <v>12</v>
      </c>
      <c r="P2935" s="508">
        <f t="shared" si="73"/>
        <v>24000</v>
      </c>
    </row>
    <row r="2936" spans="1:16" s="389" customFormat="1" ht="11.25" x14ac:dyDescent="0.2">
      <c r="A2936" s="554" t="s">
        <v>513</v>
      </c>
      <c r="B2936" s="505" t="s">
        <v>4555</v>
      </c>
      <c r="C2936" s="505" t="s">
        <v>300</v>
      </c>
      <c r="D2936" s="418"/>
      <c r="E2936" s="508">
        <v>2797</v>
      </c>
      <c r="F2936" s="529" t="s">
        <v>6922</v>
      </c>
      <c r="G2936" s="408" t="s">
        <v>6923</v>
      </c>
      <c r="H2936" s="408" t="s">
        <v>3689</v>
      </c>
      <c r="I2936" s="418"/>
      <c r="J2936" s="418"/>
      <c r="K2936" s="539"/>
      <c r="L2936" s="532"/>
      <c r="M2936" s="508"/>
      <c r="N2936" s="752">
        <v>4</v>
      </c>
      <c r="O2936" s="752">
        <v>12</v>
      </c>
      <c r="P2936" s="508">
        <f t="shared" si="73"/>
        <v>24000</v>
      </c>
    </row>
    <row r="2937" spans="1:16" s="389" customFormat="1" ht="11.25" x14ac:dyDescent="0.2">
      <c r="A2937" s="554" t="s">
        <v>513</v>
      </c>
      <c r="B2937" s="505" t="s">
        <v>4555</v>
      </c>
      <c r="C2937" s="505" t="s">
        <v>300</v>
      </c>
      <c r="D2937" s="418"/>
      <c r="E2937" s="508">
        <v>2797</v>
      </c>
      <c r="F2937" s="529" t="s">
        <v>6924</v>
      </c>
      <c r="G2937" s="408" t="s">
        <v>6925</v>
      </c>
      <c r="H2937" s="408" t="s">
        <v>3689</v>
      </c>
      <c r="I2937" s="418"/>
      <c r="J2937" s="418"/>
      <c r="K2937" s="539"/>
      <c r="L2937" s="532"/>
      <c r="M2937" s="508"/>
      <c r="N2937" s="752">
        <v>4</v>
      </c>
      <c r="O2937" s="752">
        <v>12</v>
      </c>
      <c r="P2937" s="508">
        <f t="shared" si="73"/>
        <v>24000</v>
      </c>
    </row>
    <row r="2938" spans="1:16" s="389" customFormat="1" ht="11.25" x14ac:dyDescent="0.2">
      <c r="A2938" s="554" t="s">
        <v>513</v>
      </c>
      <c r="B2938" s="505" t="s">
        <v>4555</v>
      </c>
      <c r="C2938" s="505" t="s">
        <v>300</v>
      </c>
      <c r="D2938" s="418"/>
      <c r="E2938" s="508">
        <v>3000</v>
      </c>
      <c r="F2938" s="529" t="s">
        <v>6926</v>
      </c>
      <c r="G2938" s="408" t="s">
        <v>6927</v>
      </c>
      <c r="H2938" s="408" t="s">
        <v>3886</v>
      </c>
      <c r="I2938" s="418"/>
      <c r="J2938" s="418"/>
      <c r="K2938" s="539"/>
      <c r="L2938" s="532"/>
      <c r="M2938" s="508"/>
      <c r="N2938" s="752">
        <v>4</v>
      </c>
      <c r="O2938" s="752">
        <v>12</v>
      </c>
      <c r="P2938" s="508">
        <f t="shared" si="73"/>
        <v>24000</v>
      </c>
    </row>
    <row r="2939" spans="1:16" s="389" customFormat="1" ht="11.25" x14ac:dyDescent="0.2">
      <c r="A2939" s="554" t="s">
        <v>513</v>
      </c>
      <c r="B2939" s="505" t="s">
        <v>4555</v>
      </c>
      <c r="C2939" s="505" t="s">
        <v>300</v>
      </c>
      <c r="D2939" s="418"/>
      <c r="E2939" s="508">
        <v>3300</v>
      </c>
      <c r="F2939" s="529" t="s">
        <v>6928</v>
      </c>
      <c r="G2939" s="408" t="s">
        <v>6929</v>
      </c>
      <c r="H2939" s="408" t="s">
        <v>3733</v>
      </c>
      <c r="I2939" s="418"/>
      <c r="J2939" s="418"/>
      <c r="K2939" s="539"/>
      <c r="L2939" s="532"/>
      <c r="M2939" s="508"/>
      <c r="N2939" s="752">
        <v>4</v>
      </c>
      <c r="O2939" s="752">
        <v>12</v>
      </c>
      <c r="P2939" s="508">
        <f t="shared" si="73"/>
        <v>24000</v>
      </c>
    </row>
    <row r="2940" spans="1:16" s="389" customFormat="1" ht="11.25" x14ac:dyDescent="0.2">
      <c r="A2940" s="554" t="s">
        <v>513</v>
      </c>
      <c r="B2940" s="505" t="s">
        <v>4555</v>
      </c>
      <c r="C2940" s="505" t="s">
        <v>300</v>
      </c>
      <c r="D2940" s="418"/>
      <c r="E2940" s="508">
        <v>3000</v>
      </c>
      <c r="F2940" s="529" t="s">
        <v>6930</v>
      </c>
      <c r="G2940" s="408" t="s">
        <v>6931</v>
      </c>
      <c r="H2940" s="408" t="s">
        <v>5992</v>
      </c>
      <c r="I2940" s="418"/>
      <c r="J2940" s="418"/>
      <c r="K2940" s="539"/>
      <c r="L2940" s="532"/>
      <c r="M2940" s="508"/>
      <c r="N2940" s="752">
        <v>4</v>
      </c>
      <c r="O2940" s="752">
        <v>12</v>
      </c>
      <c r="P2940" s="508">
        <f t="shared" si="73"/>
        <v>24000</v>
      </c>
    </row>
    <row r="2941" spans="1:16" s="389" customFormat="1" ht="11.25" x14ac:dyDescent="0.2">
      <c r="A2941" s="554" t="s">
        <v>513</v>
      </c>
      <c r="B2941" s="505" t="s">
        <v>4555</v>
      </c>
      <c r="C2941" s="505" t="s">
        <v>300</v>
      </c>
      <c r="D2941" s="418"/>
      <c r="E2941" s="508">
        <v>2000</v>
      </c>
      <c r="F2941" s="529" t="s">
        <v>6932</v>
      </c>
      <c r="G2941" s="408" t="s">
        <v>6933</v>
      </c>
      <c r="H2941" s="408" t="s">
        <v>6934</v>
      </c>
      <c r="I2941" s="418"/>
      <c r="J2941" s="418"/>
      <c r="K2941" s="539"/>
      <c r="L2941" s="532"/>
      <c r="M2941" s="508"/>
      <c r="N2941" s="752">
        <v>4</v>
      </c>
      <c r="O2941" s="752">
        <v>12</v>
      </c>
      <c r="P2941" s="508">
        <f t="shared" si="73"/>
        <v>24000</v>
      </c>
    </row>
    <row r="2942" spans="1:16" s="389" customFormat="1" ht="11.25" x14ac:dyDescent="0.2">
      <c r="A2942" s="554" t="s">
        <v>513</v>
      </c>
      <c r="B2942" s="505" t="s">
        <v>4555</v>
      </c>
      <c r="C2942" s="505" t="s">
        <v>300</v>
      </c>
      <c r="D2942" s="418"/>
      <c r="E2942" s="508">
        <v>2616.5500000000002</v>
      </c>
      <c r="F2942" s="529" t="s">
        <v>6935</v>
      </c>
      <c r="G2942" s="408" t="s">
        <v>6936</v>
      </c>
      <c r="H2942" s="408" t="s">
        <v>3689</v>
      </c>
      <c r="I2942" s="418"/>
      <c r="J2942" s="418"/>
      <c r="K2942" s="539"/>
      <c r="L2942" s="532"/>
      <c r="M2942" s="508"/>
      <c r="N2942" s="752">
        <v>4</v>
      </c>
      <c r="O2942" s="752">
        <v>12</v>
      </c>
      <c r="P2942" s="508">
        <f t="shared" si="73"/>
        <v>24000</v>
      </c>
    </row>
    <row r="2943" spans="1:16" s="389" customFormat="1" ht="11.25" x14ac:dyDescent="0.2">
      <c r="A2943" s="554" t="s">
        <v>513</v>
      </c>
      <c r="B2943" s="505" t="s">
        <v>4555</v>
      </c>
      <c r="C2943" s="505" t="s">
        <v>300</v>
      </c>
      <c r="D2943" s="418"/>
      <c r="E2943" s="508">
        <v>3500</v>
      </c>
      <c r="F2943" s="529" t="s">
        <v>6937</v>
      </c>
      <c r="G2943" s="408" t="s">
        <v>6938</v>
      </c>
      <c r="H2943" s="408" t="s">
        <v>3689</v>
      </c>
      <c r="I2943" s="418"/>
      <c r="J2943" s="418"/>
      <c r="K2943" s="539"/>
      <c r="L2943" s="532"/>
      <c r="M2943" s="508"/>
      <c r="N2943" s="752">
        <v>4</v>
      </c>
      <c r="O2943" s="752">
        <v>12</v>
      </c>
      <c r="P2943" s="508">
        <f t="shared" si="73"/>
        <v>24000</v>
      </c>
    </row>
    <row r="2944" spans="1:16" s="389" customFormat="1" ht="11.25" x14ac:dyDescent="0.2">
      <c r="A2944" s="554" t="s">
        <v>513</v>
      </c>
      <c r="B2944" s="505" t="s">
        <v>4555</v>
      </c>
      <c r="C2944" s="505" t="s">
        <v>300</v>
      </c>
      <c r="D2944" s="418"/>
      <c r="E2944" s="508">
        <v>3000</v>
      </c>
      <c r="F2944" s="529" t="s">
        <v>6939</v>
      </c>
      <c r="G2944" s="408" t="s">
        <v>6940</v>
      </c>
      <c r="H2944" s="408" t="s">
        <v>3733</v>
      </c>
      <c r="I2944" s="418"/>
      <c r="J2944" s="418"/>
      <c r="K2944" s="539"/>
      <c r="L2944" s="532"/>
      <c r="M2944" s="508"/>
      <c r="N2944" s="752">
        <v>4</v>
      </c>
      <c r="O2944" s="752">
        <v>12</v>
      </c>
      <c r="P2944" s="508">
        <f t="shared" si="73"/>
        <v>24000</v>
      </c>
    </row>
    <row r="2945" spans="1:16" s="389" customFormat="1" ht="11.25" x14ac:dyDescent="0.2">
      <c r="A2945" s="554" t="s">
        <v>513</v>
      </c>
      <c r="B2945" s="505" t="s">
        <v>4555</v>
      </c>
      <c r="C2945" s="505" t="s">
        <v>300</v>
      </c>
      <c r="D2945" s="418"/>
      <c r="E2945" s="508">
        <v>5196</v>
      </c>
      <c r="F2945" s="529" t="s">
        <v>6941</v>
      </c>
      <c r="G2945" s="408" t="s">
        <v>6942</v>
      </c>
      <c r="H2945" s="408" t="s">
        <v>4716</v>
      </c>
      <c r="I2945" s="418"/>
      <c r="J2945" s="418"/>
      <c r="K2945" s="539"/>
      <c r="L2945" s="532"/>
      <c r="M2945" s="508"/>
      <c r="N2945" s="752">
        <v>4</v>
      </c>
      <c r="O2945" s="752">
        <v>12</v>
      </c>
      <c r="P2945" s="508">
        <f t="shared" ref="P2945:P3008" si="74">2000*O2945</f>
        <v>24000</v>
      </c>
    </row>
    <row r="2946" spans="1:16" s="389" customFormat="1" ht="11.25" x14ac:dyDescent="0.2">
      <c r="A2946" s="554" t="s">
        <v>513</v>
      </c>
      <c r="B2946" s="505" t="s">
        <v>4555</v>
      </c>
      <c r="C2946" s="505" t="s">
        <v>300</v>
      </c>
      <c r="D2946" s="418"/>
      <c r="E2946" s="508">
        <v>3000</v>
      </c>
      <c r="F2946" s="529" t="s">
        <v>6943</v>
      </c>
      <c r="G2946" s="408" t="s">
        <v>6944</v>
      </c>
      <c r="H2946" s="408" t="s">
        <v>3804</v>
      </c>
      <c r="I2946" s="418"/>
      <c r="J2946" s="418"/>
      <c r="K2946" s="539"/>
      <c r="L2946" s="532"/>
      <c r="M2946" s="508"/>
      <c r="N2946" s="752">
        <v>4</v>
      </c>
      <c r="O2946" s="752">
        <v>12</v>
      </c>
      <c r="P2946" s="508">
        <f t="shared" si="74"/>
        <v>24000</v>
      </c>
    </row>
    <row r="2947" spans="1:16" s="389" customFormat="1" ht="11.25" x14ac:dyDescent="0.2">
      <c r="A2947" s="554" t="s">
        <v>513</v>
      </c>
      <c r="B2947" s="505" t="s">
        <v>4555</v>
      </c>
      <c r="C2947" s="505" t="s">
        <v>300</v>
      </c>
      <c r="D2947" s="418"/>
      <c r="E2947" s="508">
        <v>5196</v>
      </c>
      <c r="F2947" s="529" t="s">
        <v>6945</v>
      </c>
      <c r="G2947" s="408" t="s">
        <v>6946</v>
      </c>
      <c r="H2947" s="408" t="s">
        <v>4716</v>
      </c>
      <c r="I2947" s="418"/>
      <c r="J2947" s="418"/>
      <c r="K2947" s="539"/>
      <c r="L2947" s="532"/>
      <c r="M2947" s="508"/>
      <c r="N2947" s="752">
        <v>4</v>
      </c>
      <c r="O2947" s="752">
        <v>12</v>
      </c>
      <c r="P2947" s="508">
        <f t="shared" si="74"/>
        <v>24000</v>
      </c>
    </row>
    <row r="2948" spans="1:16" s="389" customFormat="1" ht="11.25" x14ac:dyDescent="0.2">
      <c r="A2948" s="554" t="s">
        <v>513</v>
      </c>
      <c r="B2948" s="505" t="s">
        <v>4555</v>
      </c>
      <c r="C2948" s="505" t="s">
        <v>300</v>
      </c>
      <c r="D2948" s="418"/>
      <c r="E2948" s="508">
        <v>2700</v>
      </c>
      <c r="F2948" s="529" t="s">
        <v>6947</v>
      </c>
      <c r="G2948" s="408" t="s">
        <v>6948</v>
      </c>
      <c r="H2948" s="408" t="s">
        <v>2502</v>
      </c>
      <c r="I2948" s="418"/>
      <c r="J2948" s="418"/>
      <c r="K2948" s="539"/>
      <c r="L2948" s="532"/>
      <c r="M2948" s="508"/>
      <c r="N2948" s="752">
        <v>4</v>
      </c>
      <c r="O2948" s="752">
        <v>12</v>
      </c>
      <c r="P2948" s="508">
        <f t="shared" si="74"/>
        <v>24000</v>
      </c>
    </row>
    <row r="2949" spans="1:16" s="389" customFormat="1" ht="11.25" x14ac:dyDescent="0.2">
      <c r="A2949" s="554" t="s">
        <v>513</v>
      </c>
      <c r="B2949" s="505" t="s">
        <v>4555</v>
      </c>
      <c r="C2949" s="505" t="s">
        <v>300</v>
      </c>
      <c r="D2949" s="418"/>
      <c r="E2949" s="508">
        <v>3870.97</v>
      </c>
      <c r="F2949" s="529" t="s">
        <v>6949</v>
      </c>
      <c r="G2949" s="408" t="s">
        <v>6950</v>
      </c>
      <c r="H2949" s="408" t="s">
        <v>6009</v>
      </c>
      <c r="I2949" s="418"/>
      <c r="J2949" s="418"/>
      <c r="K2949" s="539"/>
      <c r="L2949" s="532"/>
      <c r="M2949" s="508"/>
      <c r="N2949" s="752">
        <v>4</v>
      </c>
      <c r="O2949" s="752">
        <v>12</v>
      </c>
      <c r="P2949" s="508">
        <f t="shared" si="74"/>
        <v>24000</v>
      </c>
    </row>
    <row r="2950" spans="1:16" s="389" customFormat="1" ht="11.25" x14ac:dyDescent="0.2">
      <c r="A2950" s="554" t="s">
        <v>513</v>
      </c>
      <c r="B2950" s="505" t="s">
        <v>4555</v>
      </c>
      <c r="C2950" s="505" t="s">
        <v>300</v>
      </c>
      <c r="D2950" s="418"/>
      <c r="E2950" s="508">
        <v>2797</v>
      </c>
      <c r="F2950" s="529" t="s">
        <v>6951</v>
      </c>
      <c r="G2950" s="408" t="s">
        <v>6952</v>
      </c>
      <c r="H2950" s="408" t="s">
        <v>3752</v>
      </c>
      <c r="I2950" s="418"/>
      <c r="J2950" s="418"/>
      <c r="K2950" s="539"/>
      <c r="L2950" s="532"/>
      <c r="M2950" s="508"/>
      <c r="N2950" s="752">
        <v>4</v>
      </c>
      <c r="O2950" s="752">
        <v>12</v>
      </c>
      <c r="P2950" s="508">
        <f t="shared" si="74"/>
        <v>24000</v>
      </c>
    </row>
    <row r="2951" spans="1:16" s="389" customFormat="1" ht="11.25" x14ac:dyDescent="0.2">
      <c r="A2951" s="554" t="s">
        <v>513</v>
      </c>
      <c r="B2951" s="505" t="s">
        <v>4555</v>
      </c>
      <c r="C2951" s="505" t="s">
        <v>300</v>
      </c>
      <c r="D2951" s="418"/>
      <c r="E2951" s="508">
        <v>2000</v>
      </c>
      <c r="F2951" s="529" t="s">
        <v>6953</v>
      </c>
      <c r="G2951" s="408" t="s">
        <v>6954</v>
      </c>
      <c r="H2951" s="408" t="s">
        <v>3804</v>
      </c>
      <c r="I2951" s="418"/>
      <c r="J2951" s="418"/>
      <c r="K2951" s="539"/>
      <c r="L2951" s="532"/>
      <c r="M2951" s="508"/>
      <c r="N2951" s="752">
        <v>4</v>
      </c>
      <c r="O2951" s="752">
        <v>12</v>
      </c>
      <c r="P2951" s="508">
        <f t="shared" si="74"/>
        <v>24000</v>
      </c>
    </row>
    <row r="2952" spans="1:16" s="389" customFormat="1" ht="11.25" x14ac:dyDescent="0.2">
      <c r="A2952" s="554" t="s">
        <v>513</v>
      </c>
      <c r="B2952" s="505" t="s">
        <v>4555</v>
      </c>
      <c r="C2952" s="505" t="s">
        <v>300</v>
      </c>
      <c r="D2952" s="418"/>
      <c r="E2952" s="508">
        <v>2700</v>
      </c>
      <c r="F2952" s="529" t="s">
        <v>6955</v>
      </c>
      <c r="G2952" s="408" t="s">
        <v>6956</v>
      </c>
      <c r="H2952" s="408" t="s">
        <v>2502</v>
      </c>
      <c r="I2952" s="418"/>
      <c r="J2952" s="418"/>
      <c r="K2952" s="539"/>
      <c r="L2952" s="532"/>
      <c r="M2952" s="508"/>
      <c r="N2952" s="752">
        <v>4</v>
      </c>
      <c r="O2952" s="752">
        <v>12</v>
      </c>
      <c r="P2952" s="508">
        <f t="shared" si="74"/>
        <v>24000</v>
      </c>
    </row>
    <row r="2953" spans="1:16" s="389" customFormat="1" ht="11.25" x14ac:dyDescent="0.2">
      <c r="A2953" s="554" t="s">
        <v>513</v>
      </c>
      <c r="B2953" s="505" t="s">
        <v>4555</v>
      </c>
      <c r="C2953" s="505" t="s">
        <v>300</v>
      </c>
      <c r="D2953" s="418"/>
      <c r="E2953" s="508">
        <v>3000</v>
      </c>
      <c r="F2953" s="529" t="s">
        <v>6957</v>
      </c>
      <c r="G2953" s="408" t="s">
        <v>6958</v>
      </c>
      <c r="H2953" s="408" t="s">
        <v>6959</v>
      </c>
      <c r="I2953" s="418"/>
      <c r="J2953" s="418"/>
      <c r="K2953" s="539"/>
      <c r="L2953" s="532"/>
      <c r="M2953" s="508"/>
      <c r="N2953" s="752">
        <v>4</v>
      </c>
      <c r="O2953" s="752">
        <v>12</v>
      </c>
      <c r="P2953" s="508">
        <f t="shared" si="74"/>
        <v>24000</v>
      </c>
    </row>
    <row r="2954" spans="1:16" s="389" customFormat="1" ht="11.25" x14ac:dyDescent="0.2">
      <c r="A2954" s="554" t="s">
        <v>513</v>
      </c>
      <c r="B2954" s="505" t="s">
        <v>4555</v>
      </c>
      <c r="C2954" s="505" t="s">
        <v>300</v>
      </c>
      <c r="D2954" s="418"/>
      <c r="E2954" s="508">
        <v>2797</v>
      </c>
      <c r="F2954" s="529" t="s">
        <v>6960</v>
      </c>
      <c r="G2954" s="408" t="s">
        <v>6961</v>
      </c>
      <c r="H2954" s="408" t="s">
        <v>3689</v>
      </c>
      <c r="I2954" s="418"/>
      <c r="J2954" s="418"/>
      <c r="K2954" s="539"/>
      <c r="L2954" s="532"/>
      <c r="M2954" s="508"/>
      <c r="N2954" s="752">
        <v>4</v>
      </c>
      <c r="O2954" s="752">
        <v>12</v>
      </c>
      <c r="P2954" s="508">
        <f t="shared" si="74"/>
        <v>24000</v>
      </c>
    </row>
    <row r="2955" spans="1:16" s="389" customFormat="1" ht="11.25" x14ac:dyDescent="0.2">
      <c r="A2955" s="554" t="s">
        <v>513</v>
      </c>
      <c r="B2955" s="505" t="s">
        <v>4555</v>
      </c>
      <c r="C2955" s="505" t="s">
        <v>300</v>
      </c>
      <c r="D2955" s="418"/>
      <c r="E2955" s="508">
        <v>4746</v>
      </c>
      <c r="F2955" s="529" t="s">
        <v>6962</v>
      </c>
      <c r="G2955" s="408" t="s">
        <v>6963</v>
      </c>
      <c r="H2955" s="408" t="s">
        <v>5292</v>
      </c>
      <c r="I2955" s="418"/>
      <c r="J2955" s="418"/>
      <c r="K2955" s="539"/>
      <c r="L2955" s="532"/>
      <c r="M2955" s="508"/>
      <c r="N2955" s="752">
        <v>4</v>
      </c>
      <c r="O2955" s="752">
        <v>12</v>
      </c>
      <c r="P2955" s="508">
        <f t="shared" si="74"/>
        <v>24000</v>
      </c>
    </row>
    <row r="2956" spans="1:16" s="389" customFormat="1" ht="11.25" x14ac:dyDescent="0.2">
      <c r="A2956" s="554" t="s">
        <v>513</v>
      </c>
      <c r="B2956" s="505" t="s">
        <v>4555</v>
      </c>
      <c r="C2956" s="505" t="s">
        <v>300</v>
      </c>
      <c r="D2956" s="418"/>
      <c r="E2956" s="508">
        <v>2797</v>
      </c>
      <c r="F2956" s="529" t="s">
        <v>6964</v>
      </c>
      <c r="G2956" s="408" t="s">
        <v>6965</v>
      </c>
      <c r="H2956" s="408" t="s">
        <v>3689</v>
      </c>
      <c r="I2956" s="418"/>
      <c r="J2956" s="418"/>
      <c r="K2956" s="539"/>
      <c r="L2956" s="532"/>
      <c r="M2956" s="508"/>
      <c r="N2956" s="752">
        <v>4</v>
      </c>
      <c r="O2956" s="752">
        <v>12</v>
      </c>
      <c r="P2956" s="508">
        <f t="shared" si="74"/>
        <v>24000</v>
      </c>
    </row>
    <row r="2957" spans="1:16" s="389" customFormat="1" ht="11.25" x14ac:dyDescent="0.2">
      <c r="A2957" s="554" t="s">
        <v>513</v>
      </c>
      <c r="B2957" s="505" t="s">
        <v>4555</v>
      </c>
      <c r="C2957" s="505" t="s">
        <v>300</v>
      </c>
      <c r="D2957" s="418"/>
      <c r="E2957" s="508">
        <v>2000</v>
      </c>
      <c r="F2957" s="529" t="s">
        <v>6966</v>
      </c>
      <c r="G2957" s="408" t="s">
        <v>6967</v>
      </c>
      <c r="H2957" s="408" t="s">
        <v>3804</v>
      </c>
      <c r="I2957" s="418"/>
      <c r="J2957" s="418"/>
      <c r="K2957" s="539"/>
      <c r="L2957" s="532"/>
      <c r="M2957" s="508"/>
      <c r="N2957" s="752">
        <v>4</v>
      </c>
      <c r="O2957" s="752">
        <v>12</v>
      </c>
      <c r="P2957" s="508">
        <f t="shared" si="74"/>
        <v>24000</v>
      </c>
    </row>
    <row r="2958" spans="1:16" s="389" customFormat="1" ht="11.25" x14ac:dyDescent="0.2">
      <c r="A2958" s="554" t="s">
        <v>513</v>
      </c>
      <c r="B2958" s="505" t="s">
        <v>4555</v>
      </c>
      <c r="C2958" s="505" t="s">
        <v>300</v>
      </c>
      <c r="D2958" s="418"/>
      <c r="E2958" s="508">
        <v>6000</v>
      </c>
      <c r="F2958" s="529" t="s">
        <v>6968</v>
      </c>
      <c r="G2958" s="408" t="s">
        <v>6969</v>
      </c>
      <c r="H2958" s="408" t="s">
        <v>4716</v>
      </c>
      <c r="I2958" s="418"/>
      <c r="J2958" s="418"/>
      <c r="K2958" s="539"/>
      <c r="L2958" s="532"/>
      <c r="M2958" s="508"/>
      <c r="N2958" s="752">
        <v>4</v>
      </c>
      <c r="O2958" s="752">
        <v>12</v>
      </c>
      <c r="P2958" s="508">
        <f t="shared" si="74"/>
        <v>24000</v>
      </c>
    </row>
    <row r="2959" spans="1:16" s="389" customFormat="1" ht="11.25" x14ac:dyDescent="0.2">
      <c r="A2959" s="554" t="s">
        <v>513</v>
      </c>
      <c r="B2959" s="505" t="s">
        <v>4555</v>
      </c>
      <c r="C2959" s="505" t="s">
        <v>300</v>
      </c>
      <c r="D2959" s="418"/>
      <c r="E2959" s="508">
        <v>3000</v>
      </c>
      <c r="F2959" s="529" t="s">
        <v>6970</v>
      </c>
      <c r="G2959" s="408" t="s">
        <v>6971</v>
      </c>
      <c r="H2959" s="408" t="s">
        <v>3886</v>
      </c>
      <c r="I2959" s="418"/>
      <c r="J2959" s="418"/>
      <c r="K2959" s="539"/>
      <c r="L2959" s="532"/>
      <c r="M2959" s="508"/>
      <c r="N2959" s="752">
        <v>4</v>
      </c>
      <c r="O2959" s="752">
        <v>12</v>
      </c>
      <c r="P2959" s="508">
        <f t="shared" si="74"/>
        <v>24000</v>
      </c>
    </row>
    <row r="2960" spans="1:16" s="389" customFormat="1" ht="11.25" x14ac:dyDescent="0.2">
      <c r="A2960" s="554" t="s">
        <v>513</v>
      </c>
      <c r="B2960" s="505" t="s">
        <v>4555</v>
      </c>
      <c r="C2960" s="505" t="s">
        <v>300</v>
      </c>
      <c r="D2960" s="418"/>
      <c r="E2960" s="508">
        <v>5000</v>
      </c>
      <c r="F2960" s="529" t="s">
        <v>6972</v>
      </c>
      <c r="G2960" s="408" t="s">
        <v>6973</v>
      </c>
      <c r="H2960" s="408" t="s">
        <v>6974</v>
      </c>
      <c r="I2960" s="418"/>
      <c r="J2960" s="418"/>
      <c r="K2960" s="539"/>
      <c r="L2960" s="532"/>
      <c r="M2960" s="508"/>
      <c r="N2960" s="752">
        <v>4</v>
      </c>
      <c r="O2960" s="752">
        <v>12</v>
      </c>
      <c r="P2960" s="508">
        <f t="shared" si="74"/>
        <v>24000</v>
      </c>
    </row>
    <row r="2961" spans="1:16" s="389" customFormat="1" ht="11.25" x14ac:dyDescent="0.2">
      <c r="A2961" s="554" t="s">
        <v>513</v>
      </c>
      <c r="B2961" s="505" t="s">
        <v>4555</v>
      </c>
      <c r="C2961" s="505" t="s">
        <v>300</v>
      </c>
      <c r="D2961" s="418"/>
      <c r="E2961" s="508">
        <v>3000</v>
      </c>
      <c r="F2961" s="529" t="s">
        <v>6975</v>
      </c>
      <c r="G2961" s="408" t="s">
        <v>6976</v>
      </c>
      <c r="H2961" s="408" t="s">
        <v>807</v>
      </c>
      <c r="I2961" s="418"/>
      <c r="J2961" s="418"/>
      <c r="K2961" s="539"/>
      <c r="L2961" s="532"/>
      <c r="M2961" s="508"/>
      <c r="N2961" s="752">
        <v>4</v>
      </c>
      <c r="O2961" s="752">
        <v>12</v>
      </c>
      <c r="P2961" s="508">
        <f t="shared" si="74"/>
        <v>24000</v>
      </c>
    </row>
    <row r="2962" spans="1:16" s="389" customFormat="1" ht="11.25" x14ac:dyDescent="0.2">
      <c r="A2962" s="554" t="s">
        <v>513</v>
      </c>
      <c r="B2962" s="505" t="s">
        <v>4555</v>
      </c>
      <c r="C2962" s="505" t="s">
        <v>300</v>
      </c>
      <c r="D2962" s="418"/>
      <c r="E2962" s="508">
        <v>3500</v>
      </c>
      <c r="F2962" s="529" t="s">
        <v>6977</v>
      </c>
      <c r="G2962" s="408" t="s">
        <v>6978</v>
      </c>
      <c r="H2962" s="408" t="s">
        <v>3689</v>
      </c>
      <c r="I2962" s="418"/>
      <c r="J2962" s="418"/>
      <c r="K2962" s="539"/>
      <c r="L2962" s="532"/>
      <c r="M2962" s="508"/>
      <c r="N2962" s="752">
        <v>4</v>
      </c>
      <c r="O2962" s="752">
        <v>12</v>
      </c>
      <c r="P2962" s="508">
        <f t="shared" si="74"/>
        <v>24000</v>
      </c>
    </row>
    <row r="2963" spans="1:16" s="389" customFormat="1" ht="11.25" x14ac:dyDescent="0.2">
      <c r="A2963" s="554" t="s">
        <v>513</v>
      </c>
      <c r="B2963" s="505" t="s">
        <v>4555</v>
      </c>
      <c r="C2963" s="505" t="s">
        <v>300</v>
      </c>
      <c r="D2963" s="418"/>
      <c r="E2963" s="508">
        <v>7840</v>
      </c>
      <c r="F2963" s="529" t="s">
        <v>6979</v>
      </c>
      <c r="G2963" s="408" t="s">
        <v>6980</v>
      </c>
      <c r="H2963" s="408" t="s">
        <v>2841</v>
      </c>
      <c r="I2963" s="418"/>
      <c r="J2963" s="418"/>
      <c r="K2963" s="539"/>
      <c r="L2963" s="532"/>
      <c r="M2963" s="508"/>
      <c r="N2963" s="752">
        <v>4</v>
      </c>
      <c r="O2963" s="752">
        <v>12</v>
      </c>
      <c r="P2963" s="508">
        <f t="shared" si="74"/>
        <v>24000</v>
      </c>
    </row>
    <row r="2964" spans="1:16" s="389" customFormat="1" ht="11.25" x14ac:dyDescent="0.2">
      <c r="A2964" s="554" t="s">
        <v>513</v>
      </c>
      <c r="B2964" s="505" t="s">
        <v>4555</v>
      </c>
      <c r="C2964" s="505" t="s">
        <v>300</v>
      </c>
      <c r="D2964" s="418"/>
      <c r="E2964" s="508">
        <v>3000</v>
      </c>
      <c r="F2964" s="529" t="s">
        <v>6981</v>
      </c>
      <c r="G2964" s="408" t="s">
        <v>6982</v>
      </c>
      <c r="H2964" s="408" t="s">
        <v>2502</v>
      </c>
      <c r="I2964" s="418"/>
      <c r="J2964" s="418"/>
      <c r="K2964" s="539"/>
      <c r="L2964" s="532"/>
      <c r="M2964" s="508"/>
      <c r="N2964" s="752">
        <v>4</v>
      </c>
      <c r="O2964" s="752">
        <v>12</v>
      </c>
      <c r="P2964" s="508">
        <f t="shared" si="74"/>
        <v>24000</v>
      </c>
    </row>
    <row r="2965" spans="1:16" s="389" customFormat="1" ht="11.25" x14ac:dyDescent="0.2">
      <c r="A2965" s="554" t="s">
        <v>513</v>
      </c>
      <c r="B2965" s="505" t="s">
        <v>4555</v>
      </c>
      <c r="C2965" s="505" t="s">
        <v>300</v>
      </c>
      <c r="D2965" s="418"/>
      <c r="E2965" s="508">
        <v>2797</v>
      </c>
      <c r="F2965" s="529" t="s">
        <v>6983</v>
      </c>
      <c r="G2965" s="408" t="s">
        <v>6984</v>
      </c>
      <c r="H2965" s="408" t="s">
        <v>6791</v>
      </c>
      <c r="I2965" s="418"/>
      <c r="J2965" s="418"/>
      <c r="K2965" s="539"/>
      <c r="L2965" s="532"/>
      <c r="M2965" s="508"/>
      <c r="N2965" s="752">
        <v>4</v>
      </c>
      <c r="O2965" s="752">
        <v>12</v>
      </c>
      <c r="P2965" s="508">
        <f t="shared" si="74"/>
        <v>24000</v>
      </c>
    </row>
    <row r="2966" spans="1:16" s="389" customFormat="1" ht="11.25" x14ac:dyDescent="0.2">
      <c r="A2966" s="554" t="s">
        <v>513</v>
      </c>
      <c r="B2966" s="505" t="s">
        <v>4555</v>
      </c>
      <c r="C2966" s="505" t="s">
        <v>300</v>
      </c>
      <c r="D2966" s="418"/>
      <c r="E2966" s="508">
        <v>2797</v>
      </c>
      <c r="F2966" s="529" t="s">
        <v>6985</v>
      </c>
      <c r="G2966" s="408" t="s">
        <v>6986</v>
      </c>
      <c r="H2966" s="408" t="s">
        <v>3689</v>
      </c>
      <c r="I2966" s="418"/>
      <c r="J2966" s="418"/>
      <c r="K2966" s="539"/>
      <c r="L2966" s="532"/>
      <c r="M2966" s="508"/>
      <c r="N2966" s="752">
        <v>4</v>
      </c>
      <c r="O2966" s="752">
        <v>12</v>
      </c>
      <c r="P2966" s="508">
        <f t="shared" si="74"/>
        <v>24000</v>
      </c>
    </row>
    <row r="2967" spans="1:16" s="389" customFormat="1" ht="11.25" x14ac:dyDescent="0.2">
      <c r="A2967" s="554" t="s">
        <v>513</v>
      </c>
      <c r="B2967" s="505" t="s">
        <v>4555</v>
      </c>
      <c r="C2967" s="505" t="s">
        <v>300</v>
      </c>
      <c r="D2967" s="418"/>
      <c r="E2967" s="508">
        <v>5000</v>
      </c>
      <c r="F2967" s="529" t="s">
        <v>6987</v>
      </c>
      <c r="G2967" s="408" t="s">
        <v>6988</v>
      </c>
      <c r="H2967" s="408" t="s">
        <v>6009</v>
      </c>
      <c r="I2967" s="418"/>
      <c r="J2967" s="418"/>
      <c r="K2967" s="539"/>
      <c r="L2967" s="532"/>
      <c r="M2967" s="508"/>
      <c r="N2967" s="752">
        <v>4</v>
      </c>
      <c r="O2967" s="752">
        <v>12</v>
      </c>
      <c r="P2967" s="508">
        <f t="shared" si="74"/>
        <v>24000</v>
      </c>
    </row>
    <row r="2968" spans="1:16" s="389" customFormat="1" ht="11.25" x14ac:dyDescent="0.2">
      <c r="A2968" s="554" t="s">
        <v>513</v>
      </c>
      <c r="B2968" s="505" t="s">
        <v>4555</v>
      </c>
      <c r="C2968" s="505" t="s">
        <v>300</v>
      </c>
      <c r="D2968" s="418"/>
      <c r="E2968" s="508">
        <v>2797</v>
      </c>
      <c r="F2968" s="529" t="s">
        <v>6989</v>
      </c>
      <c r="G2968" s="408" t="s">
        <v>6990</v>
      </c>
      <c r="H2968" s="408" t="s">
        <v>3752</v>
      </c>
      <c r="I2968" s="418"/>
      <c r="J2968" s="418"/>
      <c r="K2968" s="539"/>
      <c r="L2968" s="532"/>
      <c r="M2968" s="508"/>
      <c r="N2968" s="752">
        <v>4</v>
      </c>
      <c r="O2968" s="752">
        <v>12</v>
      </c>
      <c r="P2968" s="508">
        <f t="shared" si="74"/>
        <v>24000</v>
      </c>
    </row>
    <row r="2969" spans="1:16" s="389" customFormat="1" ht="11.25" x14ac:dyDescent="0.2">
      <c r="A2969" s="554" t="s">
        <v>513</v>
      </c>
      <c r="B2969" s="505" t="s">
        <v>4555</v>
      </c>
      <c r="C2969" s="505" t="s">
        <v>300</v>
      </c>
      <c r="D2969" s="418"/>
      <c r="E2969" s="508">
        <v>2797</v>
      </c>
      <c r="F2969" s="529" t="s">
        <v>6991</v>
      </c>
      <c r="G2969" s="408" t="s">
        <v>6992</v>
      </c>
      <c r="H2969" s="408" t="s">
        <v>3689</v>
      </c>
      <c r="I2969" s="418"/>
      <c r="J2969" s="418"/>
      <c r="K2969" s="539"/>
      <c r="L2969" s="532"/>
      <c r="M2969" s="508"/>
      <c r="N2969" s="752">
        <v>4</v>
      </c>
      <c r="O2969" s="752">
        <v>12</v>
      </c>
      <c r="P2969" s="508">
        <f t="shared" si="74"/>
        <v>24000</v>
      </c>
    </row>
    <row r="2970" spans="1:16" s="389" customFormat="1" ht="11.25" x14ac:dyDescent="0.2">
      <c r="A2970" s="554" t="s">
        <v>513</v>
      </c>
      <c r="B2970" s="505" t="s">
        <v>4555</v>
      </c>
      <c r="C2970" s="505" t="s">
        <v>300</v>
      </c>
      <c r="D2970" s="418"/>
      <c r="E2970" s="508">
        <v>4439.8100000000004</v>
      </c>
      <c r="F2970" s="529" t="s">
        <v>6993</v>
      </c>
      <c r="G2970" s="408" t="s">
        <v>6994</v>
      </c>
      <c r="H2970" s="408" t="s">
        <v>5292</v>
      </c>
      <c r="I2970" s="418"/>
      <c r="J2970" s="418"/>
      <c r="K2970" s="539"/>
      <c r="L2970" s="532"/>
      <c r="M2970" s="508"/>
      <c r="N2970" s="752">
        <v>4</v>
      </c>
      <c r="O2970" s="752">
        <v>12</v>
      </c>
      <c r="P2970" s="508">
        <f t="shared" si="74"/>
        <v>24000</v>
      </c>
    </row>
    <row r="2971" spans="1:16" s="389" customFormat="1" ht="11.25" x14ac:dyDescent="0.2">
      <c r="A2971" s="554" t="s">
        <v>513</v>
      </c>
      <c r="B2971" s="505" t="s">
        <v>4555</v>
      </c>
      <c r="C2971" s="505" t="s">
        <v>300</v>
      </c>
      <c r="D2971" s="418"/>
      <c r="E2971" s="508">
        <v>3500</v>
      </c>
      <c r="F2971" s="529" t="s">
        <v>6995</v>
      </c>
      <c r="G2971" s="408" t="s">
        <v>6996</v>
      </c>
      <c r="H2971" s="408" t="s">
        <v>3689</v>
      </c>
      <c r="I2971" s="418"/>
      <c r="J2971" s="418"/>
      <c r="K2971" s="539"/>
      <c r="L2971" s="532"/>
      <c r="M2971" s="508"/>
      <c r="N2971" s="752">
        <v>4</v>
      </c>
      <c r="O2971" s="752">
        <v>12</v>
      </c>
      <c r="P2971" s="508">
        <f t="shared" si="74"/>
        <v>24000</v>
      </c>
    </row>
    <row r="2972" spans="1:16" s="389" customFormat="1" ht="11.25" x14ac:dyDescent="0.2">
      <c r="A2972" s="554" t="s">
        <v>513</v>
      </c>
      <c r="B2972" s="505" t="s">
        <v>4555</v>
      </c>
      <c r="C2972" s="505" t="s">
        <v>300</v>
      </c>
      <c r="D2972" s="418"/>
      <c r="E2972" s="508">
        <v>12000</v>
      </c>
      <c r="F2972" s="529" t="s">
        <v>6997</v>
      </c>
      <c r="G2972" s="408" t="s">
        <v>6998</v>
      </c>
      <c r="H2972" s="408" t="s">
        <v>6218</v>
      </c>
      <c r="I2972" s="418"/>
      <c r="J2972" s="418"/>
      <c r="K2972" s="539"/>
      <c r="L2972" s="532"/>
      <c r="M2972" s="508"/>
      <c r="N2972" s="752">
        <v>4</v>
      </c>
      <c r="O2972" s="752">
        <v>12</v>
      </c>
      <c r="P2972" s="508">
        <f t="shared" si="74"/>
        <v>24000</v>
      </c>
    </row>
    <row r="2973" spans="1:16" s="389" customFormat="1" ht="11.25" x14ac:dyDescent="0.2">
      <c r="A2973" s="554" t="s">
        <v>513</v>
      </c>
      <c r="B2973" s="505" t="s">
        <v>4555</v>
      </c>
      <c r="C2973" s="505" t="s">
        <v>300</v>
      </c>
      <c r="D2973" s="418"/>
      <c r="E2973" s="508">
        <v>2797</v>
      </c>
      <c r="F2973" s="529" t="s">
        <v>6999</v>
      </c>
      <c r="G2973" s="408" t="s">
        <v>7000</v>
      </c>
      <c r="H2973" s="408" t="s">
        <v>3689</v>
      </c>
      <c r="I2973" s="418"/>
      <c r="J2973" s="418"/>
      <c r="K2973" s="539"/>
      <c r="L2973" s="532"/>
      <c r="M2973" s="508"/>
      <c r="N2973" s="752">
        <v>4</v>
      </c>
      <c r="O2973" s="752">
        <v>12</v>
      </c>
      <c r="P2973" s="508">
        <f t="shared" si="74"/>
        <v>24000</v>
      </c>
    </row>
    <row r="2974" spans="1:16" s="389" customFormat="1" ht="11.25" x14ac:dyDescent="0.2">
      <c r="A2974" s="554" t="s">
        <v>513</v>
      </c>
      <c r="B2974" s="505" t="s">
        <v>4555</v>
      </c>
      <c r="C2974" s="505" t="s">
        <v>300</v>
      </c>
      <c r="D2974" s="418"/>
      <c r="E2974" s="508">
        <v>2797</v>
      </c>
      <c r="F2974" s="529" t="s">
        <v>7001</v>
      </c>
      <c r="G2974" s="408" t="s">
        <v>7002</v>
      </c>
      <c r="H2974" s="408" t="s">
        <v>3689</v>
      </c>
      <c r="I2974" s="418"/>
      <c r="J2974" s="418"/>
      <c r="K2974" s="539"/>
      <c r="L2974" s="532"/>
      <c r="M2974" s="508"/>
      <c r="N2974" s="752">
        <v>4</v>
      </c>
      <c r="O2974" s="752">
        <v>12</v>
      </c>
      <c r="P2974" s="508">
        <f t="shared" si="74"/>
        <v>24000</v>
      </c>
    </row>
    <row r="2975" spans="1:16" s="389" customFormat="1" ht="11.25" x14ac:dyDescent="0.2">
      <c r="A2975" s="554" t="s">
        <v>513</v>
      </c>
      <c r="B2975" s="505" t="s">
        <v>4555</v>
      </c>
      <c r="C2975" s="505" t="s">
        <v>300</v>
      </c>
      <c r="D2975" s="418"/>
      <c r="E2975" s="508">
        <v>2797</v>
      </c>
      <c r="F2975" s="529" t="s">
        <v>7003</v>
      </c>
      <c r="G2975" s="408" t="s">
        <v>7004</v>
      </c>
      <c r="H2975" s="408" t="s">
        <v>3689</v>
      </c>
      <c r="I2975" s="418"/>
      <c r="J2975" s="418"/>
      <c r="K2975" s="539"/>
      <c r="L2975" s="532"/>
      <c r="M2975" s="508"/>
      <c r="N2975" s="752">
        <v>4</v>
      </c>
      <c r="O2975" s="752">
        <v>12</v>
      </c>
      <c r="P2975" s="508">
        <f t="shared" si="74"/>
        <v>24000</v>
      </c>
    </row>
    <row r="2976" spans="1:16" s="389" customFormat="1" ht="11.25" x14ac:dyDescent="0.2">
      <c r="A2976" s="554" t="s">
        <v>513</v>
      </c>
      <c r="B2976" s="505" t="s">
        <v>4555</v>
      </c>
      <c r="C2976" s="505" t="s">
        <v>300</v>
      </c>
      <c r="D2976" s="418"/>
      <c r="E2976" s="508">
        <v>2706.77</v>
      </c>
      <c r="F2976" s="529" t="s">
        <v>7005</v>
      </c>
      <c r="G2976" s="408" t="s">
        <v>7006</v>
      </c>
      <c r="H2976" s="408" t="s">
        <v>3689</v>
      </c>
      <c r="I2976" s="418"/>
      <c r="J2976" s="418"/>
      <c r="K2976" s="539"/>
      <c r="L2976" s="532"/>
      <c r="M2976" s="508"/>
      <c r="N2976" s="752">
        <v>4</v>
      </c>
      <c r="O2976" s="752">
        <v>12</v>
      </c>
      <c r="P2976" s="508">
        <f t="shared" si="74"/>
        <v>24000</v>
      </c>
    </row>
    <row r="2977" spans="1:16" s="389" customFormat="1" ht="11.25" x14ac:dyDescent="0.2">
      <c r="A2977" s="554" t="s">
        <v>513</v>
      </c>
      <c r="B2977" s="505" t="s">
        <v>4555</v>
      </c>
      <c r="C2977" s="505" t="s">
        <v>300</v>
      </c>
      <c r="D2977" s="418"/>
      <c r="E2977" s="508">
        <v>1200</v>
      </c>
      <c r="F2977" s="529" t="s">
        <v>7007</v>
      </c>
      <c r="G2977" s="408" t="s">
        <v>7008</v>
      </c>
      <c r="H2977" s="408" t="s">
        <v>6934</v>
      </c>
      <c r="I2977" s="418"/>
      <c r="J2977" s="418"/>
      <c r="K2977" s="539"/>
      <c r="L2977" s="532"/>
      <c r="M2977" s="508"/>
      <c r="N2977" s="752">
        <v>4</v>
      </c>
      <c r="O2977" s="752">
        <v>12</v>
      </c>
      <c r="P2977" s="508">
        <f t="shared" si="74"/>
        <v>24000</v>
      </c>
    </row>
    <row r="2978" spans="1:16" s="389" customFormat="1" ht="11.25" x14ac:dyDescent="0.2">
      <c r="A2978" s="554" t="s">
        <v>513</v>
      </c>
      <c r="B2978" s="505" t="s">
        <v>4555</v>
      </c>
      <c r="C2978" s="505" t="s">
        <v>300</v>
      </c>
      <c r="D2978" s="418"/>
      <c r="E2978" s="508">
        <v>2797</v>
      </c>
      <c r="F2978" s="529" t="s">
        <v>7009</v>
      </c>
      <c r="G2978" s="408" t="s">
        <v>7010</v>
      </c>
      <c r="H2978" s="408" t="s">
        <v>3689</v>
      </c>
      <c r="I2978" s="418"/>
      <c r="J2978" s="418"/>
      <c r="K2978" s="539"/>
      <c r="L2978" s="532"/>
      <c r="M2978" s="508"/>
      <c r="N2978" s="752">
        <v>4</v>
      </c>
      <c r="O2978" s="752">
        <v>12</v>
      </c>
      <c r="P2978" s="508">
        <f t="shared" si="74"/>
        <v>24000</v>
      </c>
    </row>
    <row r="2979" spans="1:16" s="389" customFormat="1" ht="11.25" x14ac:dyDescent="0.2">
      <c r="A2979" s="554" t="s">
        <v>513</v>
      </c>
      <c r="B2979" s="505" t="s">
        <v>4555</v>
      </c>
      <c r="C2979" s="505" t="s">
        <v>300</v>
      </c>
      <c r="D2979" s="418"/>
      <c r="E2979" s="508">
        <v>3000</v>
      </c>
      <c r="F2979" s="529" t="s">
        <v>7011</v>
      </c>
      <c r="G2979" s="408" t="s">
        <v>7012</v>
      </c>
      <c r="H2979" s="408" t="s">
        <v>5992</v>
      </c>
      <c r="I2979" s="418"/>
      <c r="J2979" s="418"/>
      <c r="K2979" s="539"/>
      <c r="L2979" s="532"/>
      <c r="M2979" s="508"/>
      <c r="N2979" s="752">
        <v>4</v>
      </c>
      <c r="O2979" s="752">
        <v>12</v>
      </c>
      <c r="P2979" s="508">
        <f t="shared" si="74"/>
        <v>24000</v>
      </c>
    </row>
    <row r="2980" spans="1:16" s="389" customFormat="1" ht="11.25" x14ac:dyDescent="0.2">
      <c r="A2980" s="554" t="s">
        <v>513</v>
      </c>
      <c r="B2980" s="505" t="s">
        <v>4555</v>
      </c>
      <c r="C2980" s="505" t="s">
        <v>300</v>
      </c>
      <c r="D2980" s="418"/>
      <c r="E2980" s="508">
        <v>2526.3200000000002</v>
      </c>
      <c r="F2980" s="529" t="s">
        <v>7013</v>
      </c>
      <c r="G2980" s="408" t="s">
        <v>7014</v>
      </c>
      <c r="H2980" s="408" t="s">
        <v>3689</v>
      </c>
      <c r="I2980" s="418"/>
      <c r="J2980" s="418"/>
      <c r="K2980" s="539"/>
      <c r="L2980" s="532"/>
      <c r="M2980" s="508"/>
      <c r="N2980" s="752">
        <v>4</v>
      </c>
      <c r="O2980" s="752">
        <v>12</v>
      </c>
      <c r="P2980" s="508">
        <f t="shared" si="74"/>
        <v>24000</v>
      </c>
    </row>
    <row r="2981" spans="1:16" s="389" customFormat="1" ht="11.25" x14ac:dyDescent="0.2">
      <c r="A2981" s="554" t="s">
        <v>513</v>
      </c>
      <c r="B2981" s="505" t="s">
        <v>4555</v>
      </c>
      <c r="C2981" s="505" t="s">
        <v>300</v>
      </c>
      <c r="D2981" s="418"/>
      <c r="E2981" s="508">
        <v>6800</v>
      </c>
      <c r="F2981" s="529" t="s">
        <v>7015</v>
      </c>
      <c r="G2981" s="408" t="s">
        <v>7016</v>
      </c>
      <c r="H2981" s="408" t="s">
        <v>7017</v>
      </c>
      <c r="I2981" s="418"/>
      <c r="J2981" s="418"/>
      <c r="K2981" s="539"/>
      <c r="L2981" s="532"/>
      <c r="M2981" s="508"/>
      <c r="N2981" s="752">
        <v>4</v>
      </c>
      <c r="O2981" s="752">
        <v>12</v>
      </c>
      <c r="P2981" s="508">
        <f t="shared" si="74"/>
        <v>24000</v>
      </c>
    </row>
    <row r="2982" spans="1:16" s="389" customFormat="1" ht="11.25" x14ac:dyDescent="0.2">
      <c r="A2982" s="554" t="s">
        <v>513</v>
      </c>
      <c r="B2982" s="505" t="s">
        <v>4555</v>
      </c>
      <c r="C2982" s="505" t="s">
        <v>300</v>
      </c>
      <c r="D2982" s="418"/>
      <c r="E2982" s="508">
        <v>2797</v>
      </c>
      <c r="F2982" s="529" t="s">
        <v>7018</v>
      </c>
      <c r="G2982" s="408" t="s">
        <v>7019</v>
      </c>
      <c r="H2982" s="408" t="s">
        <v>3699</v>
      </c>
      <c r="I2982" s="418"/>
      <c r="J2982" s="418"/>
      <c r="K2982" s="539"/>
      <c r="L2982" s="532"/>
      <c r="M2982" s="508"/>
      <c r="N2982" s="752">
        <v>4</v>
      </c>
      <c r="O2982" s="752">
        <v>12</v>
      </c>
      <c r="P2982" s="508">
        <f t="shared" si="74"/>
        <v>24000</v>
      </c>
    </row>
    <row r="2983" spans="1:16" s="389" customFormat="1" ht="11.25" x14ac:dyDescent="0.2">
      <c r="A2983" s="554" t="s">
        <v>513</v>
      </c>
      <c r="B2983" s="505" t="s">
        <v>4555</v>
      </c>
      <c r="C2983" s="505" t="s">
        <v>300</v>
      </c>
      <c r="D2983" s="418"/>
      <c r="E2983" s="508">
        <v>2797</v>
      </c>
      <c r="F2983" s="529" t="s">
        <v>7020</v>
      </c>
      <c r="G2983" s="408" t="s">
        <v>7021</v>
      </c>
      <c r="H2983" s="408" t="s">
        <v>3689</v>
      </c>
      <c r="I2983" s="418"/>
      <c r="J2983" s="418"/>
      <c r="K2983" s="539"/>
      <c r="L2983" s="532"/>
      <c r="M2983" s="508"/>
      <c r="N2983" s="752">
        <v>4</v>
      </c>
      <c r="O2983" s="752">
        <v>12</v>
      </c>
      <c r="P2983" s="508">
        <f t="shared" si="74"/>
        <v>24000</v>
      </c>
    </row>
    <row r="2984" spans="1:16" s="389" customFormat="1" ht="11.25" x14ac:dyDescent="0.2">
      <c r="A2984" s="554" t="s">
        <v>513</v>
      </c>
      <c r="B2984" s="505" t="s">
        <v>4555</v>
      </c>
      <c r="C2984" s="505" t="s">
        <v>300</v>
      </c>
      <c r="D2984" s="418"/>
      <c r="E2984" s="508">
        <v>2797</v>
      </c>
      <c r="F2984" s="529" t="s">
        <v>7022</v>
      </c>
      <c r="G2984" s="408" t="s">
        <v>7023</v>
      </c>
      <c r="H2984" s="408" t="s">
        <v>3689</v>
      </c>
      <c r="I2984" s="418"/>
      <c r="J2984" s="418"/>
      <c r="K2984" s="539"/>
      <c r="L2984" s="532"/>
      <c r="M2984" s="508"/>
      <c r="N2984" s="752">
        <v>4</v>
      </c>
      <c r="O2984" s="752">
        <v>12</v>
      </c>
      <c r="P2984" s="508">
        <f t="shared" si="74"/>
        <v>24000</v>
      </c>
    </row>
    <row r="2985" spans="1:16" s="389" customFormat="1" ht="11.25" x14ac:dyDescent="0.2">
      <c r="A2985" s="554" t="s">
        <v>513</v>
      </c>
      <c r="B2985" s="505" t="s">
        <v>4555</v>
      </c>
      <c r="C2985" s="505" t="s">
        <v>300</v>
      </c>
      <c r="D2985" s="418"/>
      <c r="E2985" s="508">
        <v>2797</v>
      </c>
      <c r="F2985" s="529" t="s">
        <v>7024</v>
      </c>
      <c r="G2985" s="408" t="s">
        <v>7025</v>
      </c>
      <c r="H2985" s="408" t="s">
        <v>3689</v>
      </c>
      <c r="I2985" s="418"/>
      <c r="J2985" s="418"/>
      <c r="K2985" s="539"/>
      <c r="L2985" s="532"/>
      <c r="M2985" s="508"/>
      <c r="N2985" s="752">
        <v>4</v>
      </c>
      <c r="O2985" s="752">
        <v>12</v>
      </c>
      <c r="P2985" s="508">
        <f t="shared" si="74"/>
        <v>24000</v>
      </c>
    </row>
    <row r="2986" spans="1:16" s="389" customFormat="1" ht="11.25" x14ac:dyDescent="0.2">
      <c r="A2986" s="554" t="s">
        <v>513</v>
      </c>
      <c r="B2986" s="505" t="s">
        <v>4555</v>
      </c>
      <c r="C2986" s="505" t="s">
        <v>300</v>
      </c>
      <c r="D2986" s="418"/>
      <c r="E2986" s="508">
        <v>5196</v>
      </c>
      <c r="F2986" s="529" t="s">
        <v>7026</v>
      </c>
      <c r="G2986" s="408" t="s">
        <v>7027</v>
      </c>
      <c r="H2986" s="408" t="s">
        <v>4716</v>
      </c>
      <c r="I2986" s="418"/>
      <c r="J2986" s="418"/>
      <c r="K2986" s="539"/>
      <c r="L2986" s="532"/>
      <c r="M2986" s="508"/>
      <c r="N2986" s="752">
        <v>4</v>
      </c>
      <c r="O2986" s="752">
        <v>12</v>
      </c>
      <c r="P2986" s="508">
        <f t="shared" si="74"/>
        <v>24000</v>
      </c>
    </row>
    <row r="2987" spans="1:16" s="389" customFormat="1" ht="11.25" x14ac:dyDescent="0.2">
      <c r="A2987" s="554" t="s">
        <v>513</v>
      </c>
      <c r="B2987" s="505" t="s">
        <v>4555</v>
      </c>
      <c r="C2987" s="505" t="s">
        <v>300</v>
      </c>
      <c r="D2987" s="418"/>
      <c r="E2987" s="508">
        <v>900</v>
      </c>
      <c r="F2987" s="529" t="s">
        <v>7028</v>
      </c>
      <c r="G2987" s="408" t="s">
        <v>7029</v>
      </c>
      <c r="H2987" s="408" t="s">
        <v>3692</v>
      </c>
      <c r="I2987" s="418"/>
      <c r="J2987" s="418"/>
      <c r="K2987" s="539"/>
      <c r="L2987" s="532"/>
      <c r="M2987" s="508"/>
      <c r="N2987" s="752">
        <v>4</v>
      </c>
      <c r="O2987" s="752">
        <v>12</v>
      </c>
      <c r="P2987" s="508">
        <f t="shared" si="74"/>
        <v>24000</v>
      </c>
    </row>
    <row r="2988" spans="1:16" s="389" customFormat="1" ht="11.25" x14ac:dyDescent="0.2">
      <c r="A2988" s="554" t="s">
        <v>513</v>
      </c>
      <c r="B2988" s="505" t="s">
        <v>4555</v>
      </c>
      <c r="C2988" s="505" t="s">
        <v>300</v>
      </c>
      <c r="D2988" s="418"/>
      <c r="E2988" s="508">
        <v>2000</v>
      </c>
      <c r="F2988" s="529" t="s">
        <v>7030</v>
      </c>
      <c r="G2988" s="408" t="s">
        <v>7031</v>
      </c>
      <c r="H2988" s="408" t="s">
        <v>3689</v>
      </c>
      <c r="I2988" s="418"/>
      <c r="J2988" s="418"/>
      <c r="K2988" s="539"/>
      <c r="L2988" s="532"/>
      <c r="M2988" s="508"/>
      <c r="N2988" s="752">
        <v>4</v>
      </c>
      <c r="O2988" s="752">
        <v>12</v>
      </c>
      <c r="P2988" s="508">
        <f t="shared" si="74"/>
        <v>24000</v>
      </c>
    </row>
    <row r="2989" spans="1:16" s="389" customFormat="1" ht="11.25" x14ac:dyDescent="0.2">
      <c r="A2989" s="554" t="s">
        <v>513</v>
      </c>
      <c r="B2989" s="505" t="s">
        <v>4555</v>
      </c>
      <c r="C2989" s="505" t="s">
        <v>300</v>
      </c>
      <c r="D2989" s="418"/>
      <c r="E2989" s="508">
        <v>1451.61</v>
      </c>
      <c r="F2989" s="529" t="s">
        <v>7032</v>
      </c>
      <c r="G2989" s="408" t="s">
        <v>7033</v>
      </c>
      <c r="H2989" s="408" t="s">
        <v>3733</v>
      </c>
      <c r="I2989" s="418"/>
      <c r="J2989" s="418"/>
      <c r="K2989" s="539"/>
      <c r="L2989" s="532"/>
      <c r="M2989" s="508"/>
      <c r="N2989" s="752">
        <v>4</v>
      </c>
      <c r="O2989" s="752">
        <v>12</v>
      </c>
      <c r="P2989" s="508">
        <f t="shared" si="74"/>
        <v>24000</v>
      </c>
    </row>
    <row r="2990" spans="1:16" s="389" customFormat="1" ht="11.25" x14ac:dyDescent="0.2">
      <c r="A2990" s="554" t="s">
        <v>513</v>
      </c>
      <c r="B2990" s="505" t="s">
        <v>4555</v>
      </c>
      <c r="C2990" s="505" t="s">
        <v>300</v>
      </c>
      <c r="D2990" s="418"/>
      <c r="E2990" s="508">
        <v>2797</v>
      </c>
      <c r="F2990" s="529" t="s">
        <v>7034</v>
      </c>
      <c r="G2990" s="408" t="s">
        <v>7035</v>
      </c>
      <c r="H2990" s="408" t="s">
        <v>3689</v>
      </c>
      <c r="I2990" s="418"/>
      <c r="J2990" s="418"/>
      <c r="K2990" s="539"/>
      <c r="L2990" s="532"/>
      <c r="M2990" s="508"/>
      <c r="N2990" s="752">
        <v>4</v>
      </c>
      <c r="O2990" s="752">
        <v>12</v>
      </c>
      <c r="P2990" s="508">
        <f t="shared" si="74"/>
        <v>24000</v>
      </c>
    </row>
    <row r="2991" spans="1:16" s="389" customFormat="1" ht="11.25" x14ac:dyDescent="0.2">
      <c r="A2991" s="554" t="s">
        <v>513</v>
      </c>
      <c r="B2991" s="505" t="s">
        <v>4555</v>
      </c>
      <c r="C2991" s="505" t="s">
        <v>300</v>
      </c>
      <c r="D2991" s="418"/>
      <c r="E2991" s="508">
        <v>3000</v>
      </c>
      <c r="F2991" s="529" t="s">
        <v>7036</v>
      </c>
      <c r="G2991" s="408" t="s">
        <v>7037</v>
      </c>
      <c r="H2991" s="408" t="s">
        <v>3733</v>
      </c>
      <c r="I2991" s="418"/>
      <c r="J2991" s="418"/>
      <c r="K2991" s="539"/>
      <c r="L2991" s="532"/>
      <c r="M2991" s="508"/>
      <c r="N2991" s="752">
        <v>4</v>
      </c>
      <c r="O2991" s="752">
        <v>12</v>
      </c>
      <c r="P2991" s="508">
        <f t="shared" si="74"/>
        <v>24000</v>
      </c>
    </row>
    <row r="2992" spans="1:16" s="389" customFormat="1" ht="11.25" x14ac:dyDescent="0.2">
      <c r="A2992" s="554" t="s">
        <v>513</v>
      </c>
      <c r="B2992" s="505" t="s">
        <v>4555</v>
      </c>
      <c r="C2992" s="505" t="s">
        <v>300</v>
      </c>
      <c r="D2992" s="418"/>
      <c r="E2992" s="508">
        <v>4000</v>
      </c>
      <c r="F2992" s="529" t="s">
        <v>7038</v>
      </c>
      <c r="G2992" s="408" t="s">
        <v>7039</v>
      </c>
      <c r="H2992" s="408" t="s">
        <v>6009</v>
      </c>
      <c r="I2992" s="418"/>
      <c r="J2992" s="418"/>
      <c r="K2992" s="539"/>
      <c r="L2992" s="532"/>
      <c r="M2992" s="508"/>
      <c r="N2992" s="752">
        <v>4</v>
      </c>
      <c r="O2992" s="752">
        <v>12</v>
      </c>
      <c r="P2992" s="508">
        <f t="shared" si="74"/>
        <v>24000</v>
      </c>
    </row>
    <row r="2993" spans="1:16" s="389" customFormat="1" ht="11.25" x14ac:dyDescent="0.2">
      <c r="A2993" s="554" t="s">
        <v>513</v>
      </c>
      <c r="B2993" s="505" t="s">
        <v>4555</v>
      </c>
      <c r="C2993" s="505" t="s">
        <v>300</v>
      </c>
      <c r="D2993" s="418"/>
      <c r="E2993" s="508">
        <v>2797</v>
      </c>
      <c r="F2993" s="529" t="s">
        <v>7040</v>
      </c>
      <c r="G2993" s="408" t="s">
        <v>7041</v>
      </c>
      <c r="H2993" s="408" t="s">
        <v>3699</v>
      </c>
      <c r="I2993" s="418"/>
      <c r="J2993" s="418"/>
      <c r="K2993" s="539"/>
      <c r="L2993" s="532"/>
      <c r="M2993" s="508"/>
      <c r="N2993" s="752">
        <v>4</v>
      </c>
      <c r="O2993" s="752">
        <v>12</v>
      </c>
      <c r="P2993" s="508">
        <f t="shared" si="74"/>
        <v>24000</v>
      </c>
    </row>
    <row r="2994" spans="1:16" s="389" customFormat="1" ht="11.25" x14ac:dyDescent="0.2">
      <c r="A2994" s="554" t="s">
        <v>513</v>
      </c>
      <c r="B2994" s="505" t="s">
        <v>4555</v>
      </c>
      <c r="C2994" s="505" t="s">
        <v>300</v>
      </c>
      <c r="D2994" s="418"/>
      <c r="E2994" s="508">
        <v>2000</v>
      </c>
      <c r="F2994" s="529" t="s">
        <v>7042</v>
      </c>
      <c r="G2994" s="408" t="s">
        <v>7043</v>
      </c>
      <c r="H2994" s="408" t="s">
        <v>3804</v>
      </c>
      <c r="I2994" s="418"/>
      <c r="J2994" s="418"/>
      <c r="K2994" s="539"/>
      <c r="L2994" s="532"/>
      <c r="M2994" s="508"/>
      <c r="N2994" s="752">
        <v>4</v>
      </c>
      <c r="O2994" s="752">
        <v>12</v>
      </c>
      <c r="P2994" s="508">
        <f t="shared" si="74"/>
        <v>24000</v>
      </c>
    </row>
    <row r="2995" spans="1:16" s="389" customFormat="1" ht="11.25" x14ac:dyDescent="0.2">
      <c r="A2995" s="554" t="s">
        <v>513</v>
      </c>
      <c r="B2995" s="505" t="s">
        <v>4555</v>
      </c>
      <c r="C2995" s="505" t="s">
        <v>300</v>
      </c>
      <c r="D2995" s="418"/>
      <c r="E2995" s="508">
        <v>2797</v>
      </c>
      <c r="F2995" s="529" t="s">
        <v>7044</v>
      </c>
      <c r="G2995" s="408" t="s">
        <v>7045</v>
      </c>
      <c r="H2995" s="408" t="s">
        <v>3752</v>
      </c>
      <c r="I2995" s="418"/>
      <c r="J2995" s="418"/>
      <c r="K2995" s="539"/>
      <c r="L2995" s="532"/>
      <c r="M2995" s="508"/>
      <c r="N2995" s="752">
        <v>4</v>
      </c>
      <c r="O2995" s="752">
        <v>12</v>
      </c>
      <c r="P2995" s="508">
        <f t="shared" si="74"/>
        <v>24000</v>
      </c>
    </row>
    <row r="2996" spans="1:16" s="389" customFormat="1" ht="11.25" x14ac:dyDescent="0.2">
      <c r="A2996" s="554" t="s">
        <v>513</v>
      </c>
      <c r="B2996" s="505" t="s">
        <v>4555</v>
      </c>
      <c r="C2996" s="505" t="s">
        <v>300</v>
      </c>
      <c r="D2996" s="418"/>
      <c r="E2996" s="508">
        <v>2797</v>
      </c>
      <c r="F2996" s="529" t="s">
        <v>7046</v>
      </c>
      <c r="G2996" s="408" t="s">
        <v>7047</v>
      </c>
      <c r="H2996" s="408" t="s">
        <v>3689</v>
      </c>
      <c r="I2996" s="418"/>
      <c r="J2996" s="418"/>
      <c r="K2996" s="539"/>
      <c r="L2996" s="532"/>
      <c r="M2996" s="508"/>
      <c r="N2996" s="752">
        <v>4</v>
      </c>
      <c r="O2996" s="752">
        <v>12</v>
      </c>
      <c r="P2996" s="508">
        <f t="shared" si="74"/>
        <v>24000</v>
      </c>
    </row>
    <row r="2997" spans="1:16" s="389" customFormat="1" ht="11.25" x14ac:dyDescent="0.2">
      <c r="A2997" s="554" t="s">
        <v>513</v>
      </c>
      <c r="B2997" s="505" t="s">
        <v>4555</v>
      </c>
      <c r="C2997" s="505" t="s">
        <v>300</v>
      </c>
      <c r="D2997" s="418"/>
      <c r="E2997" s="508">
        <v>3500</v>
      </c>
      <c r="F2997" s="529" t="s">
        <v>7048</v>
      </c>
      <c r="G2997" s="408" t="s">
        <v>7049</v>
      </c>
      <c r="H2997" s="408" t="s">
        <v>3689</v>
      </c>
      <c r="I2997" s="418"/>
      <c r="J2997" s="418"/>
      <c r="K2997" s="539"/>
      <c r="L2997" s="532"/>
      <c r="M2997" s="508"/>
      <c r="N2997" s="752">
        <v>4</v>
      </c>
      <c r="O2997" s="752">
        <v>12</v>
      </c>
      <c r="P2997" s="508">
        <f t="shared" si="74"/>
        <v>24000</v>
      </c>
    </row>
    <row r="2998" spans="1:16" s="389" customFormat="1" ht="11.25" x14ac:dyDescent="0.2">
      <c r="A2998" s="554" t="s">
        <v>513</v>
      </c>
      <c r="B2998" s="505" t="s">
        <v>4555</v>
      </c>
      <c r="C2998" s="505" t="s">
        <v>300</v>
      </c>
      <c r="D2998" s="418"/>
      <c r="E2998" s="508">
        <v>3500</v>
      </c>
      <c r="F2998" s="529" t="s">
        <v>7050</v>
      </c>
      <c r="G2998" s="408" t="s">
        <v>7051</v>
      </c>
      <c r="H2998" s="408" t="s">
        <v>3689</v>
      </c>
      <c r="I2998" s="418"/>
      <c r="J2998" s="418"/>
      <c r="K2998" s="539"/>
      <c r="L2998" s="532"/>
      <c r="M2998" s="508"/>
      <c r="N2998" s="752">
        <v>4</v>
      </c>
      <c r="O2998" s="752">
        <v>12</v>
      </c>
      <c r="P2998" s="508">
        <f t="shared" si="74"/>
        <v>24000</v>
      </c>
    </row>
    <row r="2999" spans="1:16" s="389" customFormat="1" ht="11.25" x14ac:dyDescent="0.2">
      <c r="A2999" s="554" t="s">
        <v>513</v>
      </c>
      <c r="B2999" s="505" t="s">
        <v>4555</v>
      </c>
      <c r="C2999" s="505" t="s">
        <v>300</v>
      </c>
      <c r="D2999" s="418"/>
      <c r="E2999" s="508">
        <v>5196</v>
      </c>
      <c r="F2999" s="529" t="s">
        <v>7052</v>
      </c>
      <c r="G2999" s="408" t="s">
        <v>7053</v>
      </c>
      <c r="H2999" s="408" t="s">
        <v>4716</v>
      </c>
      <c r="I2999" s="418"/>
      <c r="J2999" s="418"/>
      <c r="K2999" s="539"/>
      <c r="L2999" s="532"/>
      <c r="M2999" s="508"/>
      <c r="N2999" s="752">
        <v>4</v>
      </c>
      <c r="O2999" s="752">
        <v>12</v>
      </c>
      <c r="P2999" s="508">
        <f t="shared" si="74"/>
        <v>24000</v>
      </c>
    </row>
    <row r="3000" spans="1:16" s="389" customFormat="1" ht="11.25" x14ac:dyDescent="0.2">
      <c r="A3000" s="554" t="s">
        <v>513</v>
      </c>
      <c r="B3000" s="505" t="s">
        <v>4555</v>
      </c>
      <c r="C3000" s="505" t="s">
        <v>300</v>
      </c>
      <c r="D3000" s="418"/>
      <c r="E3000" s="508">
        <v>4746</v>
      </c>
      <c r="F3000" s="529" t="s">
        <v>7054</v>
      </c>
      <c r="G3000" s="408" t="s">
        <v>7055</v>
      </c>
      <c r="H3000" s="408" t="s">
        <v>5292</v>
      </c>
      <c r="I3000" s="418"/>
      <c r="J3000" s="418"/>
      <c r="K3000" s="539"/>
      <c r="L3000" s="532"/>
      <c r="M3000" s="508"/>
      <c r="N3000" s="752">
        <v>4</v>
      </c>
      <c r="O3000" s="752">
        <v>12</v>
      </c>
      <c r="P3000" s="508">
        <f t="shared" si="74"/>
        <v>24000</v>
      </c>
    </row>
    <row r="3001" spans="1:16" s="389" customFormat="1" ht="11.25" x14ac:dyDescent="0.2">
      <c r="A3001" s="554" t="s">
        <v>513</v>
      </c>
      <c r="B3001" s="505" t="s">
        <v>4555</v>
      </c>
      <c r="C3001" s="505" t="s">
        <v>300</v>
      </c>
      <c r="D3001" s="418"/>
      <c r="E3001" s="508">
        <v>3000</v>
      </c>
      <c r="F3001" s="529" t="s">
        <v>7056</v>
      </c>
      <c r="G3001" s="408" t="s">
        <v>7057</v>
      </c>
      <c r="H3001" s="408" t="s">
        <v>3733</v>
      </c>
      <c r="I3001" s="418"/>
      <c r="J3001" s="418"/>
      <c r="K3001" s="539"/>
      <c r="L3001" s="532"/>
      <c r="M3001" s="508"/>
      <c r="N3001" s="752">
        <v>4</v>
      </c>
      <c r="O3001" s="752">
        <v>12</v>
      </c>
      <c r="P3001" s="508">
        <f t="shared" si="74"/>
        <v>24000</v>
      </c>
    </row>
    <row r="3002" spans="1:16" s="389" customFormat="1" ht="11.25" x14ac:dyDescent="0.2">
      <c r="A3002" s="554" t="s">
        <v>513</v>
      </c>
      <c r="B3002" s="505" t="s">
        <v>4555</v>
      </c>
      <c r="C3002" s="505" t="s">
        <v>300</v>
      </c>
      <c r="D3002" s="418"/>
      <c r="E3002" s="508">
        <v>2797</v>
      </c>
      <c r="F3002" s="529" t="s">
        <v>7058</v>
      </c>
      <c r="G3002" s="408" t="s">
        <v>7059</v>
      </c>
      <c r="H3002" s="408" t="s">
        <v>3689</v>
      </c>
      <c r="I3002" s="418"/>
      <c r="J3002" s="418"/>
      <c r="K3002" s="539"/>
      <c r="L3002" s="532"/>
      <c r="M3002" s="508"/>
      <c r="N3002" s="752">
        <v>4</v>
      </c>
      <c r="O3002" s="752">
        <v>12</v>
      </c>
      <c r="P3002" s="508">
        <f t="shared" si="74"/>
        <v>24000</v>
      </c>
    </row>
    <row r="3003" spans="1:16" s="389" customFormat="1" ht="11.25" x14ac:dyDescent="0.2">
      <c r="A3003" s="554" t="s">
        <v>513</v>
      </c>
      <c r="B3003" s="505" t="s">
        <v>4555</v>
      </c>
      <c r="C3003" s="505" t="s">
        <v>300</v>
      </c>
      <c r="D3003" s="418"/>
      <c r="E3003" s="508">
        <v>2797</v>
      </c>
      <c r="F3003" s="529" t="s">
        <v>7060</v>
      </c>
      <c r="G3003" s="408" t="s">
        <v>7061</v>
      </c>
      <c r="H3003" s="408" t="s">
        <v>3689</v>
      </c>
      <c r="I3003" s="418"/>
      <c r="J3003" s="418"/>
      <c r="K3003" s="539"/>
      <c r="L3003" s="532"/>
      <c r="M3003" s="508"/>
      <c r="N3003" s="752">
        <v>4</v>
      </c>
      <c r="O3003" s="752">
        <v>12</v>
      </c>
      <c r="P3003" s="508">
        <f t="shared" si="74"/>
        <v>24000</v>
      </c>
    </row>
    <row r="3004" spans="1:16" s="389" customFormat="1" ht="11.25" x14ac:dyDescent="0.2">
      <c r="A3004" s="554" t="s">
        <v>513</v>
      </c>
      <c r="B3004" s="505" t="s">
        <v>4555</v>
      </c>
      <c r="C3004" s="505" t="s">
        <v>300</v>
      </c>
      <c r="D3004" s="418"/>
      <c r="E3004" s="508">
        <v>2797</v>
      </c>
      <c r="F3004" s="529" t="s">
        <v>7062</v>
      </c>
      <c r="G3004" s="408" t="s">
        <v>7063</v>
      </c>
      <c r="H3004" s="408" t="s">
        <v>3689</v>
      </c>
      <c r="I3004" s="418"/>
      <c r="J3004" s="418"/>
      <c r="K3004" s="539"/>
      <c r="L3004" s="532"/>
      <c r="M3004" s="508"/>
      <c r="N3004" s="752">
        <v>4</v>
      </c>
      <c r="O3004" s="752">
        <v>12</v>
      </c>
      <c r="P3004" s="508">
        <f t="shared" si="74"/>
        <v>24000</v>
      </c>
    </row>
    <row r="3005" spans="1:16" s="389" customFormat="1" ht="11.25" x14ac:dyDescent="0.2">
      <c r="A3005" s="554" t="s">
        <v>513</v>
      </c>
      <c r="B3005" s="505" t="s">
        <v>4555</v>
      </c>
      <c r="C3005" s="505" t="s">
        <v>300</v>
      </c>
      <c r="D3005" s="418"/>
      <c r="E3005" s="508">
        <v>2500</v>
      </c>
      <c r="F3005" s="529" t="s">
        <v>7064</v>
      </c>
      <c r="G3005" s="408" t="s">
        <v>7065</v>
      </c>
      <c r="H3005" s="408" t="s">
        <v>3689</v>
      </c>
      <c r="I3005" s="418"/>
      <c r="J3005" s="418"/>
      <c r="K3005" s="539"/>
      <c r="L3005" s="532"/>
      <c r="M3005" s="508"/>
      <c r="N3005" s="752">
        <v>4</v>
      </c>
      <c r="O3005" s="752">
        <v>12</v>
      </c>
      <c r="P3005" s="508">
        <f t="shared" si="74"/>
        <v>24000</v>
      </c>
    </row>
    <row r="3006" spans="1:16" s="389" customFormat="1" ht="11.25" x14ac:dyDescent="0.2">
      <c r="A3006" s="554" t="s">
        <v>513</v>
      </c>
      <c r="B3006" s="505" t="s">
        <v>4555</v>
      </c>
      <c r="C3006" s="505" t="s">
        <v>300</v>
      </c>
      <c r="D3006" s="418"/>
      <c r="E3006" s="508">
        <v>1200</v>
      </c>
      <c r="F3006" s="529" t="s">
        <v>7066</v>
      </c>
      <c r="G3006" s="408" t="s">
        <v>7067</v>
      </c>
      <c r="H3006" s="408" t="s">
        <v>832</v>
      </c>
      <c r="I3006" s="418"/>
      <c r="J3006" s="418"/>
      <c r="K3006" s="539"/>
      <c r="L3006" s="532"/>
      <c r="M3006" s="508"/>
      <c r="N3006" s="752">
        <v>4</v>
      </c>
      <c r="O3006" s="752">
        <v>12</v>
      </c>
      <c r="P3006" s="508">
        <f t="shared" si="74"/>
        <v>24000</v>
      </c>
    </row>
    <row r="3007" spans="1:16" s="389" customFormat="1" ht="11.25" x14ac:dyDescent="0.2">
      <c r="A3007" s="554" t="s">
        <v>513</v>
      </c>
      <c r="B3007" s="505" t="s">
        <v>4555</v>
      </c>
      <c r="C3007" s="505" t="s">
        <v>300</v>
      </c>
      <c r="D3007" s="418"/>
      <c r="E3007" s="508">
        <v>4000</v>
      </c>
      <c r="F3007" s="529" t="s">
        <v>7068</v>
      </c>
      <c r="G3007" s="408" t="s">
        <v>7069</v>
      </c>
      <c r="H3007" s="408" t="s">
        <v>4716</v>
      </c>
      <c r="I3007" s="418"/>
      <c r="J3007" s="418"/>
      <c r="K3007" s="539"/>
      <c r="L3007" s="532"/>
      <c r="M3007" s="508"/>
      <c r="N3007" s="752">
        <v>4</v>
      </c>
      <c r="O3007" s="752">
        <v>12</v>
      </c>
      <c r="P3007" s="508">
        <f t="shared" si="74"/>
        <v>24000</v>
      </c>
    </row>
    <row r="3008" spans="1:16" s="389" customFormat="1" ht="11.25" x14ac:dyDescent="0.2">
      <c r="A3008" s="554" t="s">
        <v>513</v>
      </c>
      <c r="B3008" s="505" t="s">
        <v>4555</v>
      </c>
      <c r="C3008" s="505" t="s">
        <v>300</v>
      </c>
      <c r="D3008" s="418"/>
      <c r="E3008" s="508">
        <v>2797</v>
      </c>
      <c r="F3008" s="529" t="s">
        <v>7070</v>
      </c>
      <c r="G3008" s="408" t="s">
        <v>7071</v>
      </c>
      <c r="H3008" s="408" t="s">
        <v>6791</v>
      </c>
      <c r="I3008" s="418"/>
      <c r="J3008" s="418"/>
      <c r="K3008" s="539"/>
      <c r="L3008" s="532"/>
      <c r="M3008" s="508"/>
      <c r="N3008" s="752">
        <v>4</v>
      </c>
      <c r="O3008" s="752">
        <v>12</v>
      </c>
      <c r="P3008" s="508">
        <f t="shared" si="74"/>
        <v>24000</v>
      </c>
    </row>
    <row r="3009" spans="1:16" s="389" customFormat="1" ht="11.25" x14ac:dyDescent="0.2">
      <c r="A3009" s="554" t="s">
        <v>513</v>
      </c>
      <c r="B3009" s="505" t="s">
        <v>4555</v>
      </c>
      <c r="C3009" s="505" t="s">
        <v>300</v>
      </c>
      <c r="D3009" s="418"/>
      <c r="E3009" s="508">
        <v>3000</v>
      </c>
      <c r="F3009" s="529" t="s">
        <v>7072</v>
      </c>
      <c r="G3009" s="408" t="s">
        <v>3291</v>
      </c>
      <c r="H3009" s="408" t="s">
        <v>3733</v>
      </c>
      <c r="I3009" s="418"/>
      <c r="J3009" s="418"/>
      <c r="K3009" s="539"/>
      <c r="L3009" s="532"/>
      <c r="M3009" s="508"/>
      <c r="N3009" s="752">
        <v>4</v>
      </c>
      <c r="O3009" s="752">
        <v>12</v>
      </c>
      <c r="P3009" s="508">
        <f t="shared" ref="P3009:P3072" si="75">2000*O3009</f>
        <v>24000</v>
      </c>
    </row>
    <row r="3010" spans="1:16" s="389" customFormat="1" ht="11.25" x14ac:dyDescent="0.2">
      <c r="A3010" s="554" t="s">
        <v>513</v>
      </c>
      <c r="B3010" s="505" t="s">
        <v>4555</v>
      </c>
      <c r="C3010" s="505" t="s">
        <v>300</v>
      </c>
      <c r="D3010" s="418"/>
      <c r="E3010" s="508">
        <v>2709.68</v>
      </c>
      <c r="F3010" s="529" t="s">
        <v>7073</v>
      </c>
      <c r="G3010" s="408" t="s">
        <v>7074</v>
      </c>
      <c r="H3010" s="408" t="s">
        <v>7075</v>
      </c>
      <c r="I3010" s="418"/>
      <c r="J3010" s="418"/>
      <c r="K3010" s="539"/>
      <c r="L3010" s="532"/>
      <c r="M3010" s="508"/>
      <c r="N3010" s="752">
        <v>4</v>
      </c>
      <c r="O3010" s="752">
        <v>12</v>
      </c>
      <c r="P3010" s="508">
        <f t="shared" si="75"/>
        <v>24000</v>
      </c>
    </row>
    <row r="3011" spans="1:16" s="389" customFormat="1" ht="11.25" x14ac:dyDescent="0.2">
      <c r="A3011" s="554" t="s">
        <v>513</v>
      </c>
      <c r="B3011" s="505" t="s">
        <v>4555</v>
      </c>
      <c r="C3011" s="505" t="s">
        <v>300</v>
      </c>
      <c r="D3011" s="418"/>
      <c r="E3011" s="508">
        <v>5196</v>
      </c>
      <c r="F3011" s="529" t="s">
        <v>7076</v>
      </c>
      <c r="G3011" s="408" t="s">
        <v>7077</v>
      </c>
      <c r="H3011" s="408" t="s">
        <v>4716</v>
      </c>
      <c r="I3011" s="418"/>
      <c r="J3011" s="418"/>
      <c r="K3011" s="539"/>
      <c r="L3011" s="532"/>
      <c r="M3011" s="508"/>
      <c r="N3011" s="752">
        <v>4</v>
      </c>
      <c r="O3011" s="752">
        <v>12</v>
      </c>
      <c r="P3011" s="508">
        <f t="shared" si="75"/>
        <v>24000</v>
      </c>
    </row>
    <row r="3012" spans="1:16" s="389" customFormat="1" ht="11.25" x14ac:dyDescent="0.2">
      <c r="A3012" s="554" t="s">
        <v>513</v>
      </c>
      <c r="B3012" s="505" t="s">
        <v>4555</v>
      </c>
      <c r="C3012" s="505" t="s">
        <v>300</v>
      </c>
      <c r="D3012" s="418"/>
      <c r="E3012" s="508">
        <v>3500</v>
      </c>
      <c r="F3012" s="529" t="s">
        <v>7078</v>
      </c>
      <c r="G3012" s="408" t="s">
        <v>7079</v>
      </c>
      <c r="H3012" s="408" t="s">
        <v>3689</v>
      </c>
      <c r="I3012" s="418"/>
      <c r="J3012" s="418"/>
      <c r="K3012" s="539"/>
      <c r="L3012" s="532"/>
      <c r="M3012" s="508"/>
      <c r="N3012" s="752">
        <v>4</v>
      </c>
      <c r="O3012" s="752">
        <v>12</v>
      </c>
      <c r="P3012" s="508">
        <f t="shared" si="75"/>
        <v>24000</v>
      </c>
    </row>
    <row r="3013" spans="1:16" s="389" customFormat="1" ht="11.25" x14ac:dyDescent="0.2">
      <c r="A3013" s="554" t="s">
        <v>513</v>
      </c>
      <c r="B3013" s="505" t="s">
        <v>4555</v>
      </c>
      <c r="C3013" s="505" t="s">
        <v>300</v>
      </c>
      <c r="D3013" s="418"/>
      <c r="E3013" s="508">
        <v>2500</v>
      </c>
      <c r="F3013" s="529" t="s">
        <v>7080</v>
      </c>
      <c r="G3013" s="408" t="s">
        <v>7081</v>
      </c>
      <c r="H3013" s="408" t="s">
        <v>2658</v>
      </c>
      <c r="I3013" s="418"/>
      <c r="J3013" s="418"/>
      <c r="K3013" s="539"/>
      <c r="L3013" s="532"/>
      <c r="M3013" s="508"/>
      <c r="N3013" s="752">
        <v>4</v>
      </c>
      <c r="O3013" s="752">
        <v>12</v>
      </c>
      <c r="P3013" s="508">
        <f t="shared" si="75"/>
        <v>24000</v>
      </c>
    </row>
    <row r="3014" spans="1:16" s="389" customFormat="1" ht="11.25" x14ac:dyDescent="0.2">
      <c r="A3014" s="554" t="s">
        <v>513</v>
      </c>
      <c r="B3014" s="505" t="s">
        <v>4555</v>
      </c>
      <c r="C3014" s="505" t="s">
        <v>300</v>
      </c>
      <c r="D3014" s="418"/>
      <c r="E3014" s="508">
        <v>2797</v>
      </c>
      <c r="F3014" s="529" t="s">
        <v>7082</v>
      </c>
      <c r="G3014" s="408" t="s">
        <v>7083</v>
      </c>
      <c r="H3014" s="408" t="s">
        <v>3689</v>
      </c>
      <c r="I3014" s="418"/>
      <c r="J3014" s="418"/>
      <c r="K3014" s="539"/>
      <c r="L3014" s="532"/>
      <c r="M3014" s="508"/>
      <c r="N3014" s="752">
        <v>4</v>
      </c>
      <c r="O3014" s="752">
        <v>12</v>
      </c>
      <c r="P3014" s="508">
        <f t="shared" si="75"/>
        <v>24000</v>
      </c>
    </row>
    <row r="3015" spans="1:16" s="389" customFormat="1" ht="11.25" x14ac:dyDescent="0.2">
      <c r="A3015" s="554" t="s">
        <v>513</v>
      </c>
      <c r="B3015" s="505" t="s">
        <v>4555</v>
      </c>
      <c r="C3015" s="505" t="s">
        <v>300</v>
      </c>
      <c r="D3015" s="418"/>
      <c r="E3015" s="508">
        <v>3000</v>
      </c>
      <c r="F3015" s="529" t="s">
        <v>7084</v>
      </c>
      <c r="G3015" s="408" t="s">
        <v>7085</v>
      </c>
      <c r="H3015" s="408" t="s">
        <v>7086</v>
      </c>
      <c r="I3015" s="418"/>
      <c r="J3015" s="418"/>
      <c r="K3015" s="539"/>
      <c r="L3015" s="532"/>
      <c r="M3015" s="508"/>
      <c r="N3015" s="752">
        <v>4</v>
      </c>
      <c r="O3015" s="752">
        <v>12</v>
      </c>
      <c r="P3015" s="508">
        <f t="shared" si="75"/>
        <v>24000</v>
      </c>
    </row>
    <row r="3016" spans="1:16" s="389" customFormat="1" ht="11.25" x14ac:dyDescent="0.2">
      <c r="A3016" s="554" t="s">
        <v>513</v>
      </c>
      <c r="B3016" s="505" t="s">
        <v>4555</v>
      </c>
      <c r="C3016" s="505" t="s">
        <v>300</v>
      </c>
      <c r="D3016" s="418"/>
      <c r="E3016" s="508">
        <v>2797</v>
      </c>
      <c r="F3016" s="529" t="s">
        <v>7087</v>
      </c>
      <c r="G3016" s="408" t="s">
        <v>7088</v>
      </c>
      <c r="H3016" s="408" t="s">
        <v>3689</v>
      </c>
      <c r="I3016" s="418"/>
      <c r="J3016" s="418"/>
      <c r="K3016" s="539"/>
      <c r="L3016" s="532"/>
      <c r="M3016" s="508"/>
      <c r="N3016" s="752">
        <v>4</v>
      </c>
      <c r="O3016" s="752">
        <v>12</v>
      </c>
      <c r="P3016" s="508">
        <f t="shared" si="75"/>
        <v>24000</v>
      </c>
    </row>
    <row r="3017" spans="1:16" s="389" customFormat="1" ht="11.25" x14ac:dyDescent="0.2">
      <c r="A3017" s="554" t="s">
        <v>513</v>
      </c>
      <c r="B3017" s="505" t="s">
        <v>4555</v>
      </c>
      <c r="C3017" s="505" t="s">
        <v>300</v>
      </c>
      <c r="D3017" s="418"/>
      <c r="E3017" s="508">
        <v>2797</v>
      </c>
      <c r="F3017" s="529" t="s">
        <v>7089</v>
      </c>
      <c r="G3017" s="408" t="s">
        <v>7090</v>
      </c>
      <c r="H3017" s="408" t="s">
        <v>3689</v>
      </c>
      <c r="I3017" s="418"/>
      <c r="J3017" s="418"/>
      <c r="K3017" s="539"/>
      <c r="L3017" s="532"/>
      <c r="M3017" s="508"/>
      <c r="N3017" s="752">
        <v>4</v>
      </c>
      <c r="O3017" s="752">
        <v>12</v>
      </c>
      <c r="P3017" s="508">
        <f t="shared" si="75"/>
        <v>24000</v>
      </c>
    </row>
    <row r="3018" spans="1:16" s="389" customFormat="1" ht="11.25" x14ac:dyDescent="0.2">
      <c r="A3018" s="554" t="s">
        <v>513</v>
      </c>
      <c r="B3018" s="505" t="s">
        <v>4555</v>
      </c>
      <c r="C3018" s="505" t="s">
        <v>300</v>
      </c>
      <c r="D3018" s="418"/>
      <c r="E3018" s="508">
        <v>2797</v>
      </c>
      <c r="F3018" s="529" t="s">
        <v>7091</v>
      </c>
      <c r="G3018" s="408" t="s">
        <v>7092</v>
      </c>
      <c r="H3018" s="408" t="s">
        <v>3752</v>
      </c>
      <c r="I3018" s="418"/>
      <c r="J3018" s="418"/>
      <c r="K3018" s="539"/>
      <c r="L3018" s="532"/>
      <c r="M3018" s="508"/>
      <c r="N3018" s="752">
        <v>4</v>
      </c>
      <c r="O3018" s="752">
        <v>12</v>
      </c>
      <c r="P3018" s="508">
        <f t="shared" si="75"/>
        <v>24000</v>
      </c>
    </row>
    <row r="3019" spans="1:16" s="389" customFormat="1" ht="11.25" x14ac:dyDescent="0.2">
      <c r="A3019" s="554" t="s">
        <v>513</v>
      </c>
      <c r="B3019" s="505" t="s">
        <v>4555</v>
      </c>
      <c r="C3019" s="505" t="s">
        <v>300</v>
      </c>
      <c r="D3019" s="418"/>
      <c r="E3019" s="508">
        <v>2797</v>
      </c>
      <c r="F3019" s="529" t="s">
        <v>7093</v>
      </c>
      <c r="G3019" s="408" t="s">
        <v>7094</v>
      </c>
      <c r="H3019" s="408" t="s">
        <v>3752</v>
      </c>
      <c r="I3019" s="418"/>
      <c r="J3019" s="418"/>
      <c r="K3019" s="539"/>
      <c r="L3019" s="532"/>
      <c r="M3019" s="508"/>
      <c r="N3019" s="752">
        <v>4</v>
      </c>
      <c r="O3019" s="752">
        <v>12</v>
      </c>
      <c r="P3019" s="508">
        <f t="shared" si="75"/>
        <v>24000</v>
      </c>
    </row>
    <row r="3020" spans="1:16" s="389" customFormat="1" ht="11.25" x14ac:dyDescent="0.2">
      <c r="A3020" s="554" t="s">
        <v>513</v>
      </c>
      <c r="B3020" s="505" t="s">
        <v>4555</v>
      </c>
      <c r="C3020" s="505" t="s">
        <v>300</v>
      </c>
      <c r="D3020" s="418"/>
      <c r="E3020" s="508">
        <v>2806.45</v>
      </c>
      <c r="F3020" s="529" t="s">
        <v>7095</v>
      </c>
      <c r="G3020" s="408" t="s">
        <v>7096</v>
      </c>
      <c r="H3020" s="408" t="s">
        <v>3733</v>
      </c>
      <c r="I3020" s="418"/>
      <c r="J3020" s="418"/>
      <c r="K3020" s="539"/>
      <c r="L3020" s="532"/>
      <c r="M3020" s="508"/>
      <c r="N3020" s="752">
        <v>4</v>
      </c>
      <c r="O3020" s="752">
        <v>12</v>
      </c>
      <c r="P3020" s="508">
        <f t="shared" si="75"/>
        <v>24000</v>
      </c>
    </row>
    <row r="3021" spans="1:16" s="389" customFormat="1" ht="11.25" x14ac:dyDescent="0.2">
      <c r="A3021" s="554" t="s">
        <v>513</v>
      </c>
      <c r="B3021" s="505" t="s">
        <v>4555</v>
      </c>
      <c r="C3021" s="505" t="s">
        <v>300</v>
      </c>
      <c r="D3021" s="418"/>
      <c r="E3021" s="508">
        <v>2797</v>
      </c>
      <c r="F3021" s="529" t="s">
        <v>7097</v>
      </c>
      <c r="G3021" s="408" t="s">
        <v>7098</v>
      </c>
      <c r="H3021" s="408" t="s">
        <v>3689</v>
      </c>
      <c r="I3021" s="418"/>
      <c r="J3021" s="418"/>
      <c r="K3021" s="539"/>
      <c r="L3021" s="532"/>
      <c r="M3021" s="508"/>
      <c r="N3021" s="752">
        <v>4</v>
      </c>
      <c r="O3021" s="752">
        <v>12</v>
      </c>
      <c r="P3021" s="508">
        <f t="shared" si="75"/>
        <v>24000</v>
      </c>
    </row>
    <row r="3022" spans="1:16" s="389" customFormat="1" ht="11.25" x14ac:dyDescent="0.2">
      <c r="A3022" s="554" t="s">
        <v>513</v>
      </c>
      <c r="B3022" s="505" t="s">
        <v>4555</v>
      </c>
      <c r="C3022" s="505" t="s">
        <v>300</v>
      </c>
      <c r="D3022" s="418"/>
      <c r="E3022" s="508">
        <v>2797</v>
      </c>
      <c r="F3022" s="529" t="s">
        <v>7099</v>
      </c>
      <c r="G3022" s="408" t="s">
        <v>7100</v>
      </c>
      <c r="H3022" s="408" t="s">
        <v>3699</v>
      </c>
      <c r="I3022" s="418"/>
      <c r="J3022" s="418"/>
      <c r="K3022" s="539"/>
      <c r="L3022" s="532"/>
      <c r="M3022" s="508"/>
      <c r="N3022" s="752">
        <v>4</v>
      </c>
      <c r="O3022" s="752">
        <v>12</v>
      </c>
      <c r="P3022" s="508">
        <f t="shared" si="75"/>
        <v>24000</v>
      </c>
    </row>
    <row r="3023" spans="1:16" s="389" customFormat="1" ht="11.25" x14ac:dyDescent="0.2">
      <c r="A3023" s="554" t="s">
        <v>513</v>
      </c>
      <c r="B3023" s="505" t="s">
        <v>4555</v>
      </c>
      <c r="C3023" s="505" t="s">
        <v>300</v>
      </c>
      <c r="D3023" s="418"/>
      <c r="E3023" s="508">
        <v>6800</v>
      </c>
      <c r="F3023" s="529" t="s">
        <v>7101</v>
      </c>
      <c r="G3023" s="408" t="s">
        <v>7102</v>
      </c>
      <c r="H3023" s="408" t="s">
        <v>2236</v>
      </c>
      <c r="I3023" s="418"/>
      <c r="J3023" s="418"/>
      <c r="K3023" s="539"/>
      <c r="L3023" s="532"/>
      <c r="M3023" s="508"/>
      <c r="N3023" s="752">
        <v>4</v>
      </c>
      <c r="O3023" s="752">
        <v>12</v>
      </c>
      <c r="P3023" s="508">
        <f t="shared" si="75"/>
        <v>24000</v>
      </c>
    </row>
    <row r="3024" spans="1:16" s="389" customFormat="1" ht="11.25" x14ac:dyDescent="0.2">
      <c r="A3024" s="554" t="s">
        <v>513</v>
      </c>
      <c r="B3024" s="505" t="s">
        <v>4555</v>
      </c>
      <c r="C3024" s="505" t="s">
        <v>300</v>
      </c>
      <c r="D3024" s="418"/>
      <c r="E3024" s="508">
        <v>4000</v>
      </c>
      <c r="F3024" s="529" t="s">
        <v>7103</v>
      </c>
      <c r="G3024" s="408" t="s">
        <v>7104</v>
      </c>
      <c r="H3024" s="408" t="s">
        <v>6009</v>
      </c>
      <c r="I3024" s="418"/>
      <c r="J3024" s="418"/>
      <c r="K3024" s="539"/>
      <c r="L3024" s="532"/>
      <c r="M3024" s="508"/>
      <c r="N3024" s="752">
        <v>4</v>
      </c>
      <c r="O3024" s="752">
        <v>12</v>
      </c>
      <c r="P3024" s="508">
        <f t="shared" si="75"/>
        <v>24000</v>
      </c>
    </row>
    <row r="3025" spans="1:16" s="389" customFormat="1" ht="11.25" x14ac:dyDescent="0.2">
      <c r="A3025" s="554" t="s">
        <v>513</v>
      </c>
      <c r="B3025" s="505" t="s">
        <v>4555</v>
      </c>
      <c r="C3025" s="505" t="s">
        <v>300</v>
      </c>
      <c r="D3025" s="418"/>
      <c r="E3025" s="508">
        <v>3300</v>
      </c>
      <c r="F3025" s="529" t="s">
        <v>7105</v>
      </c>
      <c r="G3025" s="408" t="s">
        <v>7106</v>
      </c>
      <c r="H3025" s="408" t="s">
        <v>7107</v>
      </c>
      <c r="I3025" s="418"/>
      <c r="J3025" s="418"/>
      <c r="K3025" s="539"/>
      <c r="L3025" s="532"/>
      <c r="M3025" s="508"/>
      <c r="N3025" s="752">
        <v>4</v>
      </c>
      <c r="O3025" s="752">
        <v>12</v>
      </c>
      <c r="P3025" s="508">
        <f t="shared" si="75"/>
        <v>24000</v>
      </c>
    </row>
    <row r="3026" spans="1:16" s="389" customFormat="1" ht="11.25" x14ac:dyDescent="0.2">
      <c r="A3026" s="554" t="s">
        <v>513</v>
      </c>
      <c r="B3026" s="505" t="s">
        <v>4555</v>
      </c>
      <c r="C3026" s="505" t="s">
        <v>300</v>
      </c>
      <c r="D3026" s="418"/>
      <c r="E3026" s="508">
        <v>2797</v>
      </c>
      <c r="F3026" s="529" t="s">
        <v>7108</v>
      </c>
      <c r="G3026" s="408" t="s">
        <v>7109</v>
      </c>
      <c r="H3026" s="408" t="s">
        <v>3689</v>
      </c>
      <c r="I3026" s="418"/>
      <c r="J3026" s="418"/>
      <c r="K3026" s="539"/>
      <c r="L3026" s="532"/>
      <c r="M3026" s="508"/>
      <c r="N3026" s="752">
        <v>4</v>
      </c>
      <c r="O3026" s="752">
        <v>12</v>
      </c>
      <c r="P3026" s="508">
        <f t="shared" si="75"/>
        <v>24000</v>
      </c>
    </row>
    <row r="3027" spans="1:16" s="389" customFormat="1" ht="11.25" x14ac:dyDescent="0.2">
      <c r="A3027" s="554" t="s">
        <v>513</v>
      </c>
      <c r="B3027" s="505" t="s">
        <v>4555</v>
      </c>
      <c r="C3027" s="505" t="s">
        <v>300</v>
      </c>
      <c r="D3027" s="418"/>
      <c r="E3027" s="508">
        <v>1500</v>
      </c>
      <c r="F3027" s="529" t="s">
        <v>7110</v>
      </c>
      <c r="G3027" s="408" t="s">
        <v>7111</v>
      </c>
      <c r="H3027" s="408" t="s">
        <v>6791</v>
      </c>
      <c r="I3027" s="418"/>
      <c r="J3027" s="418"/>
      <c r="K3027" s="539"/>
      <c r="L3027" s="532"/>
      <c r="M3027" s="508"/>
      <c r="N3027" s="752">
        <v>4</v>
      </c>
      <c r="O3027" s="752">
        <v>12</v>
      </c>
      <c r="P3027" s="508">
        <f t="shared" si="75"/>
        <v>24000</v>
      </c>
    </row>
    <row r="3028" spans="1:16" s="389" customFormat="1" ht="11.25" x14ac:dyDescent="0.2">
      <c r="A3028" s="554" t="s">
        <v>513</v>
      </c>
      <c r="B3028" s="505" t="s">
        <v>4555</v>
      </c>
      <c r="C3028" s="505" t="s">
        <v>300</v>
      </c>
      <c r="D3028" s="418"/>
      <c r="E3028" s="508">
        <v>5196</v>
      </c>
      <c r="F3028" s="529" t="s">
        <v>7112</v>
      </c>
      <c r="G3028" s="408" t="s">
        <v>7113</v>
      </c>
      <c r="H3028" s="408" t="s">
        <v>4716</v>
      </c>
      <c r="I3028" s="418"/>
      <c r="J3028" s="418"/>
      <c r="K3028" s="539"/>
      <c r="L3028" s="532"/>
      <c r="M3028" s="508"/>
      <c r="N3028" s="752">
        <v>4</v>
      </c>
      <c r="O3028" s="752">
        <v>12</v>
      </c>
      <c r="P3028" s="508">
        <f t="shared" si="75"/>
        <v>24000</v>
      </c>
    </row>
    <row r="3029" spans="1:16" s="389" customFormat="1" ht="11.25" x14ac:dyDescent="0.2">
      <c r="A3029" s="554" t="s">
        <v>513</v>
      </c>
      <c r="B3029" s="505" t="s">
        <v>4555</v>
      </c>
      <c r="C3029" s="505" t="s">
        <v>300</v>
      </c>
      <c r="D3029" s="418"/>
      <c r="E3029" s="508">
        <v>2797</v>
      </c>
      <c r="F3029" s="529" t="s">
        <v>7114</v>
      </c>
      <c r="G3029" s="408" t="s">
        <v>7115</v>
      </c>
      <c r="H3029" s="408" t="s">
        <v>3689</v>
      </c>
      <c r="I3029" s="418"/>
      <c r="J3029" s="418"/>
      <c r="K3029" s="539"/>
      <c r="L3029" s="532"/>
      <c r="M3029" s="508"/>
      <c r="N3029" s="752">
        <v>4</v>
      </c>
      <c r="O3029" s="752">
        <v>12</v>
      </c>
      <c r="P3029" s="508">
        <f t="shared" si="75"/>
        <v>24000</v>
      </c>
    </row>
    <row r="3030" spans="1:16" s="389" customFormat="1" ht="11.25" x14ac:dyDescent="0.2">
      <c r="A3030" s="554" t="s">
        <v>513</v>
      </c>
      <c r="B3030" s="505" t="s">
        <v>4555</v>
      </c>
      <c r="C3030" s="505" t="s">
        <v>300</v>
      </c>
      <c r="D3030" s="418"/>
      <c r="E3030" s="508">
        <v>3500</v>
      </c>
      <c r="F3030" s="529" t="s">
        <v>7116</v>
      </c>
      <c r="G3030" s="408" t="s">
        <v>7117</v>
      </c>
      <c r="H3030" s="408" t="s">
        <v>3689</v>
      </c>
      <c r="I3030" s="418"/>
      <c r="J3030" s="418"/>
      <c r="K3030" s="539"/>
      <c r="L3030" s="532"/>
      <c r="M3030" s="508"/>
      <c r="N3030" s="752">
        <v>4</v>
      </c>
      <c r="O3030" s="752">
        <v>12</v>
      </c>
      <c r="P3030" s="508">
        <f t="shared" si="75"/>
        <v>24000</v>
      </c>
    </row>
    <row r="3031" spans="1:16" s="389" customFormat="1" ht="11.25" x14ac:dyDescent="0.2">
      <c r="A3031" s="554" t="s">
        <v>513</v>
      </c>
      <c r="B3031" s="505" t="s">
        <v>4555</v>
      </c>
      <c r="C3031" s="505" t="s">
        <v>300</v>
      </c>
      <c r="D3031" s="418"/>
      <c r="E3031" s="508">
        <v>5000</v>
      </c>
      <c r="F3031" s="529" t="s">
        <v>7118</v>
      </c>
      <c r="G3031" s="408" t="s">
        <v>7119</v>
      </c>
      <c r="H3031" s="408" t="s">
        <v>6009</v>
      </c>
      <c r="I3031" s="418"/>
      <c r="J3031" s="418"/>
      <c r="K3031" s="539"/>
      <c r="L3031" s="532"/>
      <c r="M3031" s="508"/>
      <c r="N3031" s="752">
        <v>4</v>
      </c>
      <c r="O3031" s="752">
        <v>12</v>
      </c>
      <c r="P3031" s="508">
        <f t="shared" si="75"/>
        <v>24000</v>
      </c>
    </row>
    <row r="3032" spans="1:16" s="389" customFormat="1" ht="11.25" x14ac:dyDescent="0.2">
      <c r="A3032" s="554" t="s">
        <v>513</v>
      </c>
      <c r="B3032" s="505" t="s">
        <v>4555</v>
      </c>
      <c r="C3032" s="505" t="s">
        <v>300</v>
      </c>
      <c r="D3032" s="418"/>
      <c r="E3032" s="508">
        <v>2500</v>
      </c>
      <c r="F3032" s="529" t="s">
        <v>7120</v>
      </c>
      <c r="G3032" s="408" t="s">
        <v>7121</v>
      </c>
      <c r="H3032" s="408" t="s">
        <v>3689</v>
      </c>
      <c r="I3032" s="418"/>
      <c r="J3032" s="418"/>
      <c r="K3032" s="539"/>
      <c r="L3032" s="532"/>
      <c r="M3032" s="508"/>
      <c r="N3032" s="752">
        <v>4</v>
      </c>
      <c r="O3032" s="752">
        <v>12</v>
      </c>
      <c r="P3032" s="508">
        <f t="shared" si="75"/>
        <v>24000</v>
      </c>
    </row>
    <row r="3033" spans="1:16" s="389" customFormat="1" ht="11.25" x14ac:dyDescent="0.2">
      <c r="A3033" s="554" t="s">
        <v>513</v>
      </c>
      <c r="B3033" s="505" t="s">
        <v>4555</v>
      </c>
      <c r="C3033" s="505" t="s">
        <v>300</v>
      </c>
      <c r="D3033" s="418"/>
      <c r="E3033" s="508">
        <v>2797</v>
      </c>
      <c r="F3033" s="529" t="s">
        <v>7122</v>
      </c>
      <c r="G3033" s="408" t="s">
        <v>7123</v>
      </c>
      <c r="H3033" s="408" t="s">
        <v>3689</v>
      </c>
      <c r="I3033" s="418"/>
      <c r="J3033" s="418"/>
      <c r="K3033" s="539"/>
      <c r="L3033" s="532"/>
      <c r="M3033" s="508"/>
      <c r="N3033" s="752">
        <v>4</v>
      </c>
      <c r="O3033" s="752">
        <v>12</v>
      </c>
      <c r="P3033" s="508">
        <f t="shared" si="75"/>
        <v>24000</v>
      </c>
    </row>
    <row r="3034" spans="1:16" s="389" customFormat="1" ht="11.25" x14ac:dyDescent="0.2">
      <c r="A3034" s="554" t="s">
        <v>513</v>
      </c>
      <c r="B3034" s="505" t="s">
        <v>4555</v>
      </c>
      <c r="C3034" s="505" t="s">
        <v>300</v>
      </c>
      <c r="D3034" s="418"/>
      <c r="E3034" s="508">
        <v>2000</v>
      </c>
      <c r="F3034" s="529" t="s">
        <v>7124</v>
      </c>
      <c r="G3034" s="408" t="s">
        <v>7125</v>
      </c>
      <c r="H3034" s="408" t="s">
        <v>3804</v>
      </c>
      <c r="I3034" s="418"/>
      <c r="J3034" s="418"/>
      <c r="K3034" s="539"/>
      <c r="L3034" s="532"/>
      <c r="M3034" s="508"/>
      <c r="N3034" s="752">
        <v>4</v>
      </c>
      <c r="O3034" s="752">
        <v>12</v>
      </c>
      <c r="P3034" s="508">
        <f t="shared" si="75"/>
        <v>24000</v>
      </c>
    </row>
    <row r="3035" spans="1:16" s="389" customFormat="1" ht="11.25" x14ac:dyDescent="0.2">
      <c r="A3035" s="554" t="s">
        <v>513</v>
      </c>
      <c r="B3035" s="505" t="s">
        <v>4555</v>
      </c>
      <c r="C3035" s="505" t="s">
        <v>300</v>
      </c>
      <c r="D3035" s="418"/>
      <c r="E3035" s="508">
        <v>3500</v>
      </c>
      <c r="F3035" s="529" t="s">
        <v>7126</v>
      </c>
      <c r="G3035" s="408" t="s">
        <v>7127</v>
      </c>
      <c r="H3035" s="408" t="s">
        <v>3689</v>
      </c>
      <c r="I3035" s="418"/>
      <c r="J3035" s="418"/>
      <c r="K3035" s="539"/>
      <c r="L3035" s="532"/>
      <c r="M3035" s="508"/>
      <c r="N3035" s="752">
        <v>4</v>
      </c>
      <c r="O3035" s="752">
        <v>12</v>
      </c>
      <c r="P3035" s="508">
        <f t="shared" si="75"/>
        <v>24000</v>
      </c>
    </row>
    <row r="3036" spans="1:16" s="389" customFormat="1" ht="11.25" x14ac:dyDescent="0.2">
      <c r="A3036" s="554" t="s">
        <v>513</v>
      </c>
      <c r="B3036" s="505" t="s">
        <v>4555</v>
      </c>
      <c r="C3036" s="505" t="s">
        <v>300</v>
      </c>
      <c r="D3036" s="418"/>
      <c r="E3036" s="508">
        <v>2797</v>
      </c>
      <c r="F3036" s="529" t="s">
        <v>7128</v>
      </c>
      <c r="G3036" s="408" t="s">
        <v>7129</v>
      </c>
      <c r="H3036" s="408" t="s">
        <v>3689</v>
      </c>
      <c r="I3036" s="418"/>
      <c r="J3036" s="418"/>
      <c r="K3036" s="539"/>
      <c r="L3036" s="532"/>
      <c r="M3036" s="508"/>
      <c r="N3036" s="752">
        <v>4</v>
      </c>
      <c r="O3036" s="752">
        <v>12</v>
      </c>
      <c r="P3036" s="508">
        <f t="shared" si="75"/>
        <v>24000</v>
      </c>
    </row>
    <row r="3037" spans="1:16" s="389" customFormat="1" ht="11.25" x14ac:dyDescent="0.2">
      <c r="A3037" s="554" t="s">
        <v>513</v>
      </c>
      <c r="B3037" s="505" t="s">
        <v>4555</v>
      </c>
      <c r="C3037" s="505" t="s">
        <v>300</v>
      </c>
      <c r="D3037" s="418"/>
      <c r="E3037" s="508">
        <v>2797</v>
      </c>
      <c r="F3037" s="529" t="s">
        <v>7130</v>
      </c>
      <c r="G3037" s="408" t="s">
        <v>7131</v>
      </c>
      <c r="H3037" s="408" t="s">
        <v>3689</v>
      </c>
      <c r="I3037" s="418"/>
      <c r="J3037" s="418"/>
      <c r="K3037" s="539"/>
      <c r="L3037" s="532"/>
      <c r="M3037" s="508"/>
      <c r="N3037" s="752">
        <v>4</v>
      </c>
      <c r="O3037" s="752">
        <v>12</v>
      </c>
      <c r="P3037" s="508">
        <f t="shared" si="75"/>
        <v>24000</v>
      </c>
    </row>
    <row r="3038" spans="1:16" s="389" customFormat="1" ht="11.25" x14ac:dyDescent="0.2">
      <c r="A3038" s="554" t="s">
        <v>513</v>
      </c>
      <c r="B3038" s="505" t="s">
        <v>4555</v>
      </c>
      <c r="C3038" s="505" t="s">
        <v>300</v>
      </c>
      <c r="D3038" s="418"/>
      <c r="E3038" s="508">
        <v>2797</v>
      </c>
      <c r="F3038" s="529" t="s">
        <v>7132</v>
      </c>
      <c r="G3038" s="408" t="s">
        <v>7133</v>
      </c>
      <c r="H3038" s="408" t="s">
        <v>3689</v>
      </c>
      <c r="I3038" s="418"/>
      <c r="J3038" s="418"/>
      <c r="K3038" s="539"/>
      <c r="L3038" s="532"/>
      <c r="M3038" s="508"/>
      <c r="N3038" s="752">
        <v>4</v>
      </c>
      <c r="O3038" s="752">
        <v>12</v>
      </c>
      <c r="P3038" s="508">
        <f t="shared" si="75"/>
        <v>24000</v>
      </c>
    </row>
    <row r="3039" spans="1:16" s="389" customFormat="1" ht="11.25" x14ac:dyDescent="0.2">
      <c r="A3039" s="554" t="s">
        <v>513</v>
      </c>
      <c r="B3039" s="505" t="s">
        <v>4555</v>
      </c>
      <c r="C3039" s="505" t="s">
        <v>300</v>
      </c>
      <c r="D3039" s="418"/>
      <c r="E3039" s="508">
        <v>2000</v>
      </c>
      <c r="F3039" s="529" t="s">
        <v>7134</v>
      </c>
      <c r="G3039" s="408" t="s">
        <v>7135</v>
      </c>
      <c r="H3039" s="408" t="s">
        <v>5992</v>
      </c>
      <c r="I3039" s="418"/>
      <c r="J3039" s="418"/>
      <c r="K3039" s="539"/>
      <c r="L3039" s="532"/>
      <c r="M3039" s="508"/>
      <c r="N3039" s="752">
        <v>4</v>
      </c>
      <c r="O3039" s="752">
        <v>12</v>
      </c>
      <c r="P3039" s="508">
        <f t="shared" si="75"/>
        <v>24000</v>
      </c>
    </row>
    <row r="3040" spans="1:16" s="389" customFormat="1" ht="11.25" x14ac:dyDescent="0.2">
      <c r="A3040" s="554" t="s">
        <v>513</v>
      </c>
      <c r="B3040" s="505" t="s">
        <v>4555</v>
      </c>
      <c r="C3040" s="505" t="s">
        <v>300</v>
      </c>
      <c r="D3040" s="418"/>
      <c r="E3040" s="508">
        <v>2000</v>
      </c>
      <c r="F3040" s="529" t="s">
        <v>7136</v>
      </c>
      <c r="G3040" s="408" t="s">
        <v>7137</v>
      </c>
      <c r="H3040" s="408" t="s">
        <v>6033</v>
      </c>
      <c r="I3040" s="418"/>
      <c r="J3040" s="418"/>
      <c r="K3040" s="539"/>
      <c r="L3040" s="532"/>
      <c r="M3040" s="508"/>
      <c r="N3040" s="752">
        <v>4</v>
      </c>
      <c r="O3040" s="752">
        <v>12</v>
      </c>
      <c r="P3040" s="508">
        <f t="shared" si="75"/>
        <v>24000</v>
      </c>
    </row>
    <row r="3041" spans="1:16" s="389" customFormat="1" ht="11.25" x14ac:dyDescent="0.2">
      <c r="A3041" s="554" t="s">
        <v>513</v>
      </c>
      <c r="B3041" s="505" t="s">
        <v>4555</v>
      </c>
      <c r="C3041" s="505" t="s">
        <v>300</v>
      </c>
      <c r="D3041" s="418"/>
      <c r="E3041" s="508">
        <v>3500</v>
      </c>
      <c r="F3041" s="529" t="s">
        <v>7138</v>
      </c>
      <c r="G3041" s="408" t="s">
        <v>7139</v>
      </c>
      <c r="H3041" s="408" t="s">
        <v>3689</v>
      </c>
      <c r="I3041" s="418"/>
      <c r="J3041" s="418"/>
      <c r="K3041" s="539"/>
      <c r="L3041" s="532"/>
      <c r="M3041" s="508"/>
      <c r="N3041" s="752">
        <v>4</v>
      </c>
      <c r="O3041" s="752">
        <v>12</v>
      </c>
      <c r="P3041" s="508">
        <f t="shared" si="75"/>
        <v>24000</v>
      </c>
    </row>
    <row r="3042" spans="1:16" s="389" customFormat="1" ht="11.25" x14ac:dyDescent="0.2">
      <c r="A3042" s="554" t="s">
        <v>513</v>
      </c>
      <c r="B3042" s="505" t="s">
        <v>4555</v>
      </c>
      <c r="C3042" s="505" t="s">
        <v>300</v>
      </c>
      <c r="D3042" s="418"/>
      <c r="E3042" s="508">
        <v>3000</v>
      </c>
      <c r="F3042" s="529" t="s">
        <v>7140</v>
      </c>
      <c r="G3042" s="408" t="s">
        <v>7141</v>
      </c>
      <c r="H3042" s="408" t="s">
        <v>5992</v>
      </c>
      <c r="I3042" s="418"/>
      <c r="J3042" s="418"/>
      <c r="K3042" s="539"/>
      <c r="L3042" s="532"/>
      <c r="M3042" s="508"/>
      <c r="N3042" s="752">
        <v>4</v>
      </c>
      <c r="O3042" s="752">
        <v>12</v>
      </c>
      <c r="P3042" s="508">
        <f t="shared" si="75"/>
        <v>24000</v>
      </c>
    </row>
    <row r="3043" spans="1:16" s="389" customFormat="1" ht="11.25" x14ac:dyDescent="0.2">
      <c r="A3043" s="554" t="s">
        <v>513</v>
      </c>
      <c r="B3043" s="505" t="s">
        <v>4555</v>
      </c>
      <c r="C3043" s="505" t="s">
        <v>300</v>
      </c>
      <c r="D3043" s="418"/>
      <c r="E3043" s="508">
        <v>2797</v>
      </c>
      <c r="F3043" s="529" t="s">
        <v>7142</v>
      </c>
      <c r="G3043" s="408" t="s">
        <v>7143</v>
      </c>
      <c r="H3043" s="408" t="s">
        <v>3689</v>
      </c>
      <c r="I3043" s="418"/>
      <c r="J3043" s="418"/>
      <c r="K3043" s="539"/>
      <c r="L3043" s="532"/>
      <c r="M3043" s="508"/>
      <c r="N3043" s="752">
        <v>4</v>
      </c>
      <c r="O3043" s="752">
        <v>12</v>
      </c>
      <c r="P3043" s="508">
        <f t="shared" si="75"/>
        <v>24000</v>
      </c>
    </row>
    <row r="3044" spans="1:16" s="389" customFormat="1" ht="11.25" x14ac:dyDescent="0.2">
      <c r="A3044" s="554" t="s">
        <v>513</v>
      </c>
      <c r="B3044" s="505" t="s">
        <v>4555</v>
      </c>
      <c r="C3044" s="505" t="s">
        <v>300</v>
      </c>
      <c r="D3044" s="418"/>
      <c r="E3044" s="508">
        <v>2797</v>
      </c>
      <c r="F3044" s="529" t="s">
        <v>7144</v>
      </c>
      <c r="G3044" s="408" t="s">
        <v>7145</v>
      </c>
      <c r="H3044" s="408" t="s">
        <v>3752</v>
      </c>
      <c r="I3044" s="418"/>
      <c r="J3044" s="418"/>
      <c r="K3044" s="539"/>
      <c r="L3044" s="532"/>
      <c r="M3044" s="508"/>
      <c r="N3044" s="752">
        <v>4</v>
      </c>
      <c r="O3044" s="752">
        <v>12</v>
      </c>
      <c r="P3044" s="508">
        <f t="shared" si="75"/>
        <v>24000</v>
      </c>
    </row>
    <row r="3045" spans="1:16" s="389" customFormat="1" ht="11.25" x14ac:dyDescent="0.2">
      <c r="A3045" s="554" t="s">
        <v>513</v>
      </c>
      <c r="B3045" s="505" t="s">
        <v>4555</v>
      </c>
      <c r="C3045" s="505" t="s">
        <v>300</v>
      </c>
      <c r="D3045" s="418"/>
      <c r="E3045" s="508">
        <v>2000</v>
      </c>
      <c r="F3045" s="529" t="s">
        <v>7146</v>
      </c>
      <c r="G3045" s="408" t="s">
        <v>7147</v>
      </c>
      <c r="H3045" s="408" t="s">
        <v>3804</v>
      </c>
      <c r="I3045" s="418"/>
      <c r="J3045" s="418"/>
      <c r="K3045" s="539"/>
      <c r="L3045" s="532"/>
      <c r="M3045" s="508"/>
      <c r="N3045" s="752">
        <v>4</v>
      </c>
      <c r="O3045" s="752">
        <v>12</v>
      </c>
      <c r="P3045" s="508">
        <f t="shared" si="75"/>
        <v>24000</v>
      </c>
    </row>
    <row r="3046" spans="1:16" s="389" customFormat="1" ht="11.25" x14ac:dyDescent="0.2">
      <c r="A3046" s="554" t="s">
        <v>513</v>
      </c>
      <c r="B3046" s="505" t="s">
        <v>4555</v>
      </c>
      <c r="C3046" s="505" t="s">
        <v>300</v>
      </c>
      <c r="D3046" s="418"/>
      <c r="E3046" s="508">
        <v>3500</v>
      </c>
      <c r="F3046" s="529" t="s">
        <v>7148</v>
      </c>
      <c r="G3046" s="408" t="s">
        <v>7149</v>
      </c>
      <c r="H3046" s="408" t="s">
        <v>3689</v>
      </c>
      <c r="I3046" s="418"/>
      <c r="J3046" s="418"/>
      <c r="K3046" s="539"/>
      <c r="L3046" s="532"/>
      <c r="M3046" s="508"/>
      <c r="N3046" s="752">
        <v>4</v>
      </c>
      <c r="O3046" s="752">
        <v>12</v>
      </c>
      <c r="P3046" s="508">
        <f t="shared" si="75"/>
        <v>24000</v>
      </c>
    </row>
    <row r="3047" spans="1:16" s="389" customFormat="1" ht="11.25" x14ac:dyDescent="0.2">
      <c r="A3047" s="554" t="s">
        <v>513</v>
      </c>
      <c r="B3047" s="505" t="s">
        <v>4555</v>
      </c>
      <c r="C3047" s="505" t="s">
        <v>300</v>
      </c>
      <c r="D3047" s="418"/>
      <c r="E3047" s="508">
        <v>3000</v>
      </c>
      <c r="F3047" s="529" t="s">
        <v>7150</v>
      </c>
      <c r="G3047" s="408" t="s">
        <v>7151</v>
      </c>
      <c r="H3047" s="408" t="s">
        <v>3733</v>
      </c>
      <c r="I3047" s="418"/>
      <c r="J3047" s="418"/>
      <c r="K3047" s="539"/>
      <c r="L3047" s="532"/>
      <c r="M3047" s="508"/>
      <c r="N3047" s="752">
        <v>4</v>
      </c>
      <c r="O3047" s="752">
        <v>12</v>
      </c>
      <c r="P3047" s="508">
        <f t="shared" si="75"/>
        <v>24000</v>
      </c>
    </row>
    <row r="3048" spans="1:16" s="389" customFormat="1" ht="11.25" x14ac:dyDescent="0.2">
      <c r="A3048" s="554" t="s">
        <v>513</v>
      </c>
      <c r="B3048" s="505" t="s">
        <v>4555</v>
      </c>
      <c r="C3048" s="505" t="s">
        <v>300</v>
      </c>
      <c r="D3048" s="418"/>
      <c r="E3048" s="508">
        <v>4746</v>
      </c>
      <c r="F3048" s="529" t="s">
        <v>7152</v>
      </c>
      <c r="G3048" s="408" t="s">
        <v>7153</v>
      </c>
      <c r="H3048" s="408" t="s">
        <v>5292</v>
      </c>
      <c r="I3048" s="418"/>
      <c r="J3048" s="418"/>
      <c r="K3048" s="539"/>
      <c r="L3048" s="532"/>
      <c r="M3048" s="508"/>
      <c r="N3048" s="752">
        <v>4</v>
      </c>
      <c r="O3048" s="752">
        <v>12</v>
      </c>
      <c r="P3048" s="508">
        <f t="shared" si="75"/>
        <v>24000</v>
      </c>
    </row>
    <row r="3049" spans="1:16" s="389" customFormat="1" ht="11.25" x14ac:dyDescent="0.2">
      <c r="A3049" s="554" t="s">
        <v>513</v>
      </c>
      <c r="B3049" s="505" t="s">
        <v>4555</v>
      </c>
      <c r="C3049" s="505" t="s">
        <v>300</v>
      </c>
      <c r="D3049" s="418"/>
      <c r="E3049" s="508">
        <v>2797</v>
      </c>
      <c r="F3049" s="529" t="s">
        <v>7154</v>
      </c>
      <c r="G3049" s="408" t="s">
        <v>7155</v>
      </c>
      <c r="H3049" s="408" t="s">
        <v>3689</v>
      </c>
      <c r="I3049" s="418"/>
      <c r="J3049" s="418"/>
      <c r="K3049" s="539"/>
      <c r="L3049" s="532"/>
      <c r="M3049" s="508"/>
      <c r="N3049" s="752">
        <v>4</v>
      </c>
      <c r="O3049" s="752">
        <v>12</v>
      </c>
      <c r="P3049" s="508">
        <f t="shared" si="75"/>
        <v>24000</v>
      </c>
    </row>
    <row r="3050" spans="1:16" s="389" customFormat="1" ht="11.25" x14ac:dyDescent="0.2">
      <c r="A3050" s="554" t="s">
        <v>513</v>
      </c>
      <c r="B3050" s="505" t="s">
        <v>4555</v>
      </c>
      <c r="C3050" s="505" t="s">
        <v>300</v>
      </c>
      <c r="D3050" s="418"/>
      <c r="E3050" s="508">
        <v>2797</v>
      </c>
      <c r="F3050" s="529" t="s">
        <v>7156</v>
      </c>
      <c r="G3050" s="408" t="s">
        <v>7157</v>
      </c>
      <c r="H3050" s="408" t="s">
        <v>3689</v>
      </c>
      <c r="I3050" s="418"/>
      <c r="J3050" s="418"/>
      <c r="K3050" s="539"/>
      <c r="L3050" s="532"/>
      <c r="M3050" s="508"/>
      <c r="N3050" s="752">
        <v>4</v>
      </c>
      <c r="O3050" s="752">
        <v>12</v>
      </c>
      <c r="P3050" s="508">
        <f t="shared" si="75"/>
        <v>24000</v>
      </c>
    </row>
    <row r="3051" spans="1:16" s="389" customFormat="1" ht="11.25" x14ac:dyDescent="0.2">
      <c r="A3051" s="554" t="s">
        <v>513</v>
      </c>
      <c r="B3051" s="505" t="s">
        <v>4555</v>
      </c>
      <c r="C3051" s="505" t="s">
        <v>300</v>
      </c>
      <c r="D3051" s="418"/>
      <c r="E3051" s="508">
        <v>2500</v>
      </c>
      <c r="F3051" s="529" t="s">
        <v>7158</v>
      </c>
      <c r="G3051" s="408" t="s">
        <v>7159</v>
      </c>
      <c r="H3051" s="408" t="s">
        <v>3689</v>
      </c>
      <c r="I3051" s="418"/>
      <c r="J3051" s="418"/>
      <c r="K3051" s="539"/>
      <c r="L3051" s="532"/>
      <c r="M3051" s="508"/>
      <c r="N3051" s="752">
        <v>4</v>
      </c>
      <c r="O3051" s="752">
        <v>12</v>
      </c>
      <c r="P3051" s="508">
        <f t="shared" si="75"/>
        <v>24000</v>
      </c>
    </row>
    <row r="3052" spans="1:16" s="389" customFormat="1" ht="11.25" x14ac:dyDescent="0.2">
      <c r="A3052" s="554" t="s">
        <v>513</v>
      </c>
      <c r="B3052" s="505" t="s">
        <v>4555</v>
      </c>
      <c r="C3052" s="505" t="s">
        <v>300</v>
      </c>
      <c r="D3052" s="418"/>
      <c r="E3052" s="508">
        <v>1500</v>
      </c>
      <c r="F3052" s="529" t="s">
        <v>7160</v>
      </c>
      <c r="G3052" s="408" t="s">
        <v>7161</v>
      </c>
      <c r="H3052" s="408" t="s">
        <v>832</v>
      </c>
      <c r="I3052" s="418"/>
      <c r="J3052" s="418"/>
      <c r="K3052" s="539"/>
      <c r="L3052" s="532"/>
      <c r="M3052" s="508"/>
      <c r="N3052" s="752">
        <v>4</v>
      </c>
      <c r="O3052" s="752">
        <v>12</v>
      </c>
      <c r="P3052" s="508">
        <f t="shared" si="75"/>
        <v>24000</v>
      </c>
    </row>
    <row r="3053" spans="1:16" s="389" customFormat="1" ht="11.25" x14ac:dyDescent="0.2">
      <c r="A3053" s="554" t="s">
        <v>513</v>
      </c>
      <c r="B3053" s="505" t="s">
        <v>4555</v>
      </c>
      <c r="C3053" s="505" t="s">
        <v>300</v>
      </c>
      <c r="D3053" s="418"/>
      <c r="E3053" s="508">
        <v>6800</v>
      </c>
      <c r="F3053" s="529" t="s">
        <v>7162</v>
      </c>
      <c r="G3053" s="408" t="s">
        <v>7163</v>
      </c>
      <c r="H3053" s="408" t="s">
        <v>7164</v>
      </c>
      <c r="I3053" s="418"/>
      <c r="J3053" s="418"/>
      <c r="K3053" s="539"/>
      <c r="L3053" s="532"/>
      <c r="M3053" s="508"/>
      <c r="N3053" s="752">
        <v>4</v>
      </c>
      <c r="O3053" s="752">
        <v>12</v>
      </c>
      <c r="P3053" s="508">
        <f t="shared" si="75"/>
        <v>24000</v>
      </c>
    </row>
    <row r="3054" spans="1:16" s="389" customFormat="1" ht="11.25" x14ac:dyDescent="0.2">
      <c r="A3054" s="554" t="s">
        <v>513</v>
      </c>
      <c r="B3054" s="505" t="s">
        <v>4555</v>
      </c>
      <c r="C3054" s="505" t="s">
        <v>300</v>
      </c>
      <c r="D3054" s="418"/>
      <c r="E3054" s="508">
        <v>6800</v>
      </c>
      <c r="F3054" s="529" t="s">
        <v>7165</v>
      </c>
      <c r="G3054" s="408" t="s">
        <v>7166</v>
      </c>
      <c r="H3054" s="408" t="s">
        <v>4510</v>
      </c>
      <c r="I3054" s="418"/>
      <c r="J3054" s="418"/>
      <c r="K3054" s="539"/>
      <c r="L3054" s="532"/>
      <c r="M3054" s="508"/>
      <c r="N3054" s="752">
        <v>4</v>
      </c>
      <c r="O3054" s="752">
        <v>12</v>
      </c>
      <c r="P3054" s="508">
        <f t="shared" si="75"/>
        <v>24000</v>
      </c>
    </row>
    <row r="3055" spans="1:16" s="389" customFormat="1" ht="11.25" x14ac:dyDescent="0.2">
      <c r="A3055" s="554" t="s">
        <v>513</v>
      </c>
      <c r="B3055" s="505" t="s">
        <v>4555</v>
      </c>
      <c r="C3055" s="505" t="s">
        <v>300</v>
      </c>
      <c r="D3055" s="418"/>
      <c r="E3055" s="508">
        <v>3000</v>
      </c>
      <c r="F3055" s="529" t="s">
        <v>7167</v>
      </c>
      <c r="G3055" s="408" t="s">
        <v>7168</v>
      </c>
      <c r="H3055" s="408" t="s">
        <v>807</v>
      </c>
      <c r="I3055" s="418"/>
      <c r="J3055" s="418"/>
      <c r="K3055" s="539"/>
      <c r="L3055" s="532"/>
      <c r="M3055" s="508"/>
      <c r="N3055" s="752">
        <v>4</v>
      </c>
      <c r="O3055" s="752">
        <v>12</v>
      </c>
      <c r="P3055" s="508">
        <f t="shared" si="75"/>
        <v>24000</v>
      </c>
    </row>
    <row r="3056" spans="1:16" s="389" customFormat="1" ht="11.25" x14ac:dyDescent="0.2">
      <c r="A3056" s="554" t="s">
        <v>513</v>
      </c>
      <c r="B3056" s="505" t="s">
        <v>4555</v>
      </c>
      <c r="C3056" s="505" t="s">
        <v>300</v>
      </c>
      <c r="D3056" s="418"/>
      <c r="E3056" s="508">
        <v>2438.71</v>
      </c>
      <c r="F3056" s="529" t="s">
        <v>7169</v>
      </c>
      <c r="G3056" s="408" t="s">
        <v>7170</v>
      </c>
      <c r="H3056" s="408" t="s">
        <v>2502</v>
      </c>
      <c r="I3056" s="418"/>
      <c r="J3056" s="418"/>
      <c r="K3056" s="539"/>
      <c r="L3056" s="532"/>
      <c r="M3056" s="508"/>
      <c r="N3056" s="752">
        <v>4</v>
      </c>
      <c r="O3056" s="752">
        <v>12</v>
      </c>
      <c r="P3056" s="508">
        <f t="shared" si="75"/>
        <v>24000</v>
      </c>
    </row>
    <row r="3057" spans="1:16" s="389" customFormat="1" ht="11.25" x14ac:dyDescent="0.2">
      <c r="A3057" s="554" t="s">
        <v>513</v>
      </c>
      <c r="B3057" s="505" t="s">
        <v>4555</v>
      </c>
      <c r="C3057" s="505" t="s">
        <v>300</v>
      </c>
      <c r="D3057" s="418"/>
      <c r="E3057" s="508">
        <v>2797</v>
      </c>
      <c r="F3057" s="529" t="s">
        <v>7171</v>
      </c>
      <c r="G3057" s="408" t="s">
        <v>7172</v>
      </c>
      <c r="H3057" s="408" t="s">
        <v>3689</v>
      </c>
      <c r="I3057" s="418"/>
      <c r="J3057" s="418"/>
      <c r="K3057" s="539"/>
      <c r="L3057" s="532"/>
      <c r="M3057" s="508"/>
      <c r="N3057" s="752">
        <v>4</v>
      </c>
      <c r="O3057" s="752">
        <v>12</v>
      </c>
      <c r="P3057" s="508">
        <f t="shared" si="75"/>
        <v>24000</v>
      </c>
    </row>
    <row r="3058" spans="1:16" s="389" customFormat="1" ht="11.25" x14ac:dyDescent="0.2">
      <c r="A3058" s="554" t="s">
        <v>513</v>
      </c>
      <c r="B3058" s="505" t="s">
        <v>4555</v>
      </c>
      <c r="C3058" s="505" t="s">
        <v>300</v>
      </c>
      <c r="D3058" s="418"/>
      <c r="E3058" s="508">
        <v>6000</v>
      </c>
      <c r="F3058" s="529" t="s">
        <v>7173</v>
      </c>
      <c r="G3058" s="408" t="s">
        <v>7174</v>
      </c>
      <c r="H3058" s="408" t="s">
        <v>4716</v>
      </c>
      <c r="I3058" s="418"/>
      <c r="J3058" s="418"/>
      <c r="K3058" s="539"/>
      <c r="L3058" s="532"/>
      <c r="M3058" s="508"/>
      <c r="N3058" s="752">
        <v>4</v>
      </c>
      <c r="O3058" s="752">
        <v>12</v>
      </c>
      <c r="P3058" s="508">
        <f t="shared" si="75"/>
        <v>24000</v>
      </c>
    </row>
    <row r="3059" spans="1:16" s="389" customFormat="1" ht="11.25" x14ac:dyDescent="0.2">
      <c r="A3059" s="554" t="s">
        <v>513</v>
      </c>
      <c r="B3059" s="505" t="s">
        <v>4555</v>
      </c>
      <c r="C3059" s="505" t="s">
        <v>300</v>
      </c>
      <c r="D3059" s="418"/>
      <c r="E3059" s="508">
        <v>2700</v>
      </c>
      <c r="F3059" s="529" t="s">
        <v>7175</v>
      </c>
      <c r="G3059" s="408" t="s">
        <v>7176</v>
      </c>
      <c r="H3059" s="408" t="s">
        <v>2502</v>
      </c>
      <c r="I3059" s="418"/>
      <c r="J3059" s="418"/>
      <c r="K3059" s="539"/>
      <c r="L3059" s="532"/>
      <c r="M3059" s="508"/>
      <c r="N3059" s="752">
        <v>4</v>
      </c>
      <c r="O3059" s="752">
        <v>12</v>
      </c>
      <c r="P3059" s="508">
        <f t="shared" si="75"/>
        <v>24000</v>
      </c>
    </row>
    <row r="3060" spans="1:16" s="389" customFormat="1" ht="11.25" x14ac:dyDescent="0.2">
      <c r="A3060" s="554" t="s">
        <v>513</v>
      </c>
      <c r="B3060" s="505" t="s">
        <v>4555</v>
      </c>
      <c r="C3060" s="505" t="s">
        <v>300</v>
      </c>
      <c r="D3060" s="418"/>
      <c r="E3060" s="508">
        <v>5196</v>
      </c>
      <c r="F3060" s="529" t="s">
        <v>7177</v>
      </c>
      <c r="G3060" s="408" t="s">
        <v>7178</v>
      </c>
      <c r="H3060" s="408" t="s">
        <v>4716</v>
      </c>
      <c r="I3060" s="418"/>
      <c r="J3060" s="418"/>
      <c r="K3060" s="539"/>
      <c r="L3060" s="532"/>
      <c r="M3060" s="508"/>
      <c r="N3060" s="752">
        <v>4</v>
      </c>
      <c r="O3060" s="752">
        <v>12</v>
      </c>
      <c r="P3060" s="508">
        <f t="shared" si="75"/>
        <v>24000</v>
      </c>
    </row>
    <row r="3061" spans="1:16" s="389" customFormat="1" ht="11.25" x14ac:dyDescent="0.2">
      <c r="A3061" s="554" t="s">
        <v>513</v>
      </c>
      <c r="B3061" s="505" t="s">
        <v>4555</v>
      </c>
      <c r="C3061" s="505" t="s">
        <v>300</v>
      </c>
      <c r="D3061" s="418"/>
      <c r="E3061" s="508">
        <v>2797</v>
      </c>
      <c r="F3061" s="529" t="s">
        <v>7179</v>
      </c>
      <c r="G3061" s="408" t="s">
        <v>7180</v>
      </c>
      <c r="H3061" s="408" t="s">
        <v>3689</v>
      </c>
      <c r="I3061" s="418"/>
      <c r="J3061" s="418"/>
      <c r="K3061" s="539"/>
      <c r="L3061" s="532"/>
      <c r="M3061" s="508"/>
      <c r="N3061" s="752">
        <v>4</v>
      </c>
      <c r="O3061" s="752">
        <v>12</v>
      </c>
      <c r="P3061" s="508">
        <f t="shared" si="75"/>
        <v>24000</v>
      </c>
    </row>
    <row r="3062" spans="1:16" s="389" customFormat="1" ht="11.25" x14ac:dyDescent="0.2">
      <c r="A3062" s="554" t="s">
        <v>513</v>
      </c>
      <c r="B3062" s="505" t="s">
        <v>4555</v>
      </c>
      <c r="C3062" s="505" t="s">
        <v>300</v>
      </c>
      <c r="D3062" s="418"/>
      <c r="E3062" s="508">
        <v>1500</v>
      </c>
      <c r="F3062" s="529" t="s">
        <v>7181</v>
      </c>
      <c r="G3062" s="408" t="s">
        <v>7182</v>
      </c>
      <c r="H3062" s="408" t="s">
        <v>3804</v>
      </c>
      <c r="I3062" s="418"/>
      <c r="J3062" s="418"/>
      <c r="K3062" s="539"/>
      <c r="L3062" s="532"/>
      <c r="M3062" s="508"/>
      <c r="N3062" s="752">
        <v>4</v>
      </c>
      <c r="O3062" s="752">
        <v>12</v>
      </c>
      <c r="P3062" s="508">
        <f t="shared" si="75"/>
        <v>24000</v>
      </c>
    </row>
    <row r="3063" spans="1:16" s="389" customFormat="1" ht="11.25" x14ac:dyDescent="0.2">
      <c r="A3063" s="554" t="s">
        <v>513</v>
      </c>
      <c r="B3063" s="505" t="s">
        <v>4555</v>
      </c>
      <c r="C3063" s="505" t="s">
        <v>300</v>
      </c>
      <c r="D3063" s="418"/>
      <c r="E3063" s="508">
        <v>3000</v>
      </c>
      <c r="F3063" s="529" t="s">
        <v>7183</v>
      </c>
      <c r="G3063" s="408" t="s">
        <v>7184</v>
      </c>
      <c r="H3063" s="408" t="s">
        <v>3804</v>
      </c>
      <c r="I3063" s="418"/>
      <c r="J3063" s="418"/>
      <c r="K3063" s="539"/>
      <c r="L3063" s="532"/>
      <c r="M3063" s="508"/>
      <c r="N3063" s="752">
        <v>4</v>
      </c>
      <c r="O3063" s="752">
        <v>12</v>
      </c>
      <c r="P3063" s="508">
        <f t="shared" si="75"/>
        <v>24000</v>
      </c>
    </row>
    <row r="3064" spans="1:16" s="389" customFormat="1" ht="11.25" x14ac:dyDescent="0.2">
      <c r="A3064" s="554" t="s">
        <v>513</v>
      </c>
      <c r="B3064" s="505" t="s">
        <v>4555</v>
      </c>
      <c r="C3064" s="505" t="s">
        <v>300</v>
      </c>
      <c r="D3064" s="418"/>
      <c r="E3064" s="508">
        <v>3000</v>
      </c>
      <c r="F3064" s="529" t="s">
        <v>7185</v>
      </c>
      <c r="G3064" s="408" t="s">
        <v>7186</v>
      </c>
      <c r="H3064" s="408" t="s">
        <v>3733</v>
      </c>
      <c r="I3064" s="418"/>
      <c r="J3064" s="418"/>
      <c r="K3064" s="539"/>
      <c r="L3064" s="532"/>
      <c r="M3064" s="508"/>
      <c r="N3064" s="752">
        <v>4</v>
      </c>
      <c r="O3064" s="752">
        <v>12</v>
      </c>
      <c r="P3064" s="508">
        <f t="shared" si="75"/>
        <v>24000</v>
      </c>
    </row>
    <row r="3065" spans="1:16" s="389" customFormat="1" ht="11.25" x14ac:dyDescent="0.2">
      <c r="A3065" s="554" t="s">
        <v>513</v>
      </c>
      <c r="B3065" s="505" t="s">
        <v>4555</v>
      </c>
      <c r="C3065" s="505" t="s">
        <v>300</v>
      </c>
      <c r="D3065" s="418"/>
      <c r="E3065" s="508">
        <v>2797</v>
      </c>
      <c r="F3065" s="529" t="s">
        <v>7187</v>
      </c>
      <c r="G3065" s="408" t="s">
        <v>7188</v>
      </c>
      <c r="H3065" s="408" t="s">
        <v>3689</v>
      </c>
      <c r="I3065" s="418"/>
      <c r="J3065" s="418"/>
      <c r="K3065" s="539"/>
      <c r="L3065" s="532"/>
      <c r="M3065" s="508"/>
      <c r="N3065" s="752">
        <v>4</v>
      </c>
      <c r="O3065" s="752">
        <v>12</v>
      </c>
      <c r="P3065" s="508">
        <f t="shared" si="75"/>
        <v>24000</v>
      </c>
    </row>
    <row r="3066" spans="1:16" s="389" customFormat="1" ht="11.25" x14ac:dyDescent="0.2">
      <c r="A3066" s="554" t="s">
        <v>513</v>
      </c>
      <c r="B3066" s="505" t="s">
        <v>4555</v>
      </c>
      <c r="C3066" s="505" t="s">
        <v>300</v>
      </c>
      <c r="D3066" s="418"/>
      <c r="E3066" s="508">
        <v>6800</v>
      </c>
      <c r="F3066" s="529" t="s">
        <v>7189</v>
      </c>
      <c r="G3066" s="408" t="s">
        <v>7190</v>
      </c>
      <c r="H3066" s="408" t="s">
        <v>7164</v>
      </c>
      <c r="I3066" s="418"/>
      <c r="J3066" s="418"/>
      <c r="K3066" s="539"/>
      <c r="L3066" s="532"/>
      <c r="M3066" s="508"/>
      <c r="N3066" s="752">
        <v>4</v>
      </c>
      <c r="O3066" s="752">
        <v>12</v>
      </c>
      <c r="P3066" s="508">
        <f t="shared" si="75"/>
        <v>24000</v>
      </c>
    </row>
    <row r="3067" spans="1:16" s="389" customFormat="1" ht="11.25" x14ac:dyDescent="0.2">
      <c r="A3067" s="554" t="s">
        <v>513</v>
      </c>
      <c r="B3067" s="505" t="s">
        <v>4555</v>
      </c>
      <c r="C3067" s="505" t="s">
        <v>300</v>
      </c>
      <c r="D3067" s="418"/>
      <c r="E3067" s="508">
        <v>3800</v>
      </c>
      <c r="F3067" s="529" t="s">
        <v>7191</v>
      </c>
      <c r="G3067" s="408" t="s">
        <v>7192</v>
      </c>
      <c r="H3067" s="408" t="s">
        <v>6022</v>
      </c>
      <c r="I3067" s="418"/>
      <c r="J3067" s="418"/>
      <c r="K3067" s="539"/>
      <c r="L3067" s="532"/>
      <c r="M3067" s="508"/>
      <c r="N3067" s="752">
        <v>4</v>
      </c>
      <c r="O3067" s="752">
        <v>12</v>
      </c>
      <c r="P3067" s="508">
        <f t="shared" si="75"/>
        <v>24000</v>
      </c>
    </row>
    <row r="3068" spans="1:16" s="389" customFormat="1" ht="11.25" x14ac:dyDescent="0.2">
      <c r="A3068" s="554" t="s">
        <v>513</v>
      </c>
      <c r="B3068" s="505" t="s">
        <v>4555</v>
      </c>
      <c r="C3068" s="505" t="s">
        <v>300</v>
      </c>
      <c r="D3068" s="418"/>
      <c r="E3068" s="508">
        <v>3000</v>
      </c>
      <c r="F3068" s="529" t="s">
        <v>7193</v>
      </c>
      <c r="G3068" s="408" t="s">
        <v>7194</v>
      </c>
      <c r="H3068" s="408" t="s">
        <v>4700</v>
      </c>
      <c r="I3068" s="418"/>
      <c r="J3068" s="418"/>
      <c r="K3068" s="539"/>
      <c r="L3068" s="532"/>
      <c r="M3068" s="508"/>
      <c r="N3068" s="752">
        <v>4</v>
      </c>
      <c r="O3068" s="752">
        <v>12</v>
      </c>
      <c r="P3068" s="508">
        <f t="shared" si="75"/>
        <v>24000</v>
      </c>
    </row>
    <row r="3069" spans="1:16" s="389" customFormat="1" ht="11.25" x14ac:dyDescent="0.2">
      <c r="A3069" s="554" t="s">
        <v>513</v>
      </c>
      <c r="B3069" s="505" t="s">
        <v>4555</v>
      </c>
      <c r="C3069" s="505" t="s">
        <v>300</v>
      </c>
      <c r="D3069" s="418"/>
      <c r="E3069" s="508">
        <v>2797</v>
      </c>
      <c r="F3069" s="529" t="s">
        <v>7195</v>
      </c>
      <c r="G3069" s="408" t="s">
        <v>7196</v>
      </c>
      <c r="H3069" s="408" t="s">
        <v>3689</v>
      </c>
      <c r="I3069" s="418"/>
      <c r="J3069" s="418"/>
      <c r="K3069" s="539"/>
      <c r="L3069" s="532"/>
      <c r="M3069" s="508"/>
      <c r="N3069" s="752">
        <v>4</v>
      </c>
      <c r="O3069" s="752">
        <v>12</v>
      </c>
      <c r="P3069" s="508">
        <f t="shared" si="75"/>
        <v>24000</v>
      </c>
    </row>
    <row r="3070" spans="1:16" s="389" customFormat="1" ht="11.25" x14ac:dyDescent="0.2">
      <c r="A3070" s="554" t="s">
        <v>513</v>
      </c>
      <c r="B3070" s="505" t="s">
        <v>4555</v>
      </c>
      <c r="C3070" s="505" t="s">
        <v>300</v>
      </c>
      <c r="D3070" s="418"/>
      <c r="E3070" s="508">
        <v>2797</v>
      </c>
      <c r="F3070" s="529" t="s">
        <v>7197</v>
      </c>
      <c r="G3070" s="408" t="s">
        <v>7198</v>
      </c>
      <c r="H3070" s="408" t="s">
        <v>3689</v>
      </c>
      <c r="I3070" s="418"/>
      <c r="J3070" s="418"/>
      <c r="K3070" s="539"/>
      <c r="L3070" s="532"/>
      <c r="M3070" s="508"/>
      <c r="N3070" s="752">
        <v>4</v>
      </c>
      <c r="O3070" s="752">
        <v>12</v>
      </c>
      <c r="P3070" s="508">
        <f t="shared" si="75"/>
        <v>24000</v>
      </c>
    </row>
    <row r="3071" spans="1:16" s="389" customFormat="1" ht="11.25" x14ac:dyDescent="0.2">
      <c r="A3071" s="554" t="s">
        <v>513</v>
      </c>
      <c r="B3071" s="505" t="s">
        <v>4555</v>
      </c>
      <c r="C3071" s="505" t="s">
        <v>300</v>
      </c>
      <c r="D3071" s="418"/>
      <c r="E3071" s="508">
        <v>2797</v>
      </c>
      <c r="F3071" s="529" t="s">
        <v>7199</v>
      </c>
      <c r="G3071" s="408" t="s">
        <v>7200</v>
      </c>
      <c r="H3071" s="408" t="s">
        <v>3689</v>
      </c>
      <c r="I3071" s="418"/>
      <c r="J3071" s="418"/>
      <c r="K3071" s="539"/>
      <c r="L3071" s="532"/>
      <c r="M3071" s="508"/>
      <c r="N3071" s="752">
        <v>4</v>
      </c>
      <c r="O3071" s="752">
        <v>12</v>
      </c>
      <c r="P3071" s="508">
        <f t="shared" si="75"/>
        <v>24000</v>
      </c>
    </row>
    <row r="3072" spans="1:16" s="389" customFormat="1" ht="11.25" x14ac:dyDescent="0.2">
      <c r="A3072" s="554" t="s">
        <v>513</v>
      </c>
      <c r="B3072" s="505" t="s">
        <v>4555</v>
      </c>
      <c r="C3072" s="505" t="s">
        <v>300</v>
      </c>
      <c r="D3072" s="418"/>
      <c r="E3072" s="508">
        <v>2797</v>
      </c>
      <c r="F3072" s="529" t="s">
        <v>7201</v>
      </c>
      <c r="G3072" s="408" t="s">
        <v>7202</v>
      </c>
      <c r="H3072" s="408" t="s">
        <v>3689</v>
      </c>
      <c r="I3072" s="418"/>
      <c r="J3072" s="418"/>
      <c r="K3072" s="539"/>
      <c r="L3072" s="532"/>
      <c r="M3072" s="508"/>
      <c r="N3072" s="752">
        <v>4</v>
      </c>
      <c r="O3072" s="752">
        <v>12</v>
      </c>
      <c r="P3072" s="508">
        <f t="shared" si="75"/>
        <v>24000</v>
      </c>
    </row>
    <row r="3073" spans="1:16" s="389" customFormat="1" ht="11.25" x14ac:dyDescent="0.2">
      <c r="A3073" s="554" t="s">
        <v>513</v>
      </c>
      <c r="B3073" s="505" t="s">
        <v>4555</v>
      </c>
      <c r="C3073" s="505" t="s">
        <v>300</v>
      </c>
      <c r="D3073" s="418"/>
      <c r="E3073" s="508">
        <v>4838.71</v>
      </c>
      <c r="F3073" s="529" t="s">
        <v>7203</v>
      </c>
      <c r="G3073" s="408" t="s">
        <v>7204</v>
      </c>
      <c r="H3073" s="408" t="s">
        <v>6009</v>
      </c>
      <c r="I3073" s="418"/>
      <c r="J3073" s="418"/>
      <c r="K3073" s="539"/>
      <c r="L3073" s="532"/>
      <c r="M3073" s="508"/>
      <c r="N3073" s="752">
        <v>4</v>
      </c>
      <c r="O3073" s="752">
        <v>12</v>
      </c>
      <c r="P3073" s="508">
        <f t="shared" ref="P3073:P3136" si="76">2000*O3073</f>
        <v>24000</v>
      </c>
    </row>
    <row r="3074" spans="1:16" s="389" customFormat="1" ht="11.25" x14ac:dyDescent="0.2">
      <c r="A3074" s="554" t="s">
        <v>513</v>
      </c>
      <c r="B3074" s="505" t="s">
        <v>4555</v>
      </c>
      <c r="C3074" s="505" t="s">
        <v>300</v>
      </c>
      <c r="D3074" s="418"/>
      <c r="E3074" s="508">
        <v>4746</v>
      </c>
      <c r="F3074" s="529" t="s">
        <v>7205</v>
      </c>
      <c r="G3074" s="408" t="s">
        <v>7206</v>
      </c>
      <c r="H3074" s="408" t="s">
        <v>5292</v>
      </c>
      <c r="I3074" s="418"/>
      <c r="J3074" s="418"/>
      <c r="K3074" s="539"/>
      <c r="L3074" s="532"/>
      <c r="M3074" s="508"/>
      <c r="N3074" s="752">
        <v>4</v>
      </c>
      <c r="O3074" s="752">
        <v>12</v>
      </c>
      <c r="P3074" s="508">
        <f t="shared" si="76"/>
        <v>24000</v>
      </c>
    </row>
    <row r="3075" spans="1:16" s="389" customFormat="1" ht="11.25" x14ac:dyDescent="0.2">
      <c r="A3075" s="554" t="s">
        <v>513</v>
      </c>
      <c r="B3075" s="505" t="s">
        <v>4555</v>
      </c>
      <c r="C3075" s="505" t="s">
        <v>300</v>
      </c>
      <c r="D3075" s="418"/>
      <c r="E3075" s="508">
        <v>3800</v>
      </c>
      <c r="F3075" s="529" t="s">
        <v>7207</v>
      </c>
      <c r="G3075" s="408" t="s">
        <v>7208</v>
      </c>
      <c r="H3075" s="408" t="s">
        <v>6022</v>
      </c>
      <c r="I3075" s="418"/>
      <c r="J3075" s="418"/>
      <c r="K3075" s="539"/>
      <c r="L3075" s="532"/>
      <c r="M3075" s="508"/>
      <c r="N3075" s="752">
        <v>4</v>
      </c>
      <c r="O3075" s="752">
        <v>12</v>
      </c>
      <c r="P3075" s="508">
        <f t="shared" si="76"/>
        <v>24000</v>
      </c>
    </row>
    <row r="3076" spans="1:16" s="389" customFormat="1" ht="11.25" x14ac:dyDescent="0.2">
      <c r="A3076" s="554" t="s">
        <v>513</v>
      </c>
      <c r="B3076" s="505" t="s">
        <v>4555</v>
      </c>
      <c r="C3076" s="505" t="s">
        <v>300</v>
      </c>
      <c r="D3076" s="418"/>
      <c r="E3076" s="508">
        <v>2700</v>
      </c>
      <c r="F3076" s="529" t="s">
        <v>7209</v>
      </c>
      <c r="G3076" s="408" t="s">
        <v>7210</v>
      </c>
      <c r="H3076" s="408" t="s">
        <v>2502</v>
      </c>
      <c r="I3076" s="418"/>
      <c r="J3076" s="418"/>
      <c r="K3076" s="539"/>
      <c r="L3076" s="532"/>
      <c r="M3076" s="508"/>
      <c r="N3076" s="752">
        <v>4</v>
      </c>
      <c r="O3076" s="752">
        <v>12</v>
      </c>
      <c r="P3076" s="508">
        <f t="shared" si="76"/>
        <v>24000</v>
      </c>
    </row>
    <row r="3077" spans="1:16" s="389" customFormat="1" ht="11.25" x14ac:dyDescent="0.2">
      <c r="A3077" s="554" t="s">
        <v>513</v>
      </c>
      <c r="B3077" s="505" t="s">
        <v>4555</v>
      </c>
      <c r="C3077" s="505" t="s">
        <v>300</v>
      </c>
      <c r="D3077" s="418"/>
      <c r="E3077" s="508">
        <v>7840</v>
      </c>
      <c r="F3077" s="529" t="s">
        <v>7211</v>
      </c>
      <c r="G3077" s="408" t="s">
        <v>7212</v>
      </c>
      <c r="H3077" s="408" t="s">
        <v>6050</v>
      </c>
      <c r="I3077" s="418"/>
      <c r="J3077" s="418"/>
      <c r="K3077" s="539"/>
      <c r="L3077" s="532"/>
      <c r="M3077" s="508"/>
      <c r="N3077" s="752">
        <v>4</v>
      </c>
      <c r="O3077" s="752">
        <v>12</v>
      </c>
      <c r="P3077" s="508">
        <f t="shared" si="76"/>
        <v>24000</v>
      </c>
    </row>
    <row r="3078" spans="1:16" s="389" customFormat="1" ht="11.25" x14ac:dyDescent="0.2">
      <c r="A3078" s="554" t="s">
        <v>513</v>
      </c>
      <c r="B3078" s="505" t="s">
        <v>4555</v>
      </c>
      <c r="C3078" s="505" t="s">
        <v>300</v>
      </c>
      <c r="D3078" s="418"/>
      <c r="E3078" s="508">
        <v>5000</v>
      </c>
      <c r="F3078" s="529" t="s">
        <v>7213</v>
      </c>
      <c r="G3078" s="408" t="s">
        <v>7214</v>
      </c>
      <c r="H3078" s="408" t="s">
        <v>6532</v>
      </c>
      <c r="I3078" s="418"/>
      <c r="J3078" s="418"/>
      <c r="K3078" s="539"/>
      <c r="L3078" s="532"/>
      <c r="M3078" s="508"/>
      <c r="N3078" s="752">
        <v>4</v>
      </c>
      <c r="O3078" s="752">
        <v>12</v>
      </c>
      <c r="P3078" s="508">
        <f t="shared" si="76"/>
        <v>24000</v>
      </c>
    </row>
    <row r="3079" spans="1:16" s="389" customFormat="1" ht="11.25" x14ac:dyDescent="0.2">
      <c r="A3079" s="554" t="s">
        <v>513</v>
      </c>
      <c r="B3079" s="505" t="s">
        <v>4555</v>
      </c>
      <c r="C3079" s="505" t="s">
        <v>300</v>
      </c>
      <c r="D3079" s="418"/>
      <c r="E3079" s="508">
        <v>3000</v>
      </c>
      <c r="F3079" s="529" t="s">
        <v>7215</v>
      </c>
      <c r="G3079" s="408" t="s">
        <v>7216</v>
      </c>
      <c r="H3079" s="408" t="s">
        <v>5992</v>
      </c>
      <c r="I3079" s="418"/>
      <c r="J3079" s="418"/>
      <c r="K3079" s="539"/>
      <c r="L3079" s="532"/>
      <c r="M3079" s="508"/>
      <c r="N3079" s="752">
        <v>4</v>
      </c>
      <c r="O3079" s="752">
        <v>12</v>
      </c>
      <c r="P3079" s="508">
        <f t="shared" si="76"/>
        <v>24000</v>
      </c>
    </row>
    <row r="3080" spans="1:16" s="389" customFormat="1" ht="11.25" x14ac:dyDescent="0.2">
      <c r="A3080" s="554" t="s">
        <v>513</v>
      </c>
      <c r="B3080" s="505" t="s">
        <v>4555</v>
      </c>
      <c r="C3080" s="505" t="s">
        <v>300</v>
      </c>
      <c r="D3080" s="418"/>
      <c r="E3080" s="508">
        <v>1200</v>
      </c>
      <c r="F3080" s="529" t="s">
        <v>7217</v>
      </c>
      <c r="G3080" s="408" t="s">
        <v>7218</v>
      </c>
      <c r="H3080" s="408" t="s">
        <v>832</v>
      </c>
      <c r="I3080" s="418"/>
      <c r="J3080" s="418"/>
      <c r="K3080" s="539"/>
      <c r="L3080" s="532"/>
      <c r="M3080" s="508"/>
      <c r="N3080" s="752">
        <v>4</v>
      </c>
      <c r="O3080" s="752">
        <v>12</v>
      </c>
      <c r="P3080" s="508">
        <f t="shared" si="76"/>
        <v>24000</v>
      </c>
    </row>
    <row r="3081" spans="1:16" s="389" customFormat="1" ht="11.25" x14ac:dyDescent="0.2">
      <c r="A3081" s="554" t="s">
        <v>513</v>
      </c>
      <c r="B3081" s="505" t="s">
        <v>4555</v>
      </c>
      <c r="C3081" s="505" t="s">
        <v>300</v>
      </c>
      <c r="D3081" s="418"/>
      <c r="E3081" s="508">
        <v>2797</v>
      </c>
      <c r="F3081" s="529" t="s">
        <v>7219</v>
      </c>
      <c r="G3081" s="408" t="s">
        <v>7220</v>
      </c>
      <c r="H3081" s="408" t="s">
        <v>3689</v>
      </c>
      <c r="I3081" s="418"/>
      <c r="J3081" s="418"/>
      <c r="K3081" s="539"/>
      <c r="L3081" s="532"/>
      <c r="M3081" s="508"/>
      <c r="N3081" s="752">
        <v>4</v>
      </c>
      <c r="O3081" s="752">
        <v>12</v>
      </c>
      <c r="P3081" s="508">
        <f t="shared" si="76"/>
        <v>24000</v>
      </c>
    </row>
    <row r="3082" spans="1:16" s="389" customFormat="1" ht="11.25" x14ac:dyDescent="0.2">
      <c r="A3082" s="554" t="s">
        <v>513</v>
      </c>
      <c r="B3082" s="505" t="s">
        <v>4555</v>
      </c>
      <c r="C3082" s="505" t="s">
        <v>300</v>
      </c>
      <c r="D3082" s="418"/>
      <c r="E3082" s="508">
        <v>2706.77</v>
      </c>
      <c r="F3082" s="529" t="s">
        <v>7221</v>
      </c>
      <c r="G3082" s="408" t="s">
        <v>7222</v>
      </c>
      <c r="H3082" s="408" t="s">
        <v>3689</v>
      </c>
      <c r="I3082" s="418"/>
      <c r="J3082" s="418"/>
      <c r="K3082" s="539"/>
      <c r="L3082" s="532"/>
      <c r="M3082" s="508"/>
      <c r="N3082" s="752">
        <v>4</v>
      </c>
      <c r="O3082" s="752">
        <v>12</v>
      </c>
      <c r="P3082" s="508">
        <f t="shared" si="76"/>
        <v>24000</v>
      </c>
    </row>
    <row r="3083" spans="1:16" s="389" customFormat="1" ht="11.25" x14ac:dyDescent="0.2">
      <c r="A3083" s="554" t="s">
        <v>513</v>
      </c>
      <c r="B3083" s="505" t="s">
        <v>4555</v>
      </c>
      <c r="C3083" s="505" t="s">
        <v>300</v>
      </c>
      <c r="D3083" s="418"/>
      <c r="E3083" s="508">
        <v>2797</v>
      </c>
      <c r="F3083" s="529" t="s">
        <v>7223</v>
      </c>
      <c r="G3083" s="408" t="s">
        <v>7224</v>
      </c>
      <c r="H3083" s="408" t="s">
        <v>3699</v>
      </c>
      <c r="I3083" s="418"/>
      <c r="J3083" s="418"/>
      <c r="K3083" s="539"/>
      <c r="L3083" s="532"/>
      <c r="M3083" s="508"/>
      <c r="N3083" s="752">
        <v>4</v>
      </c>
      <c r="O3083" s="752">
        <v>12</v>
      </c>
      <c r="P3083" s="508">
        <f t="shared" si="76"/>
        <v>24000</v>
      </c>
    </row>
    <row r="3084" spans="1:16" s="389" customFormat="1" ht="11.25" x14ac:dyDescent="0.2">
      <c r="A3084" s="554" t="s">
        <v>513</v>
      </c>
      <c r="B3084" s="505" t="s">
        <v>4555</v>
      </c>
      <c r="C3084" s="505" t="s">
        <v>300</v>
      </c>
      <c r="D3084" s="418"/>
      <c r="E3084" s="508">
        <v>2797</v>
      </c>
      <c r="F3084" s="529" t="s">
        <v>7225</v>
      </c>
      <c r="G3084" s="408" t="s">
        <v>7226</v>
      </c>
      <c r="H3084" s="408" t="s">
        <v>3689</v>
      </c>
      <c r="I3084" s="418"/>
      <c r="J3084" s="418"/>
      <c r="K3084" s="539"/>
      <c r="L3084" s="532"/>
      <c r="M3084" s="508"/>
      <c r="N3084" s="752">
        <v>4</v>
      </c>
      <c r="O3084" s="752">
        <v>12</v>
      </c>
      <c r="P3084" s="508">
        <f t="shared" si="76"/>
        <v>24000</v>
      </c>
    </row>
    <row r="3085" spans="1:16" s="389" customFormat="1" ht="11.25" x14ac:dyDescent="0.2">
      <c r="A3085" s="554" t="s">
        <v>513</v>
      </c>
      <c r="B3085" s="505" t="s">
        <v>4555</v>
      </c>
      <c r="C3085" s="505" t="s">
        <v>300</v>
      </c>
      <c r="D3085" s="418"/>
      <c r="E3085" s="508">
        <v>2797</v>
      </c>
      <c r="F3085" s="529" t="s">
        <v>7227</v>
      </c>
      <c r="G3085" s="408" t="s">
        <v>7228</v>
      </c>
      <c r="H3085" s="408" t="s">
        <v>3689</v>
      </c>
      <c r="I3085" s="418"/>
      <c r="J3085" s="418"/>
      <c r="K3085" s="539"/>
      <c r="L3085" s="532"/>
      <c r="M3085" s="508"/>
      <c r="N3085" s="752">
        <v>4</v>
      </c>
      <c r="O3085" s="752">
        <v>12</v>
      </c>
      <c r="P3085" s="508">
        <f t="shared" si="76"/>
        <v>24000</v>
      </c>
    </row>
    <row r="3086" spans="1:16" s="389" customFormat="1" ht="11.25" x14ac:dyDescent="0.2">
      <c r="A3086" s="554" t="s">
        <v>513</v>
      </c>
      <c r="B3086" s="505" t="s">
        <v>4555</v>
      </c>
      <c r="C3086" s="505" t="s">
        <v>300</v>
      </c>
      <c r="D3086" s="418"/>
      <c r="E3086" s="508">
        <v>2797</v>
      </c>
      <c r="F3086" s="529" t="s">
        <v>7229</v>
      </c>
      <c r="G3086" s="408" t="s">
        <v>7230</v>
      </c>
      <c r="H3086" s="408" t="s">
        <v>3689</v>
      </c>
      <c r="I3086" s="418"/>
      <c r="J3086" s="418"/>
      <c r="K3086" s="539"/>
      <c r="L3086" s="532"/>
      <c r="M3086" s="508"/>
      <c r="N3086" s="752">
        <v>4</v>
      </c>
      <c r="O3086" s="752">
        <v>12</v>
      </c>
      <c r="P3086" s="508">
        <f t="shared" si="76"/>
        <v>24000</v>
      </c>
    </row>
    <row r="3087" spans="1:16" s="389" customFormat="1" ht="11.25" x14ac:dyDescent="0.2">
      <c r="A3087" s="554" t="s">
        <v>513</v>
      </c>
      <c r="B3087" s="505" t="s">
        <v>4555</v>
      </c>
      <c r="C3087" s="505" t="s">
        <v>300</v>
      </c>
      <c r="D3087" s="418"/>
      <c r="E3087" s="508">
        <v>3500</v>
      </c>
      <c r="F3087" s="529" t="s">
        <v>7231</v>
      </c>
      <c r="G3087" s="408" t="s">
        <v>7232</v>
      </c>
      <c r="H3087" s="408" t="s">
        <v>3689</v>
      </c>
      <c r="I3087" s="418"/>
      <c r="J3087" s="418"/>
      <c r="K3087" s="539"/>
      <c r="L3087" s="532"/>
      <c r="M3087" s="508"/>
      <c r="N3087" s="752">
        <v>4</v>
      </c>
      <c r="O3087" s="752">
        <v>12</v>
      </c>
      <c r="P3087" s="508">
        <f t="shared" si="76"/>
        <v>24000</v>
      </c>
    </row>
    <row r="3088" spans="1:16" s="389" customFormat="1" ht="11.25" x14ac:dyDescent="0.2">
      <c r="A3088" s="554" t="s">
        <v>513</v>
      </c>
      <c r="B3088" s="505" t="s">
        <v>4555</v>
      </c>
      <c r="C3088" s="505" t="s">
        <v>300</v>
      </c>
      <c r="D3088" s="418"/>
      <c r="E3088" s="508">
        <v>2797</v>
      </c>
      <c r="F3088" s="529" t="s">
        <v>7233</v>
      </c>
      <c r="G3088" s="408" t="s">
        <v>7234</v>
      </c>
      <c r="H3088" s="408" t="s">
        <v>3752</v>
      </c>
      <c r="I3088" s="418"/>
      <c r="J3088" s="418"/>
      <c r="K3088" s="539"/>
      <c r="L3088" s="532"/>
      <c r="M3088" s="508"/>
      <c r="N3088" s="752">
        <v>4</v>
      </c>
      <c r="O3088" s="752">
        <v>12</v>
      </c>
      <c r="P3088" s="508">
        <f t="shared" si="76"/>
        <v>24000</v>
      </c>
    </row>
    <row r="3089" spans="1:16" s="389" customFormat="1" ht="11.25" x14ac:dyDescent="0.2">
      <c r="A3089" s="554" t="s">
        <v>513</v>
      </c>
      <c r="B3089" s="505" t="s">
        <v>4555</v>
      </c>
      <c r="C3089" s="505" t="s">
        <v>300</v>
      </c>
      <c r="D3089" s="418"/>
      <c r="E3089" s="508">
        <v>1300</v>
      </c>
      <c r="F3089" s="529" t="s">
        <v>7235</v>
      </c>
      <c r="G3089" s="408" t="s">
        <v>7236</v>
      </c>
      <c r="H3089" s="408" t="s">
        <v>3689</v>
      </c>
      <c r="I3089" s="418"/>
      <c r="J3089" s="418"/>
      <c r="K3089" s="539"/>
      <c r="L3089" s="532"/>
      <c r="M3089" s="508"/>
      <c r="N3089" s="752">
        <v>4</v>
      </c>
      <c r="O3089" s="752">
        <v>12</v>
      </c>
      <c r="P3089" s="508">
        <f t="shared" si="76"/>
        <v>24000</v>
      </c>
    </row>
    <row r="3090" spans="1:16" s="389" customFormat="1" ht="11.25" x14ac:dyDescent="0.2">
      <c r="A3090" s="554" t="s">
        <v>513</v>
      </c>
      <c r="B3090" s="505" t="s">
        <v>4555</v>
      </c>
      <c r="C3090" s="505" t="s">
        <v>300</v>
      </c>
      <c r="D3090" s="418"/>
      <c r="E3090" s="508">
        <v>2797</v>
      </c>
      <c r="F3090" s="529" t="s">
        <v>7237</v>
      </c>
      <c r="G3090" s="408" t="s">
        <v>7238</v>
      </c>
      <c r="H3090" s="408" t="s">
        <v>6791</v>
      </c>
      <c r="I3090" s="418"/>
      <c r="J3090" s="418"/>
      <c r="K3090" s="539"/>
      <c r="L3090" s="532"/>
      <c r="M3090" s="508"/>
      <c r="N3090" s="752">
        <v>4</v>
      </c>
      <c r="O3090" s="752">
        <v>12</v>
      </c>
      <c r="P3090" s="508">
        <f t="shared" si="76"/>
        <v>24000</v>
      </c>
    </row>
    <row r="3091" spans="1:16" s="389" customFormat="1" ht="11.25" x14ac:dyDescent="0.2">
      <c r="A3091" s="554" t="s">
        <v>513</v>
      </c>
      <c r="B3091" s="505" t="s">
        <v>4555</v>
      </c>
      <c r="C3091" s="505" t="s">
        <v>300</v>
      </c>
      <c r="D3091" s="418"/>
      <c r="E3091" s="508">
        <v>2797</v>
      </c>
      <c r="F3091" s="529" t="s">
        <v>7239</v>
      </c>
      <c r="G3091" s="408" t="s">
        <v>7240</v>
      </c>
      <c r="H3091" s="408" t="s">
        <v>3689</v>
      </c>
      <c r="I3091" s="418"/>
      <c r="J3091" s="418"/>
      <c r="K3091" s="539"/>
      <c r="L3091" s="532"/>
      <c r="M3091" s="508"/>
      <c r="N3091" s="752">
        <v>4</v>
      </c>
      <c r="O3091" s="752">
        <v>12</v>
      </c>
      <c r="P3091" s="508">
        <f t="shared" si="76"/>
        <v>24000</v>
      </c>
    </row>
    <row r="3092" spans="1:16" s="389" customFormat="1" ht="11.25" x14ac:dyDescent="0.2">
      <c r="A3092" s="554" t="s">
        <v>513</v>
      </c>
      <c r="B3092" s="505" t="s">
        <v>4555</v>
      </c>
      <c r="C3092" s="505" t="s">
        <v>300</v>
      </c>
      <c r="D3092" s="418"/>
      <c r="E3092" s="508">
        <v>6800</v>
      </c>
      <c r="F3092" s="529" t="s">
        <v>7241</v>
      </c>
      <c r="G3092" s="408" t="s">
        <v>7242</v>
      </c>
      <c r="H3092" s="408" t="s">
        <v>1280</v>
      </c>
      <c r="I3092" s="418"/>
      <c r="J3092" s="418"/>
      <c r="K3092" s="539"/>
      <c r="L3092" s="532"/>
      <c r="M3092" s="508"/>
      <c r="N3092" s="752">
        <v>4</v>
      </c>
      <c r="O3092" s="752">
        <v>12</v>
      </c>
      <c r="P3092" s="508">
        <f t="shared" si="76"/>
        <v>24000</v>
      </c>
    </row>
    <row r="3093" spans="1:16" s="389" customFormat="1" ht="11.25" x14ac:dyDescent="0.2">
      <c r="A3093" s="554" t="s">
        <v>513</v>
      </c>
      <c r="B3093" s="505" t="s">
        <v>4555</v>
      </c>
      <c r="C3093" s="505" t="s">
        <v>300</v>
      </c>
      <c r="D3093" s="418"/>
      <c r="E3093" s="508">
        <v>2797</v>
      </c>
      <c r="F3093" s="529" t="s">
        <v>7243</v>
      </c>
      <c r="G3093" s="408" t="s">
        <v>7244</v>
      </c>
      <c r="H3093" s="408" t="s">
        <v>3689</v>
      </c>
      <c r="I3093" s="418"/>
      <c r="J3093" s="418"/>
      <c r="K3093" s="539"/>
      <c r="L3093" s="532"/>
      <c r="M3093" s="508"/>
      <c r="N3093" s="752">
        <v>4</v>
      </c>
      <c r="O3093" s="752">
        <v>12</v>
      </c>
      <c r="P3093" s="508">
        <f t="shared" si="76"/>
        <v>24000</v>
      </c>
    </row>
    <row r="3094" spans="1:16" s="389" customFormat="1" ht="11.25" x14ac:dyDescent="0.2">
      <c r="A3094" s="554" t="s">
        <v>513</v>
      </c>
      <c r="B3094" s="505" t="s">
        <v>4555</v>
      </c>
      <c r="C3094" s="505" t="s">
        <v>300</v>
      </c>
      <c r="D3094" s="418"/>
      <c r="E3094" s="508">
        <v>6000</v>
      </c>
      <c r="F3094" s="529" t="s">
        <v>7245</v>
      </c>
      <c r="G3094" s="408" t="s">
        <v>7246</v>
      </c>
      <c r="H3094" s="408" t="s">
        <v>4716</v>
      </c>
      <c r="I3094" s="418"/>
      <c r="J3094" s="418"/>
      <c r="K3094" s="539"/>
      <c r="L3094" s="532"/>
      <c r="M3094" s="508"/>
      <c r="N3094" s="752">
        <v>4</v>
      </c>
      <c r="O3094" s="752">
        <v>12</v>
      </c>
      <c r="P3094" s="508">
        <f t="shared" si="76"/>
        <v>24000</v>
      </c>
    </row>
    <row r="3095" spans="1:16" s="389" customFormat="1" ht="11.25" x14ac:dyDescent="0.2">
      <c r="A3095" s="554" t="s">
        <v>513</v>
      </c>
      <c r="B3095" s="505" t="s">
        <v>4555</v>
      </c>
      <c r="C3095" s="505" t="s">
        <v>300</v>
      </c>
      <c r="D3095" s="418"/>
      <c r="E3095" s="508">
        <v>3000</v>
      </c>
      <c r="F3095" s="529" t="s">
        <v>7247</v>
      </c>
      <c r="G3095" s="408" t="s">
        <v>7248</v>
      </c>
      <c r="H3095" s="408" t="s">
        <v>3752</v>
      </c>
      <c r="I3095" s="418"/>
      <c r="J3095" s="418"/>
      <c r="K3095" s="539"/>
      <c r="L3095" s="532"/>
      <c r="M3095" s="508"/>
      <c r="N3095" s="752">
        <v>4</v>
      </c>
      <c r="O3095" s="752">
        <v>12</v>
      </c>
      <c r="P3095" s="508">
        <f t="shared" si="76"/>
        <v>24000</v>
      </c>
    </row>
    <row r="3096" spans="1:16" s="389" customFormat="1" ht="11.25" x14ac:dyDescent="0.2">
      <c r="A3096" s="554" t="s">
        <v>513</v>
      </c>
      <c r="B3096" s="505" t="s">
        <v>4555</v>
      </c>
      <c r="C3096" s="505" t="s">
        <v>300</v>
      </c>
      <c r="D3096" s="418"/>
      <c r="E3096" s="508">
        <v>2797</v>
      </c>
      <c r="F3096" s="529" t="s">
        <v>7249</v>
      </c>
      <c r="G3096" s="408" t="s">
        <v>1104</v>
      </c>
      <c r="H3096" s="408" t="s">
        <v>3699</v>
      </c>
      <c r="I3096" s="418"/>
      <c r="J3096" s="418"/>
      <c r="K3096" s="539"/>
      <c r="L3096" s="532"/>
      <c r="M3096" s="508"/>
      <c r="N3096" s="752">
        <v>4</v>
      </c>
      <c r="O3096" s="752">
        <v>12</v>
      </c>
      <c r="P3096" s="508">
        <f t="shared" si="76"/>
        <v>24000</v>
      </c>
    </row>
    <row r="3097" spans="1:16" s="389" customFormat="1" ht="11.25" x14ac:dyDescent="0.2">
      <c r="A3097" s="554" t="s">
        <v>513</v>
      </c>
      <c r="B3097" s="505" t="s">
        <v>4555</v>
      </c>
      <c r="C3097" s="505" t="s">
        <v>300</v>
      </c>
      <c r="D3097" s="418"/>
      <c r="E3097" s="508">
        <v>3000</v>
      </c>
      <c r="F3097" s="529" t="s">
        <v>7250</v>
      </c>
      <c r="G3097" s="408" t="s">
        <v>7251</v>
      </c>
      <c r="H3097" s="408" t="s">
        <v>3733</v>
      </c>
      <c r="I3097" s="418"/>
      <c r="J3097" s="418"/>
      <c r="K3097" s="539"/>
      <c r="L3097" s="532"/>
      <c r="M3097" s="508"/>
      <c r="N3097" s="752">
        <v>4</v>
      </c>
      <c r="O3097" s="752">
        <v>12</v>
      </c>
      <c r="P3097" s="508">
        <f t="shared" si="76"/>
        <v>24000</v>
      </c>
    </row>
    <row r="3098" spans="1:16" s="389" customFormat="1" ht="11.25" x14ac:dyDescent="0.2">
      <c r="A3098" s="554" t="s">
        <v>513</v>
      </c>
      <c r="B3098" s="505" t="s">
        <v>4555</v>
      </c>
      <c r="C3098" s="505" t="s">
        <v>300</v>
      </c>
      <c r="D3098" s="418"/>
      <c r="E3098" s="508">
        <v>3000</v>
      </c>
      <c r="F3098" s="529" t="s">
        <v>7252</v>
      </c>
      <c r="G3098" s="408" t="s">
        <v>7253</v>
      </c>
      <c r="H3098" s="408" t="s">
        <v>3733</v>
      </c>
      <c r="I3098" s="418"/>
      <c r="J3098" s="418"/>
      <c r="K3098" s="539"/>
      <c r="L3098" s="532"/>
      <c r="M3098" s="508"/>
      <c r="N3098" s="752">
        <v>4</v>
      </c>
      <c r="O3098" s="752">
        <v>12</v>
      </c>
      <c r="P3098" s="508">
        <f t="shared" si="76"/>
        <v>24000</v>
      </c>
    </row>
    <row r="3099" spans="1:16" s="389" customFormat="1" ht="11.25" x14ac:dyDescent="0.2">
      <c r="A3099" s="554" t="s">
        <v>513</v>
      </c>
      <c r="B3099" s="505" t="s">
        <v>4555</v>
      </c>
      <c r="C3099" s="505" t="s">
        <v>300</v>
      </c>
      <c r="D3099" s="418"/>
      <c r="E3099" s="508">
        <v>3000</v>
      </c>
      <c r="F3099" s="529" t="s">
        <v>7254</v>
      </c>
      <c r="G3099" s="408" t="s">
        <v>7255</v>
      </c>
      <c r="H3099" s="408" t="s">
        <v>807</v>
      </c>
      <c r="I3099" s="418"/>
      <c r="J3099" s="418"/>
      <c r="K3099" s="539"/>
      <c r="L3099" s="532"/>
      <c r="M3099" s="508"/>
      <c r="N3099" s="752">
        <v>4</v>
      </c>
      <c r="O3099" s="752">
        <v>12</v>
      </c>
      <c r="P3099" s="508">
        <f t="shared" si="76"/>
        <v>24000</v>
      </c>
    </row>
    <row r="3100" spans="1:16" s="389" customFormat="1" ht="11.25" x14ac:dyDescent="0.2">
      <c r="A3100" s="554" t="s">
        <v>513</v>
      </c>
      <c r="B3100" s="505" t="s">
        <v>4555</v>
      </c>
      <c r="C3100" s="505" t="s">
        <v>300</v>
      </c>
      <c r="D3100" s="418"/>
      <c r="E3100" s="508">
        <v>2797</v>
      </c>
      <c r="F3100" s="529" t="s">
        <v>7256</v>
      </c>
      <c r="G3100" s="408" t="s">
        <v>7257</v>
      </c>
      <c r="H3100" s="408" t="s">
        <v>3689</v>
      </c>
      <c r="I3100" s="418"/>
      <c r="J3100" s="418"/>
      <c r="K3100" s="539"/>
      <c r="L3100" s="532"/>
      <c r="M3100" s="508"/>
      <c r="N3100" s="752">
        <v>4</v>
      </c>
      <c r="O3100" s="752">
        <v>12</v>
      </c>
      <c r="P3100" s="508">
        <f t="shared" si="76"/>
        <v>24000</v>
      </c>
    </row>
    <row r="3101" spans="1:16" s="389" customFormat="1" ht="11.25" x14ac:dyDescent="0.2">
      <c r="A3101" s="554" t="s">
        <v>513</v>
      </c>
      <c r="B3101" s="505" t="s">
        <v>4555</v>
      </c>
      <c r="C3101" s="505" t="s">
        <v>300</v>
      </c>
      <c r="D3101" s="418"/>
      <c r="E3101" s="508">
        <v>3000</v>
      </c>
      <c r="F3101" s="529" t="s">
        <v>7258</v>
      </c>
      <c r="G3101" s="408" t="s">
        <v>7259</v>
      </c>
      <c r="H3101" s="408" t="s">
        <v>7260</v>
      </c>
      <c r="I3101" s="418"/>
      <c r="J3101" s="418"/>
      <c r="K3101" s="539"/>
      <c r="L3101" s="532"/>
      <c r="M3101" s="508"/>
      <c r="N3101" s="752">
        <v>4</v>
      </c>
      <c r="O3101" s="752">
        <v>12</v>
      </c>
      <c r="P3101" s="508">
        <f t="shared" si="76"/>
        <v>24000</v>
      </c>
    </row>
    <row r="3102" spans="1:16" s="389" customFormat="1" ht="11.25" x14ac:dyDescent="0.2">
      <c r="A3102" s="554" t="s">
        <v>513</v>
      </c>
      <c r="B3102" s="505" t="s">
        <v>4555</v>
      </c>
      <c r="C3102" s="505" t="s">
        <v>300</v>
      </c>
      <c r="D3102" s="418"/>
      <c r="E3102" s="508">
        <v>2700</v>
      </c>
      <c r="F3102" s="529" t="s">
        <v>7261</v>
      </c>
      <c r="G3102" s="408" t="s">
        <v>7262</v>
      </c>
      <c r="H3102" s="408" t="s">
        <v>2502</v>
      </c>
      <c r="I3102" s="418"/>
      <c r="J3102" s="418"/>
      <c r="K3102" s="539"/>
      <c r="L3102" s="532"/>
      <c r="M3102" s="508"/>
      <c r="N3102" s="752">
        <v>4</v>
      </c>
      <c r="O3102" s="752">
        <v>12</v>
      </c>
      <c r="P3102" s="508">
        <f t="shared" si="76"/>
        <v>24000</v>
      </c>
    </row>
    <row r="3103" spans="1:16" s="389" customFormat="1" ht="11.25" x14ac:dyDescent="0.2">
      <c r="A3103" s="554" t="s">
        <v>513</v>
      </c>
      <c r="B3103" s="505" t="s">
        <v>4555</v>
      </c>
      <c r="C3103" s="505" t="s">
        <v>300</v>
      </c>
      <c r="D3103" s="418"/>
      <c r="E3103" s="508">
        <v>1500</v>
      </c>
      <c r="F3103" s="529" t="s">
        <v>7263</v>
      </c>
      <c r="G3103" s="408" t="s">
        <v>7264</v>
      </c>
      <c r="H3103" s="408" t="s">
        <v>5992</v>
      </c>
      <c r="I3103" s="418"/>
      <c r="J3103" s="418"/>
      <c r="K3103" s="539"/>
      <c r="L3103" s="532"/>
      <c r="M3103" s="508"/>
      <c r="N3103" s="752">
        <v>4</v>
      </c>
      <c r="O3103" s="752">
        <v>12</v>
      </c>
      <c r="P3103" s="508">
        <f t="shared" si="76"/>
        <v>24000</v>
      </c>
    </row>
    <row r="3104" spans="1:16" s="389" customFormat="1" ht="11.25" x14ac:dyDescent="0.2">
      <c r="A3104" s="554" t="s">
        <v>513</v>
      </c>
      <c r="B3104" s="505" t="s">
        <v>4555</v>
      </c>
      <c r="C3104" s="505" t="s">
        <v>300</v>
      </c>
      <c r="D3104" s="418"/>
      <c r="E3104" s="508">
        <v>6500</v>
      </c>
      <c r="F3104" s="529" t="s">
        <v>7265</v>
      </c>
      <c r="G3104" s="408" t="s">
        <v>7266</v>
      </c>
      <c r="H3104" s="408" t="s">
        <v>6009</v>
      </c>
      <c r="I3104" s="418"/>
      <c r="J3104" s="418"/>
      <c r="K3104" s="539"/>
      <c r="L3104" s="532"/>
      <c r="M3104" s="508"/>
      <c r="N3104" s="752">
        <v>4</v>
      </c>
      <c r="O3104" s="752">
        <v>12</v>
      </c>
      <c r="P3104" s="508">
        <f t="shared" si="76"/>
        <v>24000</v>
      </c>
    </row>
    <row r="3105" spans="1:16" s="389" customFormat="1" ht="11.25" x14ac:dyDescent="0.2">
      <c r="A3105" s="554" t="s">
        <v>513</v>
      </c>
      <c r="B3105" s="505" t="s">
        <v>4555</v>
      </c>
      <c r="C3105" s="505" t="s">
        <v>300</v>
      </c>
      <c r="D3105" s="418"/>
      <c r="E3105" s="508">
        <v>2797</v>
      </c>
      <c r="F3105" s="529" t="s">
        <v>7267</v>
      </c>
      <c r="G3105" s="408" t="s">
        <v>7268</v>
      </c>
      <c r="H3105" s="408" t="s">
        <v>3752</v>
      </c>
      <c r="I3105" s="418"/>
      <c r="J3105" s="418"/>
      <c r="K3105" s="539"/>
      <c r="L3105" s="532"/>
      <c r="M3105" s="508"/>
      <c r="N3105" s="752">
        <v>4</v>
      </c>
      <c r="O3105" s="752">
        <v>12</v>
      </c>
      <c r="P3105" s="508">
        <f t="shared" si="76"/>
        <v>24000</v>
      </c>
    </row>
    <row r="3106" spans="1:16" s="389" customFormat="1" ht="11.25" x14ac:dyDescent="0.2">
      <c r="A3106" s="554" t="s">
        <v>513</v>
      </c>
      <c r="B3106" s="505" t="s">
        <v>4555</v>
      </c>
      <c r="C3106" s="505" t="s">
        <v>300</v>
      </c>
      <c r="D3106" s="418"/>
      <c r="E3106" s="508">
        <v>2700</v>
      </c>
      <c r="F3106" s="529" t="s">
        <v>7269</v>
      </c>
      <c r="G3106" s="408" t="s">
        <v>7270</v>
      </c>
      <c r="H3106" s="408" t="s">
        <v>2502</v>
      </c>
      <c r="I3106" s="418"/>
      <c r="J3106" s="418"/>
      <c r="K3106" s="539"/>
      <c r="L3106" s="532"/>
      <c r="M3106" s="508"/>
      <c r="N3106" s="752">
        <v>4</v>
      </c>
      <c r="O3106" s="752">
        <v>12</v>
      </c>
      <c r="P3106" s="508">
        <f t="shared" si="76"/>
        <v>24000</v>
      </c>
    </row>
    <row r="3107" spans="1:16" s="389" customFormat="1" ht="11.25" x14ac:dyDescent="0.2">
      <c r="A3107" s="554" t="s">
        <v>513</v>
      </c>
      <c r="B3107" s="505" t="s">
        <v>4555</v>
      </c>
      <c r="C3107" s="505" t="s">
        <v>300</v>
      </c>
      <c r="D3107" s="418"/>
      <c r="E3107" s="508">
        <v>2797</v>
      </c>
      <c r="F3107" s="529" t="s">
        <v>7271</v>
      </c>
      <c r="G3107" s="408" t="s">
        <v>7272</v>
      </c>
      <c r="H3107" s="408" t="s">
        <v>3752</v>
      </c>
      <c r="I3107" s="418"/>
      <c r="J3107" s="418"/>
      <c r="K3107" s="539"/>
      <c r="L3107" s="532"/>
      <c r="M3107" s="508"/>
      <c r="N3107" s="752">
        <v>4</v>
      </c>
      <c r="O3107" s="752">
        <v>12</v>
      </c>
      <c r="P3107" s="508">
        <f t="shared" si="76"/>
        <v>24000</v>
      </c>
    </row>
    <row r="3108" spans="1:16" s="389" customFormat="1" ht="11.25" x14ac:dyDescent="0.2">
      <c r="A3108" s="554" t="s">
        <v>513</v>
      </c>
      <c r="B3108" s="505" t="s">
        <v>4555</v>
      </c>
      <c r="C3108" s="505" t="s">
        <v>300</v>
      </c>
      <c r="D3108" s="418"/>
      <c r="E3108" s="508">
        <v>2797</v>
      </c>
      <c r="F3108" s="529" t="s">
        <v>7273</v>
      </c>
      <c r="G3108" s="408" t="s">
        <v>7274</v>
      </c>
      <c r="H3108" s="408" t="s">
        <v>3689</v>
      </c>
      <c r="I3108" s="418"/>
      <c r="J3108" s="418"/>
      <c r="K3108" s="539"/>
      <c r="L3108" s="532"/>
      <c r="M3108" s="508"/>
      <c r="N3108" s="752">
        <v>4</v>
      </c>
      <c r="O3108" s="752">
        <v>12</v>
      </c>
      <c r="P3108" s="508">
        <f t="shared" si="76"/>
        <v>24000</v>
      </c>
    </row>
    <row r="3109" spans="1:16" s="389" customFormat="1" ht="11.25" x14ac:dyDescent="0.2">
      <c r="A3109" s="554" t="s">
        <v>513</v>
      </c>
      <c r="B3109" s="505" t="s">
        <v>4555</v>
      </c>
      <c r="C3109" s="505" t="s">
        <v>300</v>
      </c>
      <c r="D3109" s="418"/>
      <c r="E3109" s="508">
        <v>2000</v>
      </c>
      <c r="F3109" s="529" t="s">
        <v>7275</v>
      </c>
      <c r="G3109" s="408" t="s">
        <v>7276</v>
      </c>
      <c r="H3109" s="408" t="s">
        <v>7277</v>
      </c>
      <c r="I3109" s="418"/>
      <c r="J3109" s="418"/>
      <c r="K3109" s="539"/>
      <c r="L3109" s="532"/>
      <c r="M3109" s="508"/>
      <c r="N3109" s="752">
        <v>4</v>
      </c>
      <c r="O3109" s="752">
        <v>12</v>
      </c>
      <c r="P3109" s="508">
        <f t="shared" si="76"/>
        <v>24000</v>
      </c>
    </row>
    <row r="3110" spans="1:16" s="389" customFormat="1" ht="11.25" x14ac:dyDescent="0.2">
      <c r="A3110" s="554" t="s">
        <v>513</v>
      </c>
      <c r="B3110" s="505" t="s">
        <v>4555</v>
      </c>
      <c r="C3110" s="505" t="s">
        <v>300</v>
      </c>
      <c r="D3110" s="418"/>
      <c r="E3110" s="508">
        <v>4746</v>
      </c>
      <c r="F3110" s="529" t="s">
        <v>7278</v>
      </c>
      <c r="G3110" s="408" t="s">
        <v>7279</v>
      </c>
      <c r="H3110" s="408" t="s">
        <v>5292</v>
      </c>
      <c r="I3110" s="418"/>
      <c r="J3110" s="418"/>
      <c r="K3110" s="539"/>
      <c r="L3110" s="532"/>
      <c r="M3110" s="508"/>
      <c r="N3110" s="752">
        <v>4</v>
      </c>
      <c r="O3110" s="752">
        <v>12</v>
      </c>
      <c r="P3110" s="508">
        <f t="shared" si="76"/>
        <v>24000</v>
      </c>
    </row>
    <row r="3111" spans="1:16" s="389" customFormat="1" ht="11.25" x14ac:dyDescent="0.2">
      <c r="A3111" s="554" t="s">
        <v>513</v>
      </c>
      <c r="B3111" s="505" t="s">
        <v>4555</v>
      </c>
      <c r="C3111" s="505" t="s">
        <v>300</v>
      </c>
      <c r="D3111" s="418"/>
      <c r="E3111" s="508">
        <v>2797</v>
      </c>
      <c r="F3111" s="529" t="s">
        <v>7280</v>
      </c>
      <c r="G3111" s="408" t="s">
        <v>7281</v>
      </c>
      <c r="H3111" s="408" t="s">
        <v>3752</v>
      </c>
      <c r="I3111" s="418"/>
      <c r="J3111" s="418"/>
      <c r="K3111" s="539"/>
      <c r="L3111" s="532"/>
      <c r="M3111" s="508"/>
      <c r="N3111" s="752">
        <v>4</v>
      </c>
      <c r="O3111" s="752">
        <v>12</v>
      </c>
      <c r="P3111" s="508">
        <f t="shared" si="76"/>
        <v>24000</v>
      </c>
    </row>
    <row r="3112" spans="1:16" s="389" customFormat="1" ht="11.25" x14ac:dyDescent="0.2">
      <c r="A3112" s="554" t="s">
        <v>513</v>
      </c>
      <c r="B3112" s="505" t="s">
        <v>4555</v>
      </c>
      <c r="C3112" s="505" t="s">
        <v>300</v>
      </c>
      <c r="D3112" s="418"/>
      <c r="E3112" s="508">
        <v>3000</v>
      </c>
      <c r="F3112" s="529" t="s">
        <v>7282</v>
      </c>
      <c r="G3112" s="408" t="s">
        <v>7283</v>
      </c>
      <c r="H3112" s="408" t="s">
        <v>807</v>
      </c>
      <c r="I3112" s="418"/>
      <c r="J3112" s="418"/>
      <c r="K3112" s="539"/>
      <c r="L3112" s="532"/>
      <c r="M3112" s="508"/>
      <c r="N3112" s="752">
        <v>4</v>
      </c>
      <c r="O3112" s="752">
        <v>12</v>
      </c>
      <c r="P3112" s="508">
        <f t="shared" si="76"/>
        <v>24000</v>
      </c>
    </row>
    <row r="3113" spans="1:16" s="389" customFormat="1" ht="11.25" x14ac:dyDescent="0.2">
      <c r="A3113" s="554" t="s">
        <v>513</v>
      </c>
      <c r="B3113" s="505" t="s">
        <v>4555</v>
      </c>
      <c r="C3113" s="505" t="s">
        <v>300</v>
      </c>
      <c r="D3113" s="418"/>
      <c r="E3113" s="508">
        <v>2616.5500000000002</v>
      </c>
      <c r="F3113" s="529" t="s">
        <v>7284</v>
      </c>
      <c r="G3113" s="408" t="s">
        <v>7285</v>
      </c>
      <c r="H3113" s="408" t="s">
        <v>3689</v>
      </c>
      <c r="I3113" s="418"/>
      <c r="J3113" s="418"/>
      <c r="K3113" s="539"/>
      <c r="L3113" s="532"/>
      <c r="M3113" s="508"/>
      <c r="N3113" s="752">
        <v>4</v>
      </c>
      <c r="O3113" s="752">
        <v>12</v>
      </c>
      <c r="P3113" s="508">
        <f t="shared" si="76"/>
        <v>24000</v>
      </c>
    </row>
    <row r="3114" spans="1:16" s="389" customFormat="1" ht="11.25" x14ac:dyDescent="0.2">
      <c r="A3114" s="554" t="s">
        <v>513</v>
      </c>
      <c r="B3114" s="505" t="s">
        <v>4555</v>
      </c>
      <c r="C3114" s="505" t="s">
        <v>300</v>
      </c>
      <c r="D3114" s="418"/>
      <c r="E3114" s="508">
        <v>1000</v>
      </c>
      <c r="F3114" s="529" t="s">
        <v>7286</v>
      </c>
      <c r="G3114" s="408" t="s">
        <v>7287</v>
      </c>
      <c r="H3114" s="408" t="s">
        <v>5333</v>
      </c>
      <c r="I3114" s="418"/>
      <c r="J3114" s="418"/>
      <c r="K3114" s="539"/>
      <c r="L3114" s="532"/>
      <c r="M3114" s="508"/>
      <c r="N3114" s="752">
        <v>4</v>
      </c>
      <c r="O3114" s="752">
        <v>12</v>
      </c>
      <c r="P3114" s="508">
        <f t="shared" si="76"/>
        <v>24000</v>
      </c>
    </row>
    <row r="3115" spans="1:16" s="389" customFormat="1" ht="11.25" x14ac:dyDescent="0.2">
      <c r="A3115" s="554" t="s">
        <v>513</v>
      </c>
      <c r="B3115" s="505" t="s">
        <v>4555</v>
      </c>
      <c r="C3115" s="505" t="s">
        <v>300</v>
      </c>
      <c r="D3115" s="418"/>
      <c r="E3115" s="508">
        <v>1200</v>
      </c>
      <c r="F3115" s="529" t="s">
        <v>7288</v>
      </c>
      <c r="G3115" s="408" t="s">
        <v>7289</v>
      </c>
      <c r="H3115" s="408" t="s">
        <v>6253</v>
      </c>
      <c r="I3115" s="418"/>
      <c r="J3115" s="418"/>
      <c r="K3115" s="539"/>
      <c r="L3115" s="532"/>
      <c r="M3115" s="508"/>
      <c r="N3115" s="752">
        <v>4</v>
      </c>
      <c r="O3115" s="752">
        <v>12</v>
      </c>
      <c r="P3115" s="508">
        <f t="shared" si="76"/>
        <v>24000</v>
      </c>
    </row>
    <row r="3116" spans="1:16" s="389" customFormat="1" ht="11.25" x14ac:dyDescent="0.2">
      <c r="A3116" s="554" t="s">
        <v>513</v>
      </c>
      <c r="B3116" s="505" t="s">
        <v>4555</v>
      </c>
      <c r="C3116" s="505" t="s">
        <v>300</v>
      </c>
      <c r="D3116" s="418"/>
      <c r="E3116" s="508">
        <v>3000</v>
      </c>
      <c r="F3116" s="529" t="s">
        <v>7290</v>
      </c>
      <c r="G3116" s="408" t="s">
        <v>7291</v>
      </c>
      <c r="H3116" s="408" t="s">
        <v>3886</v>
      </c>
      <c r="I3116" s="418"/>
      <c r="J3116" s="418"/>
      <c r="K3116" s="539"/>
      <c r="L3116" s="532"/>
      <c r="M3116" s="508"/>
      <c r="N3116" s="752">
        <v>4</v>
      </c>
      <c r="O3116" s="752">
        <v>12</v>
      </c>
      <c r="P3116" s="508">
        <f t="shared" si="76"/>
        <v>24000</v>
      </c>
    </row>
    <row r="3117" spans="1:16" s="389" customFormat="1" ht="11.25" x14ac:dyDescent="0.2">
      <c r="A3117" s="554" t="s">
        <v>513</v>
      </c>
      <c r="B3117" s="505" t="s">
        <v>4555</v>
      </c>
      <c r="C3117" s="505" t="s">
        <v>300</v>
      </c>
      <c r="D3117" s="418"/>
      <c r="E3117" s="508">
        <v>4000</v>
      </c>
      <c r="F3117" s="529" t="s">
        <v>7292</v>
      </c>
      <c r="G3117" s="408" t="s">
        <v>7293</v>
      </c>
      <c r="H3117" s="408" t="s">
        <v>6009</v>
      </c>
      <c r="I3117" s="418"/>
      <c r="J3117" s="418"/>
      <c r="K3117" s="539"/>
      <c r="L3117" s="532"/>
      <c r="M3117" s="508"/>
      <c r="N3117" s="752">
        <v>4</v>
      </c>
      <c r="O3117" s="752">
        <v>12</v>
      </c>
      <c r="P3117" s="508">
        <f t="shared" si="76"/>
        <v>24000</v>
      </c>
    </row>
    <row r="3118" spans="1:16" s="389" customFormat="1" ht="11.25" x14ac:dyDescent="0.2">
      <c r="A3118" s="554" t="s">
        <v>513</v>
      </c>
      <c r="B3118" s="505" t="s">
        <v>4555</v>
      </c>
      <c r="C3118" s="505" t="s">
        <v>300</v>
      </c>
      <c r="D3118" s="418"/>
      <c r="E3118" s="508">
        <v>1300</v>
      </c>
      <c r="F3118" s="529" t="s">
        <v>7294</v>
      </c>
      <c r="G3118" s="408" t="s">
        <v>7295</v>
      </c>
      <c r="H3118" s="408" t="s">
        <v>1243</v>
      </c>
      <c r="I3118" s="418"/>
      <c r="J3118" s="418"/>
      <c r="K3118" s="539"/>
      <c r="L3118" s="532"/>
      <c r="M3118" s="508"/>
      <c r="N3118" s="752">
        <v>4</v>
      </c>
      <c r="O3118" s="752">
        <v>12</v>
      </c>
      <c r="P3118" s="508">
        <f t="shared" si="76"/>
        <v>24000</v>
      </c>
    </row>
    <row r="3119" spans="1:16" s="389" customFormat="1" ht="11.25" x14ac:dyDescent="0.2">
      <c r="A3119" s="554" t="s">
        <v>513</v>
      </c>
      <c r="B3119" s="505" t="s">
        <v>4555</v>
      </c>
      <c r="C3119" s="505" t="s">
        <v>300</v>
      </c>
      <c r="D3119" s="418"/>
      <c r="E3119" s="508">
        <v>3000</v>
      </c>
      <c r="F3119" s="529" t="s">
        <v>7296</v>
      </c>
      <c r="G3119" s="408" t="s">
        <v>7297</v>
      </c>
      <c r="H3119" s="408" t="s">
        <v>3733</v>
      </c>
      <c r="I3119" s="418"/>
      <c r="J3119" s="418"/>
      <c r="K3119" s="539"/>
      <c r="L3119" s="532"/>
      <c r="M3119" s="508"/>
      <c r="N3119" s="752">
        <v>4</v>
      </c>
      <c r="O3119" s="752">
        <v>12</v>
      </c>
      <c r="P3119" s="508">
        <f t="shared" si="76"/>
        <v>24000</v>
      </c>
    </row>
    <row r="3120" spans="1:16" s="389" customFormat="1" ht="11.25" x14ac:dyDescent="0.2">
      <c r="A3120" s="554" t="s">
        <v>513</v>
      </c>
      <c r="B3120" s="505" t="s">
        <v>4555</v>
      </c>
      <c r="C3120" s="505" t="s">
        <v>300</v>
      </c>
      <c r="D3120" s="418"/>
      <c r="E3120" s="508">
        <v>1935.48</v>
      </c>
      <c r="F3120" s="529" t="s">
        <v>7298</v>
      </c>
      <c r="G3120" s="408" t="s">
        <v>7299</v>
      </c>
      <c r="H3120" s="408" t="s">
        <v>5992</v>
      </c>
      <c r="I3120" s="418"/>
      <c r="J3120" s="418"/>
      <c r="K3120" s="539"/>
      <c r="L3120" s="532"/>
      <c r="M3120" s="508"/>
      <c r="N3120" s="752">
        <v>4</v>
      </c>
      <c r="O3120" s="752">
        <v>12</v>
      </c>
      <c r="P3120" s="508">
        <f t="shared" si="76"/>
        <v>24000</v>
      </c>
    </row>
    <row r="3121" spans="1:16" s="389" customFormat="1" ht="11.25" x14ac:dyDescent="0.2">
      <c r="A3121" s="554" t="s">
        <v>513</v>
      </c>
      <c r="B3121" s="505" t="s">
        <v>4555</v>
      </c>
      <c r="C3121" s="505" t="s">
        <v>300</v>
      </c>
      <c r="D3121" s="418"/>
      <c r="E3121" s="508">
        <v>1500</v>
      </c>
      <c r="F3121" s="529" t="s">
        <v>7300</v>
      </c>
      <c r="G3121" s="408" t="s">
        <v>7301</v>
      </c>
      <c r="H3121" s="408" t="s">
        <v>832</v>
      </c>
      <c r="I3121" s="418"/>
      <c r="J3121" s="418"/>
      <c r="K3121" s="539"/>
      <c r="L3121" s="532"/>
      <c r="M3121" s="508"/>
      <c r="N3121" s="752">
        <v>4</v>
      </c>
      <c r="O3121" s="752">
        <v>12</v>
      </c>
      <c r="P3121" s="508">
        <f t="shared" si="76"/>
        <v>24000</v>
      </c>
    </row>
    <row r="3122" spans="1:16" s="389" customFormat="1" ht="11.25" x14ac:dyDescent="0.2">
      <c r="A3122" s="554" t="s">
        <v>513</v>
      </c>
      <c r="B3122" s="505" t="s">
        <v>4555</v>
      </c>
      <c r="C3122" s="505" t="s">
        <v>300</v>
      </c>
      <c r="D3122" s="418"/>
      <c r="E3122" s="508">
        <v>2000</v>
      </c>
      <c r="F3122" s="529" t="s">
        <v>7302</v>
      </c>
      <c r="G3122" s="408" t="s">
        <v>7303</v>
      </c>
      <c r="H3122" s="408" t="s">
        <v>3804</v>
      </c>
      <c r="I3122" s="418"/>
      <c r="J3122" s="418"/>
      <c r="K3122" s="539"/>
      <c r="L3122" s="532"/>
      <c r="M3122" s="508"/>
      <c r="N3122" s="752">
        <v>4</v>
      </c>
      <c r="O3122" s="752">
        <v>12</v>
      </c>
      <c r="P3122" s="508">
        <f t="shared" si="76"/>
        <v>24000</v>
      </c>
    </row>
    <row r="3123" spans="1:16" s="389" customFormat="1" ht="11.25" x14ac:dyDescent="0.2">
      <c r="A3123" s="554" t="s">
        <v>513</v>
      </c>
      <c r="B3123" s="505" t="s">
        <v>4555</v>
      </c>
      <c r="C3123" s="505" t="s">
        <v>300</v>
      </c>
      <c r="D3123" s="418"/>
      <c r="E3123" s="508">
        <v>6000</v>
      </c>
      <c r="F3123" s="529" t="s">
        <v>7304</v>
      </c>
      <c r="G3123" s="408" t="s">
        <v>7305</v>
      </c>
      <c r="H3123" s="408" t="s">
        <v>4716</v>
      </c>
      <c r="I3123" s="418"/>
      <c r="J3123" s="418"/>
      <c r="K3123" s="539"/>
      <c r="L3123" s="532"/>
      <c r="M3123" s="508"/>
      <c r="N3123" s="752">
        <v>4</v>
      </c>
      <c r="O3123" s="752">
        <v>12</v>
      </c>
      <c r="P3123" s="508">
        <f t="shared" si="76"/>
        <v>24000</v>
      </c>
    </row>
    <row r="3124" spans="1:16" s="389" customFormat="1" ht="11.25" x14ac:dyDescent="0.2">
      <c r="A3124" s="554" t="s">
        <v>513</v>
      </c>
      <c r="B3124" s="505" t="s">
        <v>4555</v>
      </c>
      <c r="C3124" s="505" t="s">
        <v>300</v>
      </c>
      <c r="D3124" s="418"/>
      <c r="E3124" s="508">
        <v>2797</v>
      </c>
      <c r="F3124" s="529" t="s">
        <v>7306</v>
      </c>
      <c r="G3124" s="408" t="s">
        <v>7307</v>
      </c>
      <c r="H3124" s="408" t="s">
        <v>3689</v>
      </c>
      <c r="I3124" s="418"/>
      <c r="J3124" s="418"/>
      <c r="K3124" s="539"/>
      <c r="L3124" s="532"/>
      <c r="M3124" s="508"/>
      <c r="N3124" s="752">
        <v>4</v>
      </c>
      <c r="O3124" s="752">
        <v>12</v>
      </c>
      <c r="P3124" s="508">
        <f t="shared" si="76"/>
        <v>24000</v>
      </c>
    </row>
    <row r="3125" spans="1:16" s="389" customFormat="1" ht="11.25" x14ac:dyDescent="0.2">
      <c r="A3125" s="554" t="s">
        <v>513</v>
      </c>
      <c r="B3125" s="505" t="s">
        <v>4555</v>
      </c>
      <c r="C3125" s="505" t="s">
        <v>300</v>
      </c>
      <c r="D3125" s="418"/>
      <c r="E3125" s="508">
        <v>2797</v>
      </c>
      <c r="F3125" s="529" t="s">
        <v>7308</v>
      </c>
      <c r="G3125" s="408" t="s">
        <v>7309</v>
      </c>
      <c r="H3125" s="408" t="s">
        <v>6791</v>
      </c>
      <c r="I3125" s="418"/>
      <c r="J3125" s="418"/>
      <c r="K3125" s="539"/>
      <c r="L3125" s="532"/>
      <c r="M3125" s="508"/>
      <c r="N3125" s="752">
        <v>4</v>
      </c>
      <c r="O3125" s="752">
        <v>12</v>
      </c>
      <c r="P3125" s="508">
        <f t="shared" si="76"/>
        <v>24000</v>
      </c>
    </row>
    <row r="3126" spans="1:16" s="389" customFormat="1" ht="11.25" x14ac:dyDescent="0.2">
      <c r="A3126" s="554" t="s">
        <v>513</v>
      </c>
      <c r="B3126" s="505" t="s">
        <v>4555</v>
      </c>
      <c r="C3126" s="505" t="s">
        <v>300</v>
      </c>
      <c r="D3126" s="418"/>
      <c r="E3126" s="508">
        <v>4860.7700000000004</v>
      </c>
      <c r="F3126" s="529" t="s">
        <v>7310</v>
      </c>
      <c r="G3126" s="408" t="s">
        <v>7311</v>
      </c>
      <c r="H3126" s="408" t="s">
        <v>4716</v>
      </c>
      <c r="I3126" s="418"/>
      <c r="J3126" s="418"/>
      <c r="K3126" s="539"/>
      <c r="L3126" s="532"/>
      <c r="M3126" s="508"/>
      <c r="N3126" s="752">
        <v>4</v>
      </c>
      <c r="O3126" s="752">
        <v>12</v>
      </c>
      <c r="P3126" s="508">
        <f t="shared" si="76"/>
        <v>24000</v>
      </c>
    </row>
    <row r="3127" spans="1:16" s="389" customFormat="1" ht="11.25" x14ac:dyDescent="0.2">
      <c r="A3127" s="554" t="s">
        <v>513</v>
      </c>
      <c r="B3127" s="505" t="s">
        <v>4555</v>
      </c>
      <c r="C3127" s="505" t="s">
        <v>300</v>
      </c>
      <c r="D3127" s="418"/>
      <c r="E3127" s="508">
        <v>3000</v>
      </c>
      <c r="F3127" s="529" t="s">
        <v>7312</v>
      </c>
      <c r="G3127" s="408" t="s">
        <v>7313</v>
      </c>
      <c r="H3127" s="408" t="s">
        <v>7260</v>
      </c>
      <c r="I3127" s="418"/>
      <c r="J3127" s="418"/>
      <c r="K3127" s="539"/>
      <c r="L3127" s="532"/>
      <c r="M3127" s="508"/>
      <c r="N3127" s="752">
        <v>4</v>
      </c>
      <c r="O3127" s="752">
        <v>12</v>
      </c>
      <c r="P3127" s="508">
        <f t="shared" si="76"/>
        <v>24000</v>
      </c>
    </row>
    <row r="3128" spans="1:16" s="389" customFormat="1" ht="11.25" x14ac:dyDescent="0.2">
      <c r="A3128" s="554" t="s">
        <v>513</v>
      </c>
      <c r="B3128" s="505" t="s">
        <v>4555</v>
      </c>
      <c r="C3128" s="505" t="s">
        <v>300</v>
      </c>
      <c r="D3128" s="418"/>
      <c r="E3128" s="508">
        <v>3000</v>
      </c>
      <c r="F3128" s="529" t="s">
        <v>7314</v>
      </c>
      <c r="G3128" s="408" t="s">
        <v>7315</v>
      </c>
      <c r="H3128" s="408" t="s">
        <v>3733</v>
      </c>
      <c r="I3128" s="418"/>
      <c r="J3128" s="418"/>
      <c r="K3128" s="539"/>
      <c r="L3128" s="532"/>
      <c r="M3128" s="508"/>
      <c r="N3128" s="752">
        <v>4</v>
      </c>
      <c r="O3128" s="752">
        <v>12</v>
      </c>
      <c r="P3128" s="508">
        <f t="shared" si="76"/>
        <v>24000</v>
      </c>
    </row>
    <row r="3129" spans="1:16" s="389" customFormat="1" ht="11.25" x14ac:dyDescent="0.2">
      <c r="A3129" s="554" t="s">
        <v>513</v>
      </c>
      <c r="B3129" s="505" t="s">
        <v>4555</v>
      </c>
      <c r="C3129" s="505" t="s">
        <v>300</v>
      </c>
      <c r="D3129" s="418"/>
      <c r="E3129" s="508">
        <v>2797</v>
      </c>
      <c r="F3129" s="529" t="s">
        <v>7316</v>
      </c>
      <c r="G3129" s="408" t="s">
        <v>7317</v>
      </c>
      <c r="H3129" s="408" t="s">
        <v>3689</v>
      </c>
      <c r="I3129" s="418"/>
      <c r="J3129" s="418"/>
      <c r="K3129" s="539"/>
      <c r="L3129" s="532"/>
      <c r="M3129" s="508"/>
      <c r="N3129" s="752">
        <v>4</v>
      </c>
      <c r="O3129" s="752">
        <v>12</v>
      </c>
      <c r="P3129" s="508">
        <f t="shared" si="76"/>
        <v>24000</v>
      </c>
    </row>
    <row r="3130" spans="1:16" s="389" customFormat="1" ht="11.25" x14ac:dyDescent="0.2">
      <c r="A3130" s="554" t="s">
        <v>513</v>
      </c>
      <c r="B3130" s="505" t="s">
        <v>4555</v>
      </c>
      <c r="C3130" s="505" t="s">
        <v>300</v>
      </c>
      <c r="D3130" s="418"/>
      <c r="E3130" s="508">
        <v>2797</v>
      </c>
      <c r="F3130" s="529" t="s">
        <v>7318</v>
      </c>
      <c r="G3130" s="408" t="s">
        <v>7319</v>
      </c>
      <c r="H3130" s="408" t="s">
        <v>3699</v>
      </c>
      <c r="I3130" s="418"/>
      <c r="J3130" s="418"/>
      <c r="K3130" s="539"/>
      <c r="L3130" s="532"/>
      <c r="M3130" s="508"/>
      <c r="N3130" s="752">
        <v>4</v>
      </c>
      <c r="O3130" s="752">
        <v>12</v>
      </c>
      <c r="P3130" s="508">
        <f t="shared" si="76"/>
        <v>24000</v>
      </c>
    </row>
    <row r="3131" spans="1:16" s="389" customFormat="1" ht="11.25" x14ac:dyDescent="0.2">
      <c r="A3131" s="554" t="s">
        <v>513</v>
      </c>
      <c r="B3131" s="505" t="s">
        <v>4555</v>
      </c>
      <c r="C3131" s="505" t="s">
        <v>300</v>
      </c>
      <c r="D3131" s="418"/>
      <c r="E3131" s="508">
        <v>2797</v>
      </c>
      <c r="F3131" s="529" t="s">
        <v>7320</v>
      </c>
      <c r="G3131" s="408" t="s">
        <v>7321</v>
      </c>
      <c r="H3131" s="408" t="s">
        <v>6791</v>
      </c>
      <c r="I3131" s="418"/>
      <c r="J3131" s="418"/>
      <c r="K3131" s="539"/>
      <c r="L3131" s="532"/>
      <c r="M3131" s="508"/>
      <c r="N3131" s="752">
        <v>4</v>
      </c>
      <c r="O3131" s="752">
        <v>12</v>
      </c>
      <c r="P3131" s="508">
        <f t="shared" si="76"/>
        <v>24000</v>
      </c>
    </row>
    <row r="3132" spans="1:16" s="389" customFormat="1" ht="11.25" x14ac:dyDescent="0.2">
      <c r="A3132" s="554" t="s">
        <v>513</v>
      </c>
      <c r="B3132" s="505" t="s">
        <v>4555</v>
      </c>
      <c r="C3132" s="505" t="s">
        <v>300</v>
      </c>
      <c r="D3132" s="418"/>
      <c r="E3132" s="508">
        <v>2797</v>
      </c>
      <c r="F3132" s="529" t="s">
        <v>7322</v>
      </c>
      <c r="G3132" s="408" t="s">
        <v>7323</v>
      </c>
      <c r="H3132" s="408" t="s">
        <v>3689</v>
      </c>
      <c r="I3132" s="418"/>
      <c r="J3132" s="418"/>
      <c r="K3132" s="539"/>
      <c r="L3132" s="532"/>
      <c r="M3132" s="508"/>
      <c r="N3132" s="752">
        <v>4</v>
      </c>
      <c r="O3132" s="752">
        <v>12</v>
      </c>
      <c r="P3132" s="508">
        <f t="shared" si="76"/>
        <v>24000</v>
      </c>
    </row>
    <row r="3133" spans="1:16" s="389" customFormat="1" ht="11.25" x14ac:dyDescent="0.2">
      <c r="A3133" s="554" t="s">
        <v>513</v>
      </c>
      <c r="B3133" s="505" t="s">
        <v>4555</v>
      </c>
      <c r="C3133" s="505" t="s">
        <v>300</v>
      </c>
      <c r="D3133" s="418"/>
      <c r="E3133" s="508">
        <v>2797</v>
      </c>
      <c r="F3133" s="529" t="s">
        <v>7324</v>
      </c>
      <c r="G3133" s="408" t="s">
        <v>7325</v>
      </c>
      <c r="H3133" s="408" t="s">
        <v>3752</v>
      </c>
      <c r="I3133" s="418"/>
      <c r="J3133" s="418"/>
      <c r="K3133" s="539"/>
      <c r="L3133" s="532"/>
      <c r="M3133" s="508"/>
      <c r="N3133" s="752">
        <v>4</v>
      </c>
      <c r="O3133" s="752">
        <v>12</v>
      </c>
      <c r="P3133" s="508">
        <f t="shared" si="76"/>
        <v>24000</v>
      </c>
    </row>
    <row r="3134" spans="1:16" s="389" customFormat="1" ht="11.25" x14ac:dyDescent="0.2">
      <c r="A3134" s="554" t="s">
        <v>513</v>
      </c>
      <c r="B3134" s="505" t="s">
        <v>4555</v>
      </c>
      <c r="C3134" s="505" t="s">
        <v>300</v>
      </c>
      <c r="D3134" s="418"/>
      <c r="E3134" s="508">
        <v>1600</v>
      </c>
      <c r="F3134" s="529" t="s">
        <v>7326</v>
      </c>
      <c r="G3134" s="408" t="s">
        <v>7327</v>
      </c>
      <c r="H3134" s="408" t="s">
        <v>3733</v>
      </c>
      <c r="I3134" s="418"/>
      <c r="J3134" s="418"/>
      <c r="K3134" s="539"/>
      <c r="L3134" s="532"/>
      <c r="M3134" s="508"/>
      <c r="N3134" s="752">
        <v>4</v>
      </c>
      <c r="O3134" s="752">
        <v>12</v>
      </c>
      <c r="P3134" s="508">
        <f t="shared" si="76"/>
        <v>24000</v>
      </c>
    </row>
    <row r="3135" spans="1:16" s="389" customFormat="1" ht="11.25" x14ac:dyDescent="0.2">
      <c r="A3135" s="554" t="s">
        <v>513</v>
      </c>
      <c r="B3135" s="505" t="s">
        <v>4555</v>
      </c>
      <c r="C3135" s="505" t="s">
        <v>300</v>
      </c>
      <c r="D3135" s="418"/>
      <c r="E3135" s="508">
        <v>2700</v>
      </c>
      <c r="F3135" s="529" t="s">
        <v>7328</v>
      </c>
      <c r="G3135" s="408" t="s">
        <v>7329</v>
      </c>
      <c r="H3135" s="408" t="s">
        <v>2502</v>
      </c>
      <c r="I3135" s="418"/>
      <c r="J3135" s="418"/>
      <c r="K3135" s="539"/>
      <c r="L3135" s="532"/>
      <c r="M3135" s="508"/>
      <c r="N3135" s="752">
        <v>4</v>
      </c>
      <c r="O3135" s="752">
        <v>12</v>
      </c>
      <c r="P3135" s="508">
        <f t="shared" si="76"/>
        <v>24000</v>
      </c>
    </row>
    <row r="3136" spans="1:16" s="389" customFormat="1" ht="11.25" x14ac:dyDescent="0.2">
      <c r="A3136" s="554" t="s">
        <v>513</v>
      </c>
      <c r="B3136" s="505" t="s">
        <v>4555</v>
      </c>
      <c r="C3136" s="505" t="s">
        <v>300</v>
      </c>
      <c r="D3136" s="418"/>
      <c r="E3136" s="508">
        <v>2616.5500000000002</v>
      </c>
      <c r="F3136" s="529" t="s">
        <v>7330</v>
      </c>
      <c r="G3136" s="408" t="s">
        <v>7331</v>
      </c>
      <c r="H3136" s="408" t="s">
        <v>3689</v>
      </c>
      <c r="I3136" s="418"/>
      <c r="J3136" s="418"/>
      <c r="K3136" s="539"/>
      <c r="L3136" s="532"/>
      <c r="M3136" s="508"/>
      <c r="N3136" s="752">
        <v>4</v>
      </c>
      <c r="O3136" s="752">
        <v>12</v>
      </c>
      <c r="P3136" s="508">
        <f t="shared" si="76"/>
        <v>24000</v>
      </c>
    </row>
    <row r="3137" spans="1:16" s="389" customFormat="1" ht="11.25" x14ac:dyDescent="0.2">
      <c r="A3137" s="554" t="s">
        <v>513</v>
      </c>
      <c r="B3137" s="505" t="s">
        <v>4555</v>
      </c>
      <c r="C3137" s="505" t="s">
        <v>300</v>
      </c>
      <c r="D3137" s="418"/>
      <c r="E3137" s="508">
        <v>4746</v>
      </c>
      <c r="F3137" s="529" t="s">
        <v>7332</v>
      </c>
      <c r="G3137" s="408" t="s">
        <v>7333</v>
      </c>
      <c r="H3137" s="408" t="s">
        <v>5292</v>
      </c>
      <c r="I3137" s="418"/>
      <c r="J3137" s="418"/>
      <c r="K3137" s="539"/>
      <c r="L3137" s="532"/>
      <c r="M3137" s="508"/>
      <c r="N3137" s="752">
        <v>4</v>
      </c>
      <c r="O3137" s="752">
        <v>12</v>
      </c>
      <c r="P3137" s="508">
        <f t="shared" ref="P3137:P3200" si="77">2000*O3137</f>
        <v>24000</v>
      </c>
    </row>
    <row r="3138" spans="1:16" s="389" customFormat="1" ht="11.25" x14ac:dyDescent="0.2">
      <c r="A3138" s="554" t="s">
        <v>513</v>
      </c>
      <c r="B3138" s="505" t="s">
        <v>4555</v>
      </c>
      <c r="C3138" s="505" t="s">
        <v>300</v>
      </c>
      <c r="D3138" s="418"/>
      <c r="E3138" s="508">
        <v>3300</v>
      </c>
      <c r="F3138" s="529" t="s">
        <v>7334</v>
      </c>
      <c r="G3138" s="408" t="s">
        <v>7335</v>
      </c>
      <c r="H3138" s="408" t="s">
        <v>3689</v>
      </c>
      <c r="I3138" s="418"/>
      <c r="J3138" s="418"/>
      <c r="K3138" s="539"/>
      <c r="L3138" s="532"/>
      <c r="M3138" s="508"/>
      <c r="N3138" s="752">
        <v>4</v>
      </c>
      <c r="O3138" s="752">
        <v>12</v>
      </c>
      <c r="P3138" s="508">
        <f t="shared" si="77"/>
        <v>24000</v>
      </c>
    </row>
    <row r="3139" spans="1:16" s="389" customFormat="1" ht="11.25" x14ac:dyDescent="0.2">
      <c r="A3139" s="554" t="s">
        <v>513</v>
      </c>
      <c r="B3139" s="505" t="s">
        <v>4555</v>
      </c>
      <c r="C3139" s="505" t="s">
        <v>300</v>
      </c>
      <c r="D3139" s="418"/>
      <c r="E3139" s="508">
        <v>2797</v>
      </c>
      <c r="F3139" s="529" t="s">
        <v>7336</v>
      </c>
      <c r="G3139" s="408" t="s">
        <v>7337</v>
      </c>
      <c r="H3139" s="408" t="s">
        <v>3689</v>
      </c>
      <c r="I3139" s="418"/>
      <c r="J3139" s="418"/>
      <c r="K3139" s="539"/>
      <c r="L3139" s="532"/>
      <c r="M3139" s="508"/>
      <c r="N3139" s="752">
        <v>4</v>
      </c>
      <c r="O3139" s="752">
        <v>12</v>
      </c>
      <c r="P3139" s="508">
        <f t="shared" si="77"/>
        <v>24000</v>
      </c>
    </row>
    <row r="3140" spans="1:16" s="389" customFormat="1" ht="11.25" x14ac:dyDescent="0.2">
      <c r="A3140" s="554" t="s">
        <v>513</v>
      </c>
      <c r="B3140" s="505" t="s">
        <v>4555</v>
      </c>
      <c r="C3140" s="505" t="s">
        <v>300</v>
      </c>
      <c r="D3140" s="418"/>
      <c r="E3140" s="508">
        <v>2797</v>
      </c>
      <c r="F3140" s="529" t="s">
        <v>7338</v>
      </c>
      <c r="G3140" s="408" t="s">
        <v>7339</v>
      </c>
      <c r="H3140" s="408" t="s">
        <v>3689</v>
      </c>
      <c r="I3140" s="418"/>
      <c r="J3140" s="418"/>
      <c r="K3140" s="539"/>
      <c r="L3140" s="532"/>
      <c r="M3140" s="508"/>
      <c r="N3140" s="752">
        <v>4</v>
      </c>
      <c r="O3140" s="752">
        <v>12</v>
      </c>
      <c r="P3140" s="508">
        <f t="shared" si="77"/>
        <v>24000</v>
      </c>
    </row>
    <row r="3141" spans="1:16" s="389" customFormat="1" ht="11.25" x14ac:dyDescent="0.2">
      <c r="A3141" s="554" t="s">
        <v>513</v>
      </c>
      <c r="B3141" s="505" t="s">
        <v>4555</v>
      </c>
      <c r="C3141" s="505" t="s">
        <v>300</v>
      </c>
      <c r="D3141" s="418"/>
      <c r="E3141" s="508">
        <v>2000</v>
      </c>
      <c r="F3141" s="529" t="s">
        <v>7340</v>
      </c>
      <c r="G3141" s="408" t="s">
        <v>7341</v>
      </c>
      <c r="H3141" s="408" t="s">
        <v>3804</v>
      </c>
      <c r="I3141" s="418"/>
      <c r="J3141" s="418"/>
      <c r="K3141" s="539"/>
      <c r="L3141" s="532"/>
      <c r="M3141" s="508"/>
      <c r="N3141" s="752">
        <v>4</v>
      </c>
      <c r="O3141" s="752">
        <v>12</v>
      </c>
      <c r="P3141" s="508">
        <f t="shared" si="77"/>
        <v>24000</v>
      </c>
    </row>
    <row r="3142" spans="1:16" s="389" customFormat="1" ht="11.25" x14ac:dyDescent="0.2">
      <c r="A3142" s="554" t="s">
        <v>513</v>
      </c>
      <c r="B3142" s="505" t="s">
        <v>4555</v>
      </c>
      <c r="C3142" s="505" t="s">
        <v>300</v>
      </c>
      <c r="D3142" s="418"/>
      <c r="E3142" s="508">
        <v>2797</v>
      </c>
      <c r="F3142" s="529" t="s">
        <v>7342</v>
      </c>
      <c r="G3142" s="408" t="s">
        <v>7343</v>
      </c>
      <c r="H3142" s="408" t="s">
        <v>6791</v>
      </c>
      <c r="I3142" s="418"/>
      <c r="J3142" s="418"/>
      <c r="K3142" s="539"/>
      <c r="L3142" s="532"/>
      <c r="M3142" s="508"/>
      <c r="N3142" s="752">
        <v>4</v>
      </c>
      <c r="O3142" s="752">
        <v>12</v>
      </c>
      <c r="P3142" s="508">
        <f t="shared" si="77"/>
        <v>24000</v>
      </c>
    </row>
    <row r="3143" spans="1:16" s="389" customFormat="1" ht="11.25" x14ac:dyDescent="0.2">
      <c r="A3143" s="554" t="s">
        <v>513</v>
      </c>
      <c r="B3143" s="505" t="s">
        <v>4555</v>
      </c>
      <c r="C3143" s="505" t="s">
        <v>300</v>
      </c>
      <c r="D3143" s="418"/>
      <c r="E3143" s="508">
        <v>2797</v>
      </c>
      <c r="F3143" s="529" t="s">
        <v>7344</v>
      </c>
      <c r="G3143" s="408" t="s">
        <v>7345</v>
      </c>
      <c r="H3143" s="408" t="s">
        <v>6791</v>
      </c>
      <c r="I3143" s="418"/>
      <c r="J3143" s="418"/>
      <c r="K3143" s="539"/>
      <c r="L3143" s="532"/>
      <c r="M3143" s="508"/>
      <c r="N3143" s="752">
        <v>4</v>
      </c>
      <c r="O3143" s="752">
        <v>12</v>
      </c>
      <c r="P3143" s="508">
        <f t="shared" si="77"/>
        <v>24000</v>
      </c>
    </row>
    <row r="3144" spans="1:16" s="389" customFormat="1" ht="11.25" x14ac:dyDescent="0.2">
      <c r="A3144" s="554" t="s">
        <v>513</v>
      </c>
      <c r="B3144" s="505" t="s">
        <v>4555</v>
      </c>
      <c r="C3144" s="505" t="s">
        <v>300</v>
      </c>
      <c r="D3144" s="418"/>
      <c r="E3144" s="508">
        <v>4746</v>
      </c>
      <c r="F3144" s="529" t="s">
        <v>7346</v>
      </c>
      <c r="G3144" s="408" t="s">
        <v>7347</v>
      </c>
      <c r="H3144" s="408" t="s">
        <v>5292</v>
      </c>
      <c r="I3144" s="418"/>
      <c r="J3144" s="418"/>
      <c r="K3144" s="539"/>
      <c r="L3144" s="532"/>
      <c r="M3144" s="508"/>
      <c r="N3144" s="752">
        <v>4</v>
      </c>
      <c r="O3144" s="752">
        <v>8</v>
      </c>
      <c r="P3144" s="508">
        <f t="shared" si="77"/>
        <v>16000</v>
      </c>
    </row>
    <row r="3145" spans="1:16" s="389" customFormat="1" ht="11.25" x14ac:dyDescent="0.2">
      <c r="A3145" s="554" t="s">
        <v>513</v>
      </c>
      <c r="B3145" s="505" t="s">
        <v>4555</v>
      </c>
      <c r="C3145" s="505" t="s">
        <v>300</v>
      </c>
      <c r="D3145" s="418"/>
      <c r="E3145" s="508">
        <v>5000</v>
      </c>
      <c r="F3145" s="529" t="s">
        <v>7348</v>
      </c>
      <c r="G3145" s="408" t="s">
        <v>7349</v>
      </c>
      <c r="H3145" s="408" t="s">
        <v>5914</v>
      </c>
      <c r="I3145" s="418"/>
      <c r="J3145" s="418"/>
      <c r="K3145" s="539"/>
      <c r="L3145" s="532"/>
      <c r="M3145" s="508"/>
      <c r="N3145" s="752">
        <v>4</v>
      </c>
      <c r="O3145" s="752">
        <v>8</v>
      </c>
      <c r="P3145" s="508">
        <f t="shared" si="77"/>
        <v>16000</v>
      </c>
    </row>
    <row r="3146" spans="1:16" s="389" customFormat="1" ht="11.25" x14ac:dyDescent="0.2">
      <c r="A3146" s="554" t="s">
        <v>513</v>
      </c>
      <c r="B3146" s="505" t="s">
        <v>4555</v>
      </c>
      <c r="C3146" s="505" t="s">
        <v>300</v>
      </c>
      <c r="D3146" s="418"/>
      <c r="E3146" s="508">
        <v>1500</v>
      </c>
      <c r="F3146" s="529" t="s">
        <v>7350</v>
      </c>
      <c r="G3146" s="408" t="s">
        <v>7351</v>
      </c>
      <c r="H3146" s="408" t="s">
        <v>2502</v>
      </c>
      <c r="I3146" s="418"/>
      <c r="J3146" s="418"/>
      <c r="K3146" s="539"/>
      <c r="L3146" s="532"/>
      <c r="M3146" s="508"/>
      <c r="N3146" s="752">
        <v>4</v>
      </c>
      <c r="O3146" s="752">
        <v>8</v>
      </c>
      <c r="P3146" s="508">
        <f t="shared" si="77"/>
        <v>16000</v>
      </c>
    </row>
    <row r="3147" spans="1:16" s="389" customFormat="1" ht="11.25" x14ac:dyDescent="0.2">
      <c r="A3147" s="554" t="s">
        <v>513</v>
      </c>
      <c r="B3147" s="505" t="s">
        <v>4555</v>
      </c>
      <c r="C3147" s="505" t="s">
        <v>300</v>
      </c>
      <c r="D3147" s="418"/>
      <c r="E3147" s="508">
        <v>3000</v>
      </c>
      <c r="F3147" s="529" t="s">
        <v>7352</v>
      </c>
      <c r="G3147" s="408" t="s">
        <v>7353</v>
      </c>
      <c r="H3147" s="408" t="s">
        <v>3886</v>
      </c>
      <c r="I3147" s="418"/>
      <c r="J3147" s="418"/>
      <c r="K3147" s="539"/>
      <c r="L3147" s="532"/>
      <c r="M3147" s="508"/>
      <c r="N3147" s="752">
        <v>4</v>
      </c>
      <c r="O3147" s="752">
        <v>8</v>
      </c>
      <c r="P3147" s="508">
        <f t="shared" si="77"/>
        <v>16000</v>
      </c>
    </row>
    <row r="3148" spans="1:16" s="389" customFormat="1" ht="11.25" x14ac:dyDescent="0.2">
      <c r="A3148" s="554" t="s">
        <v>513</v>
      </c>
      <c r="B3148" s="505" t="s">
        <v>4555</v>
      </c>
      <c r="C3148" s="505" t="s">
        <v>300</v>
      </c>
      <c r="D3148" s="418"/>
      <c r="E3148" s="508">
        <v>3000</v>
      </c>
      <c r="F3148" s="529" t="s">
        <v>7354</v>
      </c>
      <c r="G3148" s="408" t="s">
        <v>5515</v>
      </c>
      <c r="H3148" s="408" t="s">
        <v>3733</v>
      </c>
      <c r="I3148" s="418"/>
      <c r="J3148" s="418"/>
      <c r="K3148" s="539"/>
      <c r="L3148" s="532"/>
      <c r="M3148" s="508"/>
      <c r="N3148" s="752">
        <v>4</v>
      </c>
      <c r="O3148" s="752">
        <v>8</v>
      </c>
      <c r="P3148" s="508">
        <f t="shared" si="77"/>
        <v>16000</v>
      </c>
    </row>
    <row r="3149" spans="1:16" s="389" customFormat="1" ht="11.25" x14ac:dyDescent="0.2">
      <c r="A3149" s="554" t="s">
        <v>513</v>
      </c>
      <c r="B3149" s="505" t="s">
        <v>4555</v>
      </c>
      <c r="C3149" s="505" t="s">
        <v>300</v>
      </c>
      <c r="D3149" s="418"/>
      <c r="E3149" s="508">
        <v>3300</v>
      </c>
      <c r="F3149" s="529" t="s">
        <v>5514</v>
      </c>
      <c r="G3149" s="408" t="s">
        <v>7355</v>
      </c>
      <c r="H3149" s="408" t="s">
        <v>3689</v>
      </c>
      <c r="I3149" s="418"/>
      <c r="J3149" s="418"/>
      <c r="K3149" s="539"/>
      <c r="L3149" s="532"/>
      <c r="M3149" s="508"/>
      <c r="N3149" s="752">
        <v>4</v>
      </c>
      <c r="O3149" s="752">
        <v>8</v>
      </c>
      <c r="P3149" s="508">
        <f t="shared" si="77"/>
        <v>16000</v>
      </c>
    </row>
    <row r="3150" spans="1:16" s="389" customFormat="1" ht="11.25" x14ac:dyDescent="0.2">
      <c r="A3150" s="554" t="s">
        <v>513</v>
      </c>
      <c r="B3150" s="505" t="s">
        <v>4555</v>
      </c>
      <c r="C3150" s="505" t="s">
        <v>300</v>
      </c>
      <c r="D3150" s="418"/>
      <c r="E3150" s="508">
        <v>2000</v>
      </c>
      <c r="F3150" s="529" t="s">
        <v>7356</v>
      </c>
      <c r="G3150" s="408" t="s">
        <v>7357</v>
      </c>
      <c r="H3150" s="408" t="s">
        <v>2852</v>
      </c>
      <c r="I3150" s="418"/>
      <c r="J3150" s="418"/>
      <c r="K3150" s="539"/>
      <c r="L3150" s="532"/>
      <c r="M3150" s="508"/>
      <c r="N3150" s="752">
        <v>4</v>
      </c>
      <c r="O3150" s="752">
        <v>8</v>
      </c>
      <c r="P3150" s="508">
        <f t="shared" si="77"/>
        <v>16000</v>
      </c>
    </row>
    <row r="3151" spans="1:16" s="389" customFormat="1" ht="11.25" x14ac:dyDescent="0.2">
      <c r="A3151" s="554" t="s">
        <v>513</v>
      </c>
      <c r="B3151" s="505" t="s">
        <v>4555</v>
      </c>
      <c r="C3151" s="505" t="s">
        <v>300</v>
      </c>
      <c r="D3151" s="418"/>
      <c r="E3151" s="508">
        <v>1935.48</v>
      </c>
      <c r="F3151" s="529" t="s">
        <v>7358</v>
      </c>
      <c r="G3151" s="408" t="s">
        <v>7359</v>
      </c>
      <c r="H3151" s="408" t="s">
        <v>5992</v>
      </c>
      <c r="I3151" s="418"/>
      <c r="J3151" s="418"/>
      <c r="K3151" s="539"/>
      <c r="L3151" s="532"/>
      <c r="M3151" s="508"/>
      <c r="N3151" s="752">
        <v>4</v>
      </c>
      <c r="O3151" s="752">
        <v>8</v>
      </c>
      <c r="P3151" s="508">
        <f t="shared" si="77"/>
        <v>16000</v>
      </c>
    </row>
    <row r="3152" spans="1:16" s="389" customFormat="1" ht="11.25" x14ac:dyDescent="0.2">
      <c r="A3152" s="554" t="s">
        <v>513</v>
      </c>
      <c r="B3152" s="505" t="s">
        <v>4555</v>
      </c>
      <c r="C3152" s="505" t="s">
        <v>300</v>
      </c>
      <c r="D3152" s="418"/>
      <c r="E3152" s="508">
        <v>1500</v>
      </c>
      <c r="F3152" s="529" t="s">
        <v>7360</v>
      </c>
      <c r="G3152" s="408" t="s">
        <v>7361</v>
      </c>
      <c r="H3152" s="408" t="s">
        <v>832</v>
      </c>
      <c r="I3152" s="418"/>
      <c r="J3152" s="418"/>
      <c r="K3152" s="539"/>
      <c r="L3152" s="532"/>
      <c r="M3152" s="508"/>
      <c r="N3152" s="752">
        <v>4</v>
      </c>
      <c r="O3152" s="752">
        <v>4</v>
      </c>
      <c r="P3152" s="508">
        <f t="shared" si="77"/>
        <v>8000</v>
      </c>
    </row>
    <row r="3153" spans="1:16" s="389" customFormat="1" ht="11.25" x14ac:dyDescent="0.2">
      <c r="A3153" s="554" t="s">
        <v>513</v>
      </c>
      <c r="B3153" s="505" t="s">
        <v>4555</v>
      </c>
      <c r="C3153" s="505" t="s">
        <v>300</v>
      </c>
      <c r="D3153" s="418"/>
      <c r="E3153" s="508">
        <v>3000</v>
      </c>
      <c r="F3153" s="529" t="s">
        <v>7362</v>
      </c>
      <c r="G3153" s="408" t="s">
        <v>7363</v>
      </c>
      <c r="H3153" s="408" t="s">
        <v>3733</v>
      </c>
      <c r="I3153" s="418"/>
      <c r="J3153" s="418"/>
      <c r="K3153" s="539"/>
      <c r="L3153" s="532"/>
      <c r="M3153" s="508"/>
      <c r="N3153" s="752">
        <v>4</v>
      </c>
      <c r="O3153" s="752">
        <v>8</v>
      </c>
      <c r="P3153" s="508">
        <f t="shared" si="77"/>
        <v>16000</v>
      </c>
    </row>
    <row r="3154" spans="1:16" s="389" customFormat="1" ht="11.25" x14ac:dyDescent="0.2">
      <c r="A3154" s="554" t="s">
        <v>513</v>
      </c>
      <c r="B3154" s="505" t="s">
        <v>4555</v>
      </c>
      <c r="C3154" s="505" t="s">
        <v>300</v>
      </c>
      <c r="D3154" s="418"/>
      <c r="E3154" s="508">
        <v>1200</v>
      </c>
      <c r="F3154" s="529" t="s">
        <v>7364</v>
      </c>
      <c r="G3154" s="408" t="s">
        <v>7365</v>
      </c>
      <c r="H3154" s="408" t="s">
        <v>3804</v>
      </c>
      <c r="I3154" s="418"/>
      <c r="J3154" s="418"/>
      <c r="K3154" s="539"/>
      <c r="L3154" s="532"/>
      <c r="M3154" s="508"/>
      <c r="N3154" s="752">
        <v>4</v>
      </c>
      <c r="O3154" s="752">
        <v>8</v>
      </c>
      <c r="P3154" s="508">
        <f t="shared" si="77"/>
        <v>16000</v>
      </c>
    </row>
    <row r="3155" spans="1:16" s="389" customFormat="1" ht="11.25" x14ac:dyDescent="0.2">
      <c r="A3155" s="554" t="s">
        <v>513</v>
      </c>
      <c r="B3155" s="505" t="s">
        <v>4555</v>
      </c>
      <c r="C3155" s="505" t="s">
        <v>300</v>
      </c>
      <c r="D3155" s="418"/>
      <c r="E3155" s="508">
        <v>7000</v>
      </c>
      <c r="F3155" s="529" t="s">
        <v>7366</v>
      </c>
      <c r="G3155" s="408" t="s">
        <v>7367</v>
      </c>
      <c r="H3155" s="408" t="s">
        <v>5945</v>
      </c>
      <c r="I3155" s="418"/>
      <c r="J3155" s="418"/>
      <c r="K3155" s="539"/>
      <c r="L3155" s="532"/>
      <c r="M3155" s="508"/>
      <c r="N3155" s="752">
        <v>4</v>
      </c>
      <c r="O3155" s="752">
        <v>4</v>
      </c>
      <c r="P3155" s="508">
        <f t="shared" si="77"/>
        <v>8000</v>
      </c>
    </row>
    <row r="3156" spans="1:16" s="389" customFormat="1" ht="11.25" x14ac:dyDescent="0.2">
      <c r="A3156" s="554" t="s">
        <v>513</v>
      </c>
      <c r="B3156" s="505" t="s">
        <v>4555</v>
      </c>
      <c r="C3156" s="505" t="s">
        <v>300</v>
      </c>
      <c r="D3156" s="418"/>
      <c r="E3156" s="508">
        <v>2700</v>
      </c>
      <c r="F3156" s="529" t="s">
        <v>7368</v>
      </c>
      <c r="G3156" s="408" t="s">
        <v>7369</v>
      </c>
      <c r="H3156" s="408" t="s">
        <v>2502</v>
      </c>
      <c r="I3156" s="418"/>
      <c r="J3156" s="418"/>
      <c r="K3156" s="539"/>
      <c r="L3156" s="532"/>
      <c r="M3156" s="508"/>
      <c r="N3156" s="752">
        <v>4</v>
      </c>
      <c r="O3156" s="752">
        <v>8</v>
      </c>
      <c r="P3156" s="508">
        <f t="shared" si="77"/>
        <v>16000</v>
      </c>
    </row>
    <row r="3157" spans="1:16" s="389" customFormat="1" ht="11.25" x14ac:dyDescent="0.2">
      <c r="A3157" s="554" t="s">
        <v>513</v>
      </c>
      <c r="B3157" s="505" t="s">
        <v>4555</v>
      </c>
      <c r="C3157" s="505" t="s">
        <v>300</v>
      </c>
      <c r="D3157" s="418"/>
      <c r="E3157" s="508">
        <v>2797</v>
      </c>
      <c r="F3157" s="529" t="s">
        <v>7370</v>
      </c>
      <c r="G3157" s="408" t="s">
        <v>7371</v>
      </c>
      <c r="H3157" s="408" t="s">
        <v>6791</v>
      </c>
      <c r="I3157" s="418"/>
      <c r="J3157" s="418"/>
      <c r="K3157" s="539"/>
      <c r="L3157" s="532"/>
      <c r="M3157" s="508"/>
      <c r="N3157" s="752">
        <v>4</v>
      </c>
      <c r="O3157" s="752">
        <v>8</v>
      </c>
      <c r="P3157" s="508">
        <f t="shared" si="77"/>
        <v>16000</v>
      </c>
    </row>
    <row r="3158" spans="1:16" s="389" customFormat="1" ht="11.25" x14ac:dyDescent="0.2">
      <c r="A3158" s="554" t="s">
        <v>513</v>
      </c>
      <c r="B3158" s="505" t="s">
        <v>4555</v>
      </c>
      <c r="C3158" s="505" t="s">
        <v>300</v>
      </c>
      <c r="D3158" s="418"/>
      <c r="E3158" s="508">
        <v>7840</v>
      </c>
      <c r="F3158" s="529" t="s">
        <v>7372</v>
      </c>
      <c r="G3158" s="408" t="s">
        <v>7373</v>
      </c>
      <c r="H3158" s="408" t="s">
        <v>2841</v>
      </c>
      <c r="I3158" s="418"/>
      <c r="J3158" s="418"/>
      <c r="K3158" s="539"/>
      <c r="L3158" s="532"/>
      <c r="M3158" s="508"/>
      <c r="N3158" s="752">
        <v>4</v>
      </c>
      <c r="O3158" s="752">
        <v>8</v>
      </c>
      <c r="P3158" s="508">
        <f t="shared" si="77"/>
        <v>16000</v>
      </c>
    </row>
    <row r="3159" spans="1:16" s="389" customFormat="1" ht="11.25" x14ac:dyDescent="0.2">
      <c r="A3159" s="554" t="s">
        <v>513</v>
      </c>
      <c r="B3159" s="505" t="s">
        <v>4555</v>
      </c>
      <c r="C3159" s="505" t="s">
        <v>300</v>
      </c>
      <c r="D3159" s="418"/>
      <c r="E3159" s="508">
        <v>5500</v>
      </c>
      <c r="F3159" s="529" t="s">
        <v>7374</v>
      </c>
      <c r="G3159" s="408" t="s">
        <v>7375</v>
      </c>
      <c r="H3159" s="408" t="s">
        <v>4716</v>
      </c>
      <c r="I3159" s="418"/>
      <c r="J3159" s="418"/>
      <c r="K3159" s="539"/>
      <c r="L3159" s="532"/>
      <c r="M3159" s="508"/>
      <c r="N3159" s="752">
        <v>4</v>
      </c>
      <c r="O3159" s="752">
        <v>8</v>
      </c>
      <c r="P3159" s="508">
        <f t="shared" si="77"/>
        <v>16000</v>
      </c>
    </row>
    <row r="3160" spans="1:16" s="389" customFormat="1" ht="11.25" x14ac:dyDescent="0.2">
      <c r="A3160" s="554" t="s">
        <v>513</v>
      </c>
      <c r="B3160" s="505" t="s">
        <v>4555</v>
      </c>
      <c r="C3160" s="505" t="s">
        <v>300</v>
      </c>
      <c r="D3160" s="418"/>
      <c r="E3160" s="508">
        <v>3000</v>
      </c>
      <c r="F3160" s="529" t="s">
        <v>7376</v>
      </c>
      <c r="G3160" s="408" t="s">
        <v>7377</v>
      </c>
      <c r="H3160" s="408" t="s">
        <v>3733</v>
      </c>
      <c r="I3160" s="418"/>
      <c r="J3160" s="418"/>
      <c r="K3160" s="539"/>
      <c r="L3160" s="532"/>
      <c r="M3160" s="508"/>
      <c r="N3160" s="752">
        <v>4</v>
      </c>
      <c r="O3160" s="752">
        <v>12</v>
      </c>
      <c r="P3160" s="508">
        <f t="shared" si="77"/>
        <v>24000</v>
      </c>
    </row>
    <row r="3161" spans="1:16" s="389" customFormat="1" ht="11.25" x14ac:dyDescent="0.2">
      <c r="A3161" s="554" t="s">
        <v>513</v>
      </c>
      <c r="B3161" s="505" t="s">
        <v>4555</v>
      </c>
      <c r="C3161" s="505" t="s">
        <v>300</v>
      </c>
      <c r="D3161" s="418"/>
      <c r="E3161" s="508">
        <v>4000</v>
      </c>
      <c r="F3161" s="529" t="s">
        <v>7378</v>
      </c>
      <c r="G3161" s="408" t="s">
        <v>7379</v>
      </c>
      <c r="H3161" s="408" t="s">
        <v>6009</v>
      </c>
      <c r="I3161" s="418"/>
      <c r="J3161" s="418"/>
      <c r="K3161" s="539"/>
      <c r="L3161" s="532"/>
      <c r="M3161" s="508"/>
      <c r="N3161" s="752">
        <v>4</v>
      </c>
      <c r="O3161" s="752">
        <v>12</v>
      </c>
      <c r="P3161" s="508">
        <f t="shared" si="77"/>
        <v>24000</v>
      </c>
    </row>
    <row r="3162" spans="1:16" s="389" customFormat="1" ht="11.25" x14ac:dyDescent="0.2">
      <c r="A3162" s="554" t="s">
        <v>513</v>
      </c>
      <c r="B3162" s="505" t="s">
        <v>4555</v>
      </c>
      <c r="C3162" s="505" t="s">
        <v>300</v>
      </c>
      <c r="D3162" s="418"/>
      <c r="E3162" s="508">
        <v>4000</v>
      </c>
      <c r="F3162" s="529" t="s">
        <v>7380</v>
      </c>
      <c r="G3162" s="408" t="s">
        <v>7381</v>
      </c>
      <c r="H3162" s="408" t="s">
        <v>6009</v>
      </c>
      <c r="I3162" s="418"/>
      <c r="J3162" s="418"/>
      <c r="K3162" s="539"/>
      <c r="L3162" s="532"/>
      <c r="M3162" s="508"/>
      <c r="N3162" s="752">
        <v>4</v>
      </c>
      <c r="O3162" s="752">
        <v>12</v>
      </c>
      <c r="P3162" s="508">
        <f t="shared" si="77"/>
        <v>24000</v>
      </c>
    </row>
    <row r="3163" spans="1:16" s="389" customFormat="1" ht="11.25" x14ac:dyDescent="0.2">
      <c r="A3163" s="554" t="s">
        <v>513</v>
      </c>
      <c r="B3163" s="505" t="s">
        <v>4555</v>
      </c>
      <c r="C3163" s="505" t="s">
        <v>300</v>
      </c>
      <c r="D3163" s="418"/>
      <c r="E3163" s="508">
        <v>3300</v>
      </c>
      <c r="F3163" s="529" t="s">
        <v>7382</v>
      </c>
      <c r="G3163" s="408" t="s">
        <v>7383</v>
      </c>
      <c r="H3163" s="408" t="s">
        <v>3733</v>
      </c>
      <c r="I3163" s="418"/>
      <c r="J3163" s="418"/>
      <c r="K3163" s="539"/>
      <c r="L3163" s="532"/>
      <c r="M3163" s="508"/>
      <c r="N3163" s="752">
        <v>4</v>
      </c>
      <c r="O3163" s="752">
        <v>12</v>
      </c>
      <c r="P3163" s="508">
        <f t="shared" si="77"/>
        <v>24000</v>
      </c>
    </row>
    <row r="3164" spans="1:16" s="389" customFormat="1" ht="11.25" x14ac:dyDescent="0.2">
      <c r="A3164" s="554" t="s">
        <v>513</v>
      </c>
      <c r="B3164" s="505" t="s">
        <v>4555</v>
      </c>
      <c r="C3164" s="505" t="s">
        <v>300</v>
      </c>
      <c r="D3164" s="418"/>
      <c r="E3164" s="508">
        <v>2797</v>
      </c>
      <c r="F3164" s="529" t="s">
        <v>7384</v>
      </c>
      <c r="G3164" s="408" t="s">
        <v>7385</v>
      </c>
      <c r="H3164" s="408" t="s">
        <v>3689</v>
      </c>
      <c r="I3164" s="418"/>
      <c r="J3164" s="418"/>
      <c r="K3164" s="539"/>
      <c r="L3164" s="532"/>
      <c r="M3164" s="508"/>
      <c r="N3164" s="752">
        <v>4</v>
      </c>
      <c r="O3164" s="752">
        <v>12</v>
      </c>
      <c r="P3164" s="508">
        <f t="shared" si="77"/>
        <v>24000</v>
      </c>
    </row>
    <row r="3165" spans="1:16" s="389" customFormat="1" ht="11.25" x14ac:dyDescent="0.2">
      <c r="A3165" s="554" t="s">
        <v>513</v>
      </c>
      <c r="B3165" s="505" t="s">
        <v>4555</v>
      </c>
      <c r="C3165" s="505" t="s">
        <v>300</v>
      </c>
      <c r="D3165" s="418"/>
      <c r="E3165" s="508">
        <v>4000</v>
      </c>
      <c r="F3165" s="529" t="s">
        <v>7386</v>
      </c>
      <c r="G3165" s="408" t="s">
        <v>7387</v>
      </c>
      <c r="H3165" s="408" t="s">
        <v>3733</v>
      </c>
      <c r="I3165" s="418"/>
      <c r="J3165" s="418"/>
      <c r="K3165" s="539"/>
      <c r="L3165" s="532"/>
      <c r="M3165" s="508"/>
      <c r="N3165" s="752">
        <v>4</v>
      </c>
      <c r="O3165" s="752">
        <v>12</v>
      </c>
      <c r="P3165" s="508">
        <f t="shared" si="77"/>
        <v>24000</v>
      </c>
    </row>
    <row r="3166" spans="1:16" s="389" customFormat="1" ht="11.25" x14ac:dyDescent="0.2">
      <c r="A3166" s="554" t="s">
        <v>513</v>
      </c>
      <c r="B3166" s="505" t="s">
        <v>4555</v>
      </c>
      <c r="C3166" s="505" t="s">
        <v>300</v>
      </c>
      <c r="D3166" s="418"/>
      <c r="E3166" s="508">
        <v>5275</v>
      </c>
      <c r="F3166" s="529" t="s">
        <v>7388</v>
      </c>
      <c r="G3166" s="408" t="s">
        <v>7389</v>
      </c>
      <c r="H3166" s="408" t="s">
        <v>3730</v>
      </c>
      <c r="I3166" s="418"/>
      <c r="J3166" s="418"/>
      <c r="K3166" s="539"/>
      <c r="L3166" s="532"/>
      <c r="M3166" s="508"/>
      <c r="N3166" s="752">
        <v>4</v>
      </c>
      <c r="O3166" s="752">
        <v>4</v>
      </c>
      <c r="P3166" s="508">
        <f t="shared" si="77"/>
        <v>8000</v>
      </c>
    </row>
    <row r="3167" spans="1:16" s="389" customFormat="1" ht="11.25" x14ac:dyDescent="0.2">
      <c r="A3167" s="554" t="s">
        <v>513</v>
      </c>
      <c r="B3167" s="505" t="s">
        <v>4555</v>
      </c>
      <c r="C3167" s="505" t="s">
        <v>300</v>
      </c>
      <c r="D3167" s="418"/>
      <c r="E3167" s="508">
        <v>6800</v>
      </c>
      <c r="F3167" s="529" t="s">
        <v>7390</v>
      </c>
      <c r="G3167" s="408" t="s">
        <v>7391</v>
      </c>
      <c r="H3167" s="408" t="s">
        <v>2236</v>
      </c>
      <c r="I3167" s="418"/>
      <c r="J3167" s="418"/>
      <c r="K3167" s="539"/>
      <c r="L3167" s="532"/>
      <c r="M3167" s="508"/>
      <c r="N3167" s="752">
        <v>4</v>
      </c>
      <c r="O3167" s="752">
        <v>4</v>
      </c>
      <c r="P3167" s="508">
        <f t="shared" si="77"/>
        <v>8000</v>
      </c>
    </row>
    <row r="3168" spans="1:16" s="389" customFormat="1" ht="11.25" x14ac:dyDescent="0.2">
      <c r="A3168" s="554" t="s">
        <v>513</v>
      </c>
      <c r="B3168" s="505" t="s">
        <v>4555</v>
      </c>
      <c r="C3168" s="505" t="s">
        <v>300</v>
      </c>
      <c r="D3168" s="418"/>
      <c r="E3168" s="508">
        <v>3000</v>
      </c>
      <c r="F3168" s="529" t="s">
        <v>7392</v>
      </c>
      <c r="G3168" s="408" t="s">
        <v>7393</v>
      </c>
      <c r="H3168" s="408" t="s">
        <v>3733</v>
      </c>
      <c r="I3168" s="418"/>
      <c r="J3168" s="418"/>
      <c r="K3168" s="539"/>
      <c r="L3168" s="532"/>
      <c r="M3168" s="508"/>
      <c r="N3168" s="752">
        <v>4</v>
      </c>
      <c r="O3168" s="752">
        <v>4</v>
      </c>
      <c r="P3168" s="508">
        <f t="shared" si="77"/>
        <v>8000</v>
      </c>
    </row>
    <row r="3169" spans="1:16" s="389" customFormat="1" ht="11.25" x14ac:dyDescent="0.2">
      <c r="A3169" s="554" t="s">
        <v>513</v>
      </c>
      <c r="B3169" s="505" t="s">
        <v>4555</v>
      </c>
      <c r="C3169" s="505" t="s">
        <v>300</v>
      </c>
      <c r="D3169" s="418"/>
      <c r="E3169" s="508">
        <v>2797</v>
      </c>
      <c r="F3169" s="529" t="s">
        <v>7394</v>
      </c>
      <c r="G3169" s="408" t="s">
        <v>7395</v>
      </c>
      <c r="H3169" s="408" t="s">
        <v>3689</v>
      </c>
      <c r="I3169" s="418"/>
      <c r="J3169" s="418"/>
      <c r="K3169" s="539"/>
      <c r="L3169" s="532"/>
      <c r="M3169" s="508"/>
      <c r="N3169" s="752">
        <v>4</v>
      </c>
      <c r="O3169" s="752">
        <v>4</v>
      </c>
      <c r="P3169" s="508">
        <f t="shared" si="77"/>
        <v>8000</v>
      </c>
    </row>
    <row r="3170" spans="1:16" s="389" customFormat="1" ht="11.25" x14ac:dyDescent="0.2">
      <c r="A3170" s="554" t="s">
        <v>513</v>
      </c>
      <c r="B3170" s="505" t="s">
        <v>4555</v>
      </c>
      <c r="C3170" s="505" t="s">
        <v>300</v>
      </c>
      <c r="D3170" s="418"/>
      <c r="E3170" s="508">
        <v>2797</v>
      </c>
      <c r="F3170" s="529" t="s">
        <v>7396</v>
      </c>
      <c r="G3170" s="408" t="s">
        <v>7397</v>
      </c>
      <c r="H3170" s="408" t="s">
        <v>3689</v>
      </c>
      <c r="I3170" s="418"/>
      <c r="J3170" s="418"/>
      <c r="K3170" s="539"/>
      <c r="L3170" s="532"/>
      <c r="M3170" s="508"/>
      <c r="N3170" s="752">
        <v>4</v>
      </c>
      <c r="O3170" s="752">
        <v>4</v>
      </c>
      <c r="P3170" s="508">
        <f t="shared" si="77"/>
        <v>8000</v>
      </c>
    </row>
    <row r="3171" spans="1:16" s="389" customFormat="1" ht="11.25" x14ac:dyDescent="0.2">
      <c r="A3171" s="554" t="s">
        <v>513</v>
      </c>
      <c r="B3171" s="505" t="s">
        <v>4555</v>
      </c>
      <c r="C3171" s="505" t="s">
        <v>300</v>
      </c>
      <c r="D3171" s="418"/>
      <c r="E3171" s="508">
        <v>1500</v>
      </c>
      <c r="F3171" s="529" t="s">
        <v>7398</v>
      </c>
      <c r="G3171" s="408" t="s">
        <v>7399</v>
      </c>
      <c r="H3171" s="408" t="s">
        <v>3733</v>
      </c>
      <c r="I3171" s="418"/>
      <c r="J3171" s="418"/>
      <c r="K3171" s="539"/>
      <c r="L3171" s="532"/>
      <c r="M3171" s="508"/>
      <c r="N3171" s="752">
        <v>4</v>
      </c>
      <c r="O3171" s="752">
        <v>4</v>
      </c>
      <c r="P3171" s="508">
        <f t="shared" si="77"/>
        <v>8000</v>
      </c>
    </row>
    <row r="3172" spans="1:16" s="389" customFormat="1" ht="11.25" x14ac:dyDescent="0.2">
      <c r="A3172" s="554" t="s">
        <v>513</v>
      </c>
      <c r="B3172" s="505" t="s">
        <v>4555</v>
      </c>
      <c r="C3172" s="505" t="s">
        <v>300</v>
      </c>
      <c r="D3172" s="418"/>
      <c r="E3172" s="508">
        <v>4693.16</v>
      </c>
      <c r="F3172" s="529" t="s">
        <v>7400</v>
      </c>
      <c r="G3172" s="408" t="s">
        <v>7401</v>
      </c>
      <c r="H3172" s="408" t="s">
        <v>4716</v>
      </c>
      <c r="I3172" s="418"/>
      <c r="J3172" s="418"/>
      <c r="K3172" s="539"/>
      <c r="L3172" s="532"/>
      <c r="M3172" s="508"/>
      <c r="N3172" s="752">
        <v>4</v>
      </c>
      <c r="O3172" s="752">
        <v>12</v>
      </c>
      <c r="P3172" s="508">
        <f t="shared" si="77"/>
        <v>24000</v>
      </c>
    </row>
    <row r="3173" spans="1:16" s="389" customFormat="1" ht="11.25" x14ac:dyDescent="0.2">
      <c r="A3173" s="554" t="s">
        <v>513</v>
      </c>
      <c r="B3173" s="505" t="s">
        <v>4555</v>
      </c>
      <c r="C3173" s="505" t="s">
        <v>300</v>
      </c>
      <c r="D3173" s="418"/>
      <c r="E3173" s="508">
        <v>2797</v>
      </c>
      <c r="F3173" s="529" t="s">
        <v>7402</v>
      </c>
      <c r="G3173" s="408" t="s">
        <v>7403</v>
      </c>
      <c r="H3173" s="408" t="s">
        <v>3689</v>
      </c>
      <c r="I3173" s="418"/>
      <c r="J3173" s="418"/>
      <c r="K3173" s="539"/>
      <c r="L3173" s="532"/>
      <c r="M3173" s="508"/>
      <c r="N3173" s="752">
        <v>4</v>
      </c>
      <c r="O3173" s="752">
        <v>12</v>
      </c>
      <c r="P3173" s="508">
        <f t="shared" si="77"/>
        <v>24000</v>
      </c>
    </row>
    <row r="3174" spans="1:16" s="389" customFormat="1" ht="11.25" x14ac:dyDescent="0.2">
      <c r="A3174" s="554" t="s">
        <v>513</v>
      </c>
      <c r="B3174" s="505" t="s">
        <v>4555</v>
      </c>
      <c r="C3174" s="505" t="s">
        <v>300</v>
      </c>
      <c r="D3174" s="418"/>
      <c r="E3174" s="508">
        <v>3000</v>
      </c>
      <c r="F3174" s="529" t="s">
        <v>7404</v>
      </c>
      <c r="G3174" s="408" t="s">
        <v>7405</v>
      </c>
      <c r="H3174" s="408" t="s">
        <v>807</v>
      </c>
      <c r="I3174" s="418"/>
      <c r="J3174" s="418"/>
      <c r="K3174" s="539"/>
      <c r="L3174" s="532"/>
      <c r="M3174" s="508"/>
      <c r="N3174" s="752">
        <v>4</v>
      </c>
      <c r="O3174" s="752">
        <v>12</v>
      </c>
      <c r="P3174" s="508">
        <f t="shared" si="77"/>
        <v>24000</v>
      </c>
    </row>
    <row r="3175" spans="1:16" s="389" customFormat="1" ht="11.25" x14ac:dyDescent="0.2">
      <c r="A3175" s="554" t="s">
        <v>513</v>
      </c>
      <c r="B3175" s="505" t="s">
        <v>4555</v>
      </c>
      <c r="C3175" s="505" t="s">
        <v>300</v>
      </c>
      <c r="D3175" s="418"/>
      <c r="E3175" s="508">
        <v>2797</v>
      </c>
      <c r="F3175" s="529" t="s">
        <v>7406</v>
      </c>
      <c r="G3175" s="408" t="s">
        <v>7407</v>
      </c>
      <c r="H3175" s="408" t="s">
        <v>3689</v>
      </c>
      <c r="I3175" s="418"/>
      <c r="J3175" s="418"/>
      <c r="K3175" s="539"/>
      <c r="L3175" s="532"/>
      <c r="M3175" s="508"/>
      <c r="N3175" s="752">
        <v>4</v>
      </c>
      <c r="O3175" s="752">
        <v>12</v>
      </c>
      <c r="P3175" s="508">
        <f t="shared" si="77"/>
        <v>24000</v>
      </c>
    </row>
    <row r="3176" spans="1:16" s="389" customFormat="1" ht="11.25" x14ac:dyDescent="0.2">
      <c r="A3176" s="554" t="s">
        <v>513</v>
      </c>
      <c r="B3176" s="505" t="s">
        <v>4555</v>
      </c>
      <c r="C3176" s="505" t="s">
        <v>300</v>
      </c>
      <c r="D3176" s="418"/>
      <c r="E3176" s="508">
        <v>2700</v>
      </c>
      <c r="F3176" s="529" t="s">
        <v>7408</v>
      </c>
      <c r="G3176" s="408" t="s">
        <v>7409</v>
      </c>
      <c r="H3176" s="408" t="s">
        <v>2502</v>
      </c>
      <c r="I3176" s="418"/>
      <c r="J3176" s="418"/>
      <c r="K3176" s="539"/>
      <c r="L3176" s="532"/>
      <c r="M3176" s="508"/>
      <c r="N3176" s="752">
        <v>4</v>
      </c>
      <c r="O3176" s="752">
        <v>12</v>
      </c>
      <c r="P3176" s="508">
        <f t="shared" si="77"/>
        <v>24000</v>
      </c>
    </row>
    <row r="3177" spans="1:16" s="389" customFormat="1" ht="11.25" x14ac:dyDescent="0.2">
      <c r="A3177" s="554" t="s">
        <v>513</v>
      </c>
      <c r="B3177" s="505" t="s">
        <v>4555</v>
      </c>
      <c r="C3177" s="505" t="s">
        <v>300</v>
      </c>
      <c r="D3177" s="418"/>
      <c r="E3177" s="508">
        <v>1935.48</v>
      </c>
      <c r="F3177" s="529" t="s">
        <v>7410</v>
      </c>
      <c r="G3177" s="408" t="s">
        <v>7411</v>
      </c>
      <c r="H3177" s="408" t="s">
        <v>5992</v>
      </c>
      <c r="I3177" s="418"/>
      <c r="J3177" s="418"/>
      <c r="K3177" s="539"/>
      <c r="L3177" s="532"/>
      <c r="M3177" s="508"/>
      <c r="N3177" s="752">
        <v>4</v>
      </c>
      <c r="O3177" s="752">
        <v>12</v>
      </c>
      <c r="P3177" s="508">
        <f t="shared" si="77"/>
        <v>24000</v>
      </c>
    </row>
    <row r="3178" spans="1:16" s="389" customFormat="1" ht="11.25" x14ac:dyDescent="0.2">
      <c r="A3178" s="554" t="s">
        <v>513</v>
      </c>
      <c r="B3178" s="505" t="s">
        <v>4555</v>
      </c>
      <c r="C3178" s="505" t="s">
        <v>300</v>
      </c>
      <c r="D3178" s="418"/>
      <c r="E3178" s="508">
        <v>4693.16</v>
      </c>
      <c r="F3178" s="529" t="s">
        <v>7412</v>
      </c>
      <c r="G3178" s="408" t="s">
        <v>7413</v>
      </c>
      <c r="H3178" s="408" t="s">
        <v>4716</v>
      </c>
      <c r="I3178" s="418"/>
      <c r="J3178" s="418"/>
      <c r="K3178" s="539"/>
      <c r="L3178" s="532"/>
      <c r="M3178" s="508"/>
      <c r="N3178" s="752">
        <v>4</v>
      </c>
      <c r="O3178" s="752">
        <v>12</v>
      </c>
      <c r="P3178" s="508">
        <f t="shared" si="77"/>
        <v>24000</v>
      </c>
    </row>
    <row r="3179" spans="1:16" s="389" customFormat="1" ht="11.25" x14ac:dyDescent="0.2">
      <c r="A3179" s="554" t="s">
        <v>513</v>
      </c>
      <c r="B3179" s="505" t="s">
        <v>4555</v>
      </c>
      <c r="C3179" s="505" t="s">
        <v>300</v>
      </c>
      <c r="D3179" s="418"/>
      <c r="E3179" s="508">
        <v>5000</v>
      </c>
      <c r="F3179" s="529" t="s">
        <v>7414</v>
      </c>
      <c r="G3179" s="408" t="s">
        <v>7415</v>
      </c>
      <c r="H3179" s="408" t="s">
        <v>7416</v>
      </c>
      <c r="I3179" s="418"/>
      <c r="J3179" s="418"/>
      <c r="K3179" s="539"/>
      <c r="L3179" s="532"/>
      <c r="M3179" s="508"/>
      <c r="N3179" s="752">
        <v>4</v>
      </c>
      <c r="O3179" s="752">
        <v>12</v>
      </c>
      <c r="P3179" s="508">
        <f t="shared" si="77"/>
        <v>24000</v>
      </c>
    </row>
    <row r="3180" spans="1:16" s="389" customFormat="1" ht="11.25" x14ac:dyDescent="0.2">
      <c r="A3180" s="554" t="s">
        <v>513</v>
      </c>
      <c r="B3180" s="505" t="s">
        <v>4555</v>
      </c>
      <c r="C3180" s="505" t="s">
        <v>300</v>
      </c>
      <c r="D3180" s="418"/>
      <c r="E3180" s="508">
        <v>2797</v>
      </c>
      <c r="F3180" s="529" t="s">
        <v>7417</v>
      </c>
      <c r="G3180" s="408" t="s">
        <v>7418</v>
      </c>
      <c r="H3180" s="408" t="s">
        <v>3689</v>
      </c>
      <c r="I3180" s="418"/>
      <c r="J3180" s="418"/>
      <c r="K3180" s="539"/>
      <c r="L3180" s="532"/>
      <c r="M3180" s="508"/>
      <c r="N3180" s="752">
        <v>4</v>
      </c>
      <c r="O3180" s="752">
        <v>12</v>
      </c>
      <c r="P3180" s="508">
        <f t="shared" si="77"/>
        <v>24000</v>
      </c>
    </row>
    <row r="3181" spans="1:16" s="389" customFormat="1" ht="11.25" x14ac:dyDescent="0.2">
      <c r="A3181" s="554" t="s">
        <v>513</v>
      </c>
      <c r="B3181" s="505" t="s">
        <v>4555</v>
      </c>
      <c r="C3181" s="505" t="s">
        <v>300</v>
      </c>
      <c r="D3181" s="418"/>
      <c r="E3181" s="508">
        <v>7840</v>
      </c>
      <c r="F3181" s="529" t="s">
        <v>7419</v>
      </c>
      <c r="G3181" s="408" t="s">
        <v>7420</v>
      </c>
      <c r="H3181" s="408" t="s">
        <v>2841</v>
      </c>
      <c r="I3181" s="418"/>
      <c r="J3181" s="418"/>
      <c r="K3181" s="539"/>
      <c r="L3181" s="532"/>
      <c r="M3181" s="508"/>
      <c r="N3181" s="752">
        <v>4</v>
      </c>
      <c r="O3181" s="752">
        <v>12</v>
      </c>
      <c r="P3181" s="508">
        <f t="shared" si="77"/>
        <v>24000</v>
      </c>
    </row>
    <row r="3182" spans="1:16" s="389" customFormat="1" ht="11.25" x14ac:dyDescent="0.2">
      <c r="A3182" s="554" t="s">
        <v>513</v>
      </c>
      <c r="B3182" s="505" t="s">
        <v>4555</v>
      </c>
      <c r="C3182" s="505" t="s">
        <v>300</v>
      </c>
      <c r="D3182" s="418"/>
      <c r="E3182" s="508">
        <v>2797</v>
      </c>
      <c r="F3182" s="529" t="s">
        <v>7421</v>
      </c>
      <c r="G3182" s="408" t="s">
        <v>7422</v>
      </c>
      <c r="H3182" s="408" t="s">
        <v>3689</v>
      </c>
      <c r="I3182" s="418"/>
      <c r="J3182" s="418"/>
      <c r="K3182" s="539"/>
      <c r="L3182" s="532"/>
      <c r="M3182" s="508"/>
      <c r="N3182" s="752">
        <v>4</v>
      </c>
      <c r="O3182" s="752">
        <v>12</v>
      </c>
      <c r="P3182" s="508">
        <f t="shared" si="77"/>
        <v>24000</v>
      </c>
    </row>
    <row r="3183" spans="1:16" s="389" customFormat="1" ht="11.25" x14ac:dyDescent="0.2">
      <c r="A3183" s="554" t="s">
        <v>513</v>
      </c>
      <c r="B3183" s="505" t="s">
        <v>4555</v>
      </c>
      <c r="C3183" s="505" t="s">
        <v>300</v>
      </c>
      <c r="D3183" s="418"/>
      <c r="E3183" s="508">
        <v>3500</v>
      </c>
      <c r="F3183" s="529" t="s">
        <v>7423</v>
      </c>
      <c r="G3183" s="408" t="s">
        <v>7424</v>
      </c>
      <c r="H3183" s="408" t="s">
        <v>3689</v>
      </c>
      <c r="I3183" s="418"/>
      <c r="J3183" s="418"/>
      <c r="K3183" s="539"/>
      <c r="L3183" s="532"/>
      <c r="M3183" s="508"/>
      <c r="N3183" s="752">
        <v>4</v>
      </c>
      <c r="O3183" s="752">
        <v>12</v>
      </c>
      <c r="P3183" s="508">
        <f t="shared" si="77"/>
        <v>24000</v>
      </c>
    </row>
    <row r="3184" spans="1:16" s="389" customFormat="1" ht="11.25" x14ac:dyDescent="0.2">
      <c r="A3184" s="554" t="s">
        <v>513</v>
      </c>
      <c r="B3184" s="505" t="s">
        <v>4555</v>
      </c>
      <c r="C3184" s="505" t="s">
        <v>300</v>
      </c>
      <c r="D3184" s="418"/>
      <c r="E3184" s="508">
        <v>5500</v>
      </c>
      <c r="F3184" s="529" t="s">
        <v>7425</v>
      </c>
      <c r="G3184" s="408" t="s">
        <v>7426</v>
      </c>
      <c r="H3184" s="408" t="s">
        <v>4716</v>
      </c>
      <c r="I3184" s="418"/>
      <c r="J3184" s="418"/>
      <c r="K3184" s="539"/>
      <c r="L3184" s="532"/>
      <c r="M3184" s="508"/>
      <c r="N3184" s="752">
        <v>4</v>
      </c>
      <c r="O3184" s="752">
        <v>12</v>
      </c>
      <c r="P3184" s="508">
        <f t="shared" si="77"/>
        <v>24000</v>
      </c>
    </row>
    <row r="3185" spans="1:16" s="389" customFormat="1" ht="11.25" x14ac:dyDescent="0.2">
      <c r="A3185" s="554" t="s">
        <v>513</v>
      </c>
      <c r="B3185" s="505" t="s">
        <v>4555</v>
      </c>
      <c r="C3185" s="505" t="s">
        <v>300</v>
      </c>
      <c r="D3185" s="418"/>
      <c r="E3185" s="508">
        <v>2000</v>
      </c>
      <c r="F3185" s="529" t="s">
        <v>7427</v>
      </c>
      <c r="G3185" s="408" t="s">
        <v>7428</v>
      </c>
      <c r="H3185" s="408" t="s">
        <v>3692</v>
      </c>
      <c r="I3185" s="418"/>
      <c r="J3185" s="418"/>
      <c r="K3185" s="539"/>
      <c r="L3185" s="532"/>
      <c r="M3185" s="508"/>
      <c r="N3185" s="752">
        <v>4</v>
      </c>
      <c r="O3185" s="752">
        <v>12</v>
      </c>
      <c r="P3185" s="508">
        <f t="shared" si="77"/>
        <v>24000</v>
      </c>
    </row>
    <row r="3186" spans="1:16" s="389" customFormat="1" ht="11.25" x14ac:dyDescent="0.2">
      <c r="A3186" s="554" t="s">
        <v>513</v>
      </c>
      <c r="B3186" s="505" t="s">
        <v>4555</v>
      </c>
      <c r="C3186" s="505" t="s">
        <v>300</v>
      </c>
      <c r="D3186" s="418"/>
      <c r="E3186" s="508">
        <v>2000</v>
      </c>
      <c r="F3186" s="529" t="s">
        <v>7429</v>
      </c>
      <c r="G3186" s="408" t="s">
        <v>7430</v>
      </c>
      <c r="H3186" s="408" t="s">
        <v>3804</v>
      </c>
      <c r="I3186" s="418"/>
      <c r="J3186" s="418"/>
      <c r="K3186" s="539"/>
      <c r="L3186" s="532"/>
      <c r="M3186" s="508"/>
      <c r="N3186" s="752">
        <v>4</v>
      </c>
      <c r="O3186" s="752">
        <v>12</v>
      </c>
      <c r="P3186" s="508">
        <f t="shared" si="77"/>
        <v>24000</v>
      </c>
    </row>
    <row r="3187" spans="1:16" s="389" customFormat="1" ht="11.25" x14ac:dyDescent="0.2">
      <c r="A3187" s="554" t="s">
        <v>513</v>
      </c>
      <c r="B3187" s="505" t="s">
        <v>4555</v>
      </c>
      <c r="C3187" s="505" t="s">
        <v>300</v>
      </c>
      <c r="D3187" s="418"/>
      <c r="E3187" s="508">
        <v>6000</v>
      </c>
      <c r="F3187" s="529" t="s">
        <v>7431</v>
      </c>
      <c r="G3187" s="408" t="s">
        <v>7432</v>
      </c>
      <c r="H3187" s="408" t="s">
        <v>6060</v>
      </c>
      <c r="I3187" s="418"/>
      <c r="J3187" s="418"/>
      <c r="K3187" s="539"/>
      <c r="L3187" s="532"/>
      <c r="M3187" s="508"/>
      <c r="N3187" s="752">
        <v>4</v>
      </c>
      <c r="O3187" s="752">
        <v>12</v>
      </c>
      <c r="P3187" s="508">
        <f t="shared" si="77"/>
        <v>24000</v>
      </c>
    </row>
    <row r="3188" spans="1:16" s="389" customFormat="1" ht="11.25" x14ac:dyDescent="0.2">
      <c r="A3188" s="554" t="s">
        <v>513</v>
      </c>
      <c r="B3188" s="505" t="s">
        <v>4555</v>
      </c>
      <c r="C3188" s="505" t="s">
        <v>300</v>
      </c>
      <c r="D3188" s="418"/>
      <c r="E3188" s="508">
        <v>3000</v>
      </c>
      <c r="F3188" s="529" t="s">
        <v>7433</v>
      </c>
      <c r="G3188" s="408" t="s">
        <v>7434</v>
      </c>
      <c r="H3188" s="408" t="s">
        <v>5992</v>
      </c>
      <c r="I3188" s="418"/>
      <c r="J3188" s="418"/>
      <c r="K3188" s="539"/>
      <c r="L3188" s="532"/>
      <c r="M3188" s="508"/>
      <c r="N3188" s="752">
        <v>4</v>
      </c>
      <c r="O3188" s="752">
        <v>12</v>
      </c>
      <c r="P3188" s="508">
        <f t="shared" si="77"/>
        <v>24000</v>
      </c>
    </row>
    <row r="3189" spans="1:16" s="389" customFormat="1" ht="11.25" x14ac:dyDescent="0.2">
      <c r="A3189" s="554" t="s">
        <v>513</v>
      </c>
      <c r="B3189" s="505" t="s">
        <v>4555</v>
      </c>
      <c r="C3189" s="505" t="s">
        <v>300</v>
      </c>
      <c r="D3189" s="418"/>
      <c r="E3189" s="508">
        <v>2797</v>
      </c>
      <c r="F3189" s="529" t="s">
        <v>7435</v>
      </c>
      <c r="G3189" s="408" t="s">
        <v>7436</v>
      </c>
      <c r="H3189" s="408" t="s">
        <v>3689</v>
      </c>
      <c r="I3189" s="418"/>
      <c r="J3189" s="418"/>
      <c r="K3189" s="539"/>
      <c r="L3189" s="532"/>
      <c r="M3189" s="508"/>
      <c r="N3189" s="752">
        <v>4</v>
      </c>
      <c r="O3189" s="752">
        <v>12</v>
      </c>
      <c r="P3189" s="508">
        <f t="shared" si="77"/>
        <v>24000</v>
      </c>
    </row>
    <row r="3190" spans="1:16" s="389" customFormat="1" ht="11.25" x14ac:dyDescent="0.2">
      <c r="A3190" s="554" t="s">
        <v>513</v>
      </c>
      <c r="B3190" s="505" t="s">
        <v>4555</v>
      </c>
      <c r="C3190" s="505" t="s">
        <v>300</v>
      </c>
      <c r="D3190" s="418"/>
      <c r="E3190" s="508">
        <v>2797</v>
      </c>
      <c r="F3190" s="529" t="s">
        <v>7437</v>
      </c>
      <c r="G3190" s="408" t="s">
        <v>7438</v>
      </c>
      <c r="H3190" s="408" t="s">
        <v>3689</v>
      </c>
      <c r="I3190" s="418"/>
      <c r="J3190" s="418"/>
      <c r="K3190" s="539"/>
      <c r="L3190" s="532"/>
      <c r="M3190" s="508"/>
      <c r="N3190" s="752">
        <v>4</v>
      </c>
      <c r="O3190" s="752">
        <v>12</v>
      </c>
      <c r="P3190" s="508">
        <f t="shared" si="77"/>
        <v>24000</v>
      </c>
    </row>
    <row r="3191" spans="1:16" s="389" customFormat="1" ht="11.25" x14ac:dyDescent="0.2">
      <c r="A3191" s="554" t="s">
        <v>513</v>
      </c>
      <c r="B3191" s="505" t="s">
        <v>4555</v>
      </c>
      <c r="C3191" s="505" t="s">
        <v>300</v>
      </c>
      <c r="D3191" s="418"/>
      <c r="E3191" s="508">
        <v>2700</v>
      </c>
      <c r="F3191" s="529" t="s">
        <v>7439</v>
      </c>
      <c r="G3191" s="408" t="s">
        <v>7440</v>
      </c>
      <c r="H3191" s="408" t="s">
        <v>2502</v>
      </c>
      <c r="I3191" s="418"/>
      <c r="J3191" s="418"/>
      <c r="K3191" s="539"/>
      <c r="L3191" s="532"/>
      <c r="M3191" s="508"/>
      <c r="N3191" s="752">
        <v>4</v>
      </c>
      <c r="O3191" s="752">
        <v>12</v>
      </c>
      <c r="P3191" s="508">
        <f t="shared" si="77"/>
        <v>24000</v>
      </c>
    </row>
    <row r="3192" spans="1:16" s="389" customFormat="1" ht="11.25" x14ac:dyDescent="0.2">
      <c r="A3192" s="554" t="s">
        <v>513</v>
      </c>
      <c r="B3192" s="505" t="s">
        <v>4555</v>
      </c>
      <c r="C3192" s="505" t="s">
        <v>300</v>
      </c>
      <c r="D3192" s="418"/>
      <c r="E3192" s="508">
        <v>3000</v>
      </c>
      <c r="F3192" s="529" t="s">
        <v>7441</v>
      </c>
      <c r="G3192" s="408" t="s">
        <v>7442</v>
      </c>
      <c r="H3192" s="408" t="s">
        <v>3733</v>
      </c>
      <c r="I3192" s="418"/>
      <c r="J3192" s="418"/>
      <c r="K3192" s="539"/>
      <c r="L3192" s="532"/>
      <c r="M3192" s="508"/>
      <c r="N3192" s="752">
        <v>4</v>
      </c>
      <c r="O3192" s="752">
        <v>12</v>
      </c>
      <c r="P3192" s="508">
        <f t="shared" si="77"/>
        <v>24000</v>
      </c>
    </row>
    <row r="3193" spans="1:16" s="389" customFormat="1" ht="11.25" x14ac:dyDescent="0.2">
      <c r="A3193" s="554" t="s">
        <v>513</v>
      </c>
      <c r="B3193" s="505" t="s">
        <v>4555</v>
      </c>
      <c r="C3193" s="505" t="s">
        <v>300</v>
      </c>
      <c r="D3193" s="418"/>
      <c r="E3193" s="508">
        <v>2797</v>
      </c>
      <c r="F3193" s="529" t="s">
        <v>7443</v>
      </c>
      <c r="G3193" s="408" t="s">
        <v>7444</v>
      </c>
      <c r="H3193" s="408" t="s">
        <v>3752</v>
      </c>
      <c r="I3193" s="418"/>
      <c r="J3193" s="418"/>
      <c r="K3193" s="539"/>
      <c r="L3193" s="532"/>
      <c r="M3193" s="508"/>
      <c r="N3193" s="752">
        <v>4</v>
      </c>
      <c r="O3193" s="752">
        <v>12</v>
      </c>
      <c r="P3193" s="508">
        <f t="shared" si="77"/>
        <v>24000</v>
      </c>
    </row>
    <row r="3194" spans="1:16" s="389" customFormat="1" ht="11.25" x14ac:dyDescent="0.2">
      <c r="A3194" s="554" t="s">
        <v>513</v>
      </c>
      <c r="B3194" s="505" t="s">
        <v>4555</v>
      </c>
      <c r="C3194" s="505" t="s">
        <v>300</v>
      </c>
      <c r="D3194" s="418"/>
      <c r="E3194" s="508">
        <v>4000</v>
      </c>
      <c r="F3194" s="529" t="s">
        <v>7445</v>
      </c>
      <c r="G3194" s="408" t="s">
        <v>7446</v>
      </c>
      <c r="H3194" s="408" t="s">
        <v>6009</v>
      </c>
      <c r="I3194" s="418"/>
      <c r="J3194" s="418"/>
      <c r="K3194" s="539"/>
      <c r="L3194" s="532"/>
      <c r="M3194" s="508"/>
      <c r="N3194" s="752">
        <v>4</v>
      </c>
      <c r="O3194" s="752">
        <v>12</v>
      </c>
      <c r="P3194" s="508">
        <f t="shared" si="77"/>
        <v>24000</v>
      </c>
    </row>
    <row r="3195" spans="1:16" s="389" customFormat="1" ht="11.25" x14ac:dyDescent="0.2">
      <c r="A3195" s="554" t="s">
        <v>513</v>
      </c>
      <c r="B3195" s="505" t="s">
        <v>4555</v>
      </c>
      <c r="C3195" s="505" t="s">
        <v>300</v>
      </c>
      <c r="D3195" s="418"/>
      <c r="E3195" s="508">
        <v>6800</v>
      </c>
      <c r="F3195" s="529" t="s">
        <v>7447</v>
      </c>
      <c r="G3195" s="408" t="s">
        <v>7448</v>
      </c>
      <c r="H3195" s="408" t="s">
        <v>2236</v>
      </c>
      <c r="I3195" s="418"/>
      <c r="J3195" s="418"/>
      <c r="K3195" s="539"/>
      <c r="L3195" s="532"/>
      <c r="M3195" s="508"/>
      <c r="N3195" s="752">
        <v>4</v>
      </c>
      <c r="O3195" s="752">
        <v>12</v>
      </c>
      <c r="P3195" s="508">
        <f t="shared" si="77"/>
        <v>24000</v>
      </c>
    </row>
    <row r="3196" spans="1:16" s="389" customFormat="1" ht="11.25" x14ac:dyDescent="0.2">
      <c r="A3196" s="554" t="s">
        <v>513</v>
      </c>
      <c r="B3196" s="505" t="s">
        <v>4555</v>
      </c>
      <c r="C3196" s="505" t="s">
        <v>300</v>
      </c>
      <c r="D3196" s="418"/>
      <c r="E3196" s="508">
        <v>3500</v>
      </c>
      <c r="F3196" s="529" t="s">
        <v>7449</v>
      </c>
      <c r="G3196" s="408" t="s">
        <v>7450</v>
      </c>
      <c r="H3196" s="408" t="s">
        <v>3689</v>
      </c>
      <c r="I3196" s="418"/>
      <c r="J3196" s="418"/>
      <c r="K3196" s="539"/>
      <c r="L3196" s="532"/>
      <c r="M3196" s="508"/>
      <c r="N3196" s="752">
        <v>4</v>
      </c>
      <c r="O3196" s="752">
        <v>12</v>
      </c>
      <c r="P3196" s="508">
        <f t="shared" si="77"/>
        <v>24000</v>
      </c>
    </row>
    <row r="3197" spans="1:16" s="389" customFormat="1" ht="11.25" x14ac:dyDescent="0.2">
      <c r="A3197" s="554" t="s">
        <v>513</v>
      </c>
      <c r="B3197" s="505" t="s">
        <v>4555</v>
      </c>
      <c r="C3197" s="505" t="s">
        <v>300</v>
      </c>
      <c r="D3197" s="418"/>
      <c r="E3197" s="508">
        <v>2000</v>
      </c>
      <c r="F3197" s="529" t="s">
        <v>7451</v>
      </c>
      <c r="G3197" s="408" t="s">
        <v>7452</v>
      </c>
      <c r="H3197" s="408" t="s">
        <v>6791</v>
      </c>
      <c r="I3197" s="418"/>
      <c r="J3197" s="418"/>
      <c r="K3197" s="539"/>
      <c r="L3197" s="532"/>
      <c r="M3197" s="508"/>
      <c r="N3197" s="752">
        <v>4</v>
      </c>
      <c r="O3197" s="752">
        <v>12</v>
      </c>
      <c r="P3197" s="508">
        <f t="shared" si="77"/>
        <v>24000</v>
      </c>
    </row>
    <row r="3198" spans="1:16" s="389" customFormat="1" ht="11.25" x14ac:dyDescent="0.2">
      <c r="A3198" s="554" t="s">
        <v>513</v>
      </c>
      <c r="B3198" s="505" t="s">
        <v>4555</v>
      </c>
      <c r="C3198" s="505" t="s">
        <v>300</v>
      </c>
      <c r="D3198" s="418"/>
      <c r="E3198" s="508">
        <v>2500</v>
      </c>
      <c r="F3198" s="529" t="s">
        <v>7453</v>
      </c>
      <c r="G3198" s="408" t="s">
        <v>7454</v>
      </c>
      <c r="H3198" s="408" t="s">
        <v>3689</v>
      </c>
      <c r="I3198" s="418"/>
      <c r="J3198" s="418"/>
      <c r="K3198" s="539"/>
      <c r="L3198" s="532"/>
      <c r="M3198" s="508"/>
      <c r="N3198" s="752">
        <v>4</v>
      </c>
      <c r="O3198" s="752">
        <v>12</v>
      </c>
      <c r="P3198" s="508">
        <f t="shared" si="77"/>
        <v>24000</v>
      </c>
    </row>
    <row r="3199" spans="1:16" s="389" customFormat="1" ht="11.25" x14ac:dyDescent="0.2">
      <c r="A3199" s="554" t="s">
        <v>513</v>
      </c>
      <c r="B3199" s="505" t="s">
        <v>4555</v>
      </c>
      <c r="C3199" s="505" t="s">
        <v>300</v>
      </c>
      <c r="D3199" s="418"/>
      <c r="E3199" s="508">
        <v>6000</v>
      </c>
      <c r="F3199" s="529" t="s">
        <v>7455</v>
      </c>
      <c r="G3199" s="408" t="s">
        <v>7456</v>
      </c>
      <c r="H3199" s="408" t="s">
        <v>7457</v>
      </c>
      <c r="I3199" s="418"/>
      <c r="J3199" s="418"/>
      <c r="K3199" s="539"/>
      <c r="L3199" s="532"/>
      <c r="M3199" s="508"/>
      <c r="N3199" s="752">
        <v>4</v>
      </c>
      <c r="O3199" s="752">
        <v>12</v>
      </c>
      <c r="P3199" s="508">
        <f t="shared" si="77"/>
        <v>24000</v>
      </c>
    </row>
    <row r="3200" spans="1:16" s="389" customFormat="1" ht="11.25" x14ac:dyDescent="0.2">
      <c r="A3200" s="554" t="s">
        <v>513</v>
      </c>
      <c r="B3200" s="505" t="s">
        <v>4555</v>
      </c>
      <c r="C3200" s="505" t="s">
        <v>300</v>
      </c>
      <c r="D3200" s="418"/>
      <c r="E3200" s="508">
        <v>2797</v>
      </c>
      <c r="F3200" s="529" t="s">
        <v>7458</v>
      </c>
      <c r="G3200" s="408" t="s">
        <v>7459</v>
      </c>
      <c r="H3200" s="408" t="s">
        <v>3752</v>
      </c>
      <c r="I3200" s="418"/>
      <c r="J3200" s="418"/>
      <c r="K3200" s="539"/>
      <c r="L3200" s="532"/>
      <c r="M3200" s="508"/>
      <c r="N3200" s="752">
        <v>4</v>
      </c>
      <c r="O3200" s="752">
        <v>12</v>
      </c>
      <c r="P3200" s="508">
        <f t="shared" si="77"/>
        <v>24000</v>
      </c>
    </row>
    <row r="3201" spans="1:16" s="389" customFormat="1" ht="11.25" x14ac:dyDescent="0.2">
      <c r="A3201" s="554" t="s">
        <v>513</v>
      </c>
      <c r="B3201" s="505" t="s">
        <v>4555</v>
      </c>
      <c r="C3201" s="505" t="s">
        <v>300</v>
      </c>
      <c r="D3201" s="418"/>
      <c r="E3201" s="508">
        <v>6800</v>
      </c>
      <c r="F3201" s="529" t="s">
        <v>7460</v>
      </c>
      <c r="G3201" s="408" t="s">
        <v>7461</v>
      </c>
      <c r="H3201" s="408" t="s">
        <v>1280</v>
      </c>
      <c r="I3201" s="418"/>
      <c r="J3201" s="418"/>
      <c r="K3201" s="539"/>
      <c r="L3201" s="532"/>
      <c r="M3201" s="508"/>
      <c r="N3201" s="752">
        <v>4</v>
      </c>
      <c r="O3201" s="752">
        <v>12</v>
      </c>
      <c r="P3201" s="508">
        <f t="shared" ref="P3201:P3264" si="78">2000*O3201</f>
        <v>24000</v>
      </c>
    </row>
    <row r="3202" spans="1:16" s="389" customFormat="1" ht="11.25" x14ac:dyDescent="0.2">
      <c r="A3202" s="554" t="s">
        <v>513</v>
      </c>
      <c r="B3202" s="505" t="s">
        <v>4555</v>
      </c>
      <c r="C3202" s="505" t="s">
        <v>300</v>
      </c>
      <c r="D3202" s="418"/>
      <c r="E3202" s="508">
        <v>6000</v>
      </c>
      <c r="F3202" s="529" t="s">
        <v>7462</v>
      </c>
      <c r="G3202" s="408" t="s">
        <v>7463</v>
      </c>
      <c r="H3202" s="408" t="s">
        <v>4716</v>
      </c>
      <c r="I3202" s="418"/>
      <c r="J3202" s="418"/>
      <c r="K3202" s="539"/>
      <c r="L3202" s="532"/>
      <c r="M3202" s="508"/>
      <c r="N3202" s="752">
        <v>4</v>
      </c>
      <c r="O3202" s="752">
        <v>12</v>
      </c>
      <c r="P3202" s="508">
        <f t="shared" si="78"/>
        <v>24000</v>
      </c>
    </row>
    <row r="3203" spans="1:16" s="389" customFormat="1" ht="11.25" x14ac:dyDescent="0.2">
      <c r="A3203" s="554" t="s">
        <v>513</v>
      </c>
      <c r="B3203" s="505" t="s">
        <v>4555</v>
      </c>
      <c r="C3203" s="505" t="s">
        <v>300</v>
      </c>
      <c r="D3203" s="418"/>
      <c r="E3203" s="508">
        <v>2797</v>
      </c>
      <c r="F3203" s="529" t="s">
        <v>7464</v>
      </c>
      <c r="G3203" s="408" t="s">
        <v>7465</v>
      </c>
      <c r="H3203" s="408" t="s">
        <v>3699</v>
      </c>
      <c r="I3203" s="418"/>
      <c r="J3203" s="418"/>
      <c r="K3203" s="539"/>
      <c r="L3203" s="532"/>
      <c r="M3203" s="508"/>
      <c r="N3203" s="752">
        <v>4</v>
      </c>
      <c r="O3203" s="752">
        <v>12</v>
      </c>
      <c r="P3203" s="508">
        <f t="shared" si="78"/>
        <v>24000</v>
      </c>
    </row>
    <row r="3204" spans="1:16" s="389" customFormat="1" ht="11.25" x14ac:dyDescent="0.2">
      <c r="A3204" s="554" t="s">
        <v>513</v>
      </c>
      <c r="B3204" s="505" t="s">
        <v>4555</v>
      </c>
      <c r="C3204" s="505" t="s">
        <v>300</v>
      </c>
      <c r="D3204" s="418"/>
      <c r="E3204" s="508">
        <v>1200</v>
      </c>
      <c r="F3204" s="529" t="s">
        <v>7466</v>
      </c>
      <c r="G3204" s="408" t="s">
        <v>7467</v>
      </c>
      <c r="H3204" s="408" t="s">
        <v>832</v>
      </c>
      <c r="I3204" s="418"/>
      <c r="J3204" s="418"/>
      <c r="K3204" s="539"/>
      <c r="L3204" s="532"/>
      <c r="M3204" s="508"/>
      <c r="N3204" s="752">
        <v>4</v>
      </c>
      <c r="O3204" s="752">
        <v>12</v>
      </c>
      <c r="P3204" s="508">
        <f t="shared" si="78"/>
        <v>24000</v>
      </c>
    </row>
    <row r="3205" spans="1:16" s="389" customFormat="1" ht="11.25" x14ac:dyDescent="0.2">
      <c r="A3205" s="554" t="s">
        <v>513</v>
      </c>
      <c r="B3205" s="505" t="s">
        <v>4555</v>
      </c>
      <c r="C3205" s="505" t="s">
        <v>300</v>
      </c>
      <c r="D3205" s="418"/>
      <c r="E3205" s="508">
        <v>2797</v>
      </c>
      <c r="F3205" s="529" t="s">
        <v>7468</v>
      </c>
      <c r="G3205" s="408" t="s">
        <v>7469</v>
      </c>
      <c r="H3205" s="408" t="s">
        <v>3689</v>
      </c>
      <c r="I3205" s="418"/>
      <c r="J3205" s="418"/>
      <c r="K3205" s="539"/>
      <c r="L3205" s="532"/>
      <c r="M3205" s="508"/>
      <c r="N3205" s="752">
        <v>4</v>
      </c>
      <c r="O3205" s="752">
        <v>10</v>
      </c>
      <c r="P3205" s="508">
        <f t="shared" si="78"/>
        <v>20000</v>
      </c>
    </row>
    <row r="3206" spans="1:16" s="389" customFormat="1" ht="11.25" x14ac:dyDescent="0.2">
      <c r="A3206" s="554" t="s">
        <v>513</v>
      </c>
      <c r="B3206" s="505" t="s">
        <v>4555</v>
      </c>
      <c r="C3206" s="505" t="s">
        <v>300</v>
      </c>
      <c r="D3206" s="418"/>
      <c r="E3206" s="508">
        <v>2797</v>
      </c>
      <c r="F3206" s="529" t="s">
        <v>7470</v>
      </c>
      <c r="G3206" s="408" t="s">
        <v>7471</v>
      </c>
      <c r="H3206" s="408" t="s">
        <v>6791</v>
      </c>
      <c r="I3206" s="418"/>
      <c r="J3206" s="418"/>
      <c r="K3206" s="539"/>
      <c r="L3206" s="532"/>
      <c r="M3206" s="508"/>
      <c r="N3206" s="752">
        <v>4</v>
      </c>
      <c r="O3206" s="752">
        <v>10</v>
      </c>
      <c r="P3206" s="508">
        <f t="shared" si="78"/>
        <v>20000</v>
      </c>
    </row>
    <row r="3207" spans="1:16" s="389" customFormat="1" ht="11.25" x14ac:dyDescent="0.2">
      <c r="A3207" s="554" t="s">
        <v>513</v>
      </c>
      <c r="B3207" s="505" t="s">
        <v>4555</v>
      </c>
      <c r="C3207" s="505" t="s">
        <v>300</v>
      </c>
      <c r="D3207" s="418"/>
      <c r="E3207" s="508">
        <v>3500</v>
      </c>
      <c r="F3207" s="529" t="s">
        <v>7472</v>
      </c>
      <c r="G3207" s="408" t="s">
        <v>7473</v>
      </c>
      <c r="H3207" s="408" t="s">
        <v>3689</v>
      </c>
      <c r="I3207" s="418"/>
      <c r="J3207" s="418"/>
      <c r="K3207" s="539"/>
      <c r="L3207" s="532"/>
      <c r="M3207" s="508"/>
      <c r="N3207" s="752">
        <v>4</v>
      </c>
      <c r="O3207" s="752">
        <v>10</v>
      </c>
      <c r="P3207" s="508">
        <f t="shared" si="78"/>
        <v>20000</v>
      </c>
    </row>
    <row r="3208" spans="1:16" s="389" customFormat="1" ht="11.25" x14ac:dyDescent="0.2">
      <c r="A3208" s="554" t="s">
        <v>513</v>
      </c>
      <c r="B3208" s="505" t="s">
        <v>4555</v>
      </c>
      <c r="C3208" s="505" t="s">
        <v>300</v>
      </c>
      <c r="D3208" s="418"/>
      <c r="E3208" s="508">
        <v>3000</v>
      </c>
      <c r="F3208" s="529" t="s">
        <v>7474</v>
      </c>
      <c r="G3208" s="408" t="s">
        <v>7475</v>
      </c>
      <c r="H3208" s="408" t="s">
        <v>807</v>
      </c>
      <c r="I3208" s="418"/>
      <c r="J3208" s="418"/>
      <c r="K3208" s="539"/>
      <c r="L3208" s="532"/>
      <c r="M3208" s="508"/>
      <c r="N3208" s="752">
        <v>4</v>
      </c>
      <c r="O3208" s="752">
        <v>10</v>
      </c>
      <c r="P3208" s="508">
        <f t="shared" si="78"/>
        <v>20000</v>
      </c>
    </row>
    <row r="3209" spans="1:16" s="389" customFormat="1" ht="11.25" x14ac:dyDescent="0.2">
      <c r="A3209" s="554" t="s">
        <v>513</v>
      </c>
      <c r="B3209" s="505" t="s">
        <v>4555</v>
      </c>
      <c r="C3209" s="505" t="s">
        <v>300</v>
      </c>
      <c r="D3209" s="418"/>
      <c r="E3209" s="508">
        <v>2700</v>
      </c>
      <c r="F3209" s="529" t="s">
        <v>7476</v>
      </c>
      <c r="G3209" s="408" t="s">
        <v>7477</v>
      </c>
      <c r="H3209" s="408" t="s">
        <v>2502</v>
      </c>
      <c r="I3209" s="418"/>
      <c r="J3209" s="418"/>
      <c r="K3209" s="539"/>
      <c r="L3209" s="532"/>
      <c r="M3209" s="508"/>
      <c r="N3209" s="752">
        <v>4</v>
      </c>
      <c r="O3209" s="752">
        <v>10</v>
      </c>
      <c r="P3209" s="508">
        <f t="shared" si="78"/>
        <v>20000</v>
      </c>
    </row>
    <row r="3210" spans="1:16" s="389" customFormat="1" ht="11.25" x14ac:dyDescent="0.2">
      <c r="A3210" s="554" t="s">
        <v>513</v>
      </c>
      <c r="B3210" s="505" t="s">
        <v>4555</v>
      </c>
      <c r="C3210" s="505" t="s">
        <v>300</v>
      </c>
      <c r="D3210" s="418"/>
      <c r="E3210" s="508">
        <v>1200</v>
      </c>
      <c r="F3210" s="529" t="s">
        <v>7478</v>
      </c>
      <c r="G3210" s="408" t="s">
        <v>7479</v>
      </c>
      <c r="H3210" s="408" t="s">
        <v>3733</v>
      </c>
      <c r="I3210" s="418"/>
      <c r="J3210" s="418"/>
      <c r="K3210" s="539"/>
      <c r="L3210" s="532"/>
      <c r="M3210" s="508"/>
      <c r="N3210" s="752">
        <v>4</v>
      </c>
      <c r="O3210" s="752">
        <v>10</v>
      </c>
      <c r="P3210" s="508">
        <f t="shared" si="78"/>
        <v>20000</v>
      </c>
    </row>
    <row r="3211" spans="1:16" s="389" customFormat="1" ht="11.25" x14ac:dyDescent="0.2">
      <c r="A3211" s="554" t="s">
        <v>513</v>
      </c>
      <c r="B3211" s="505" t="s">
        <v>4555</v>
      </c>
      <c r="C3211" s="505" t="s">
        <v>300</v>
      </c>
      <c r="D3211" s="418"/>
      <c r="E3211" s="508">
        <v>5196</v>
      </c>
      <c r="F3211" s="529" t="s">
        <v>7480</v>
      </c>
      <c r="G3211" s="408" t="s">
        <v>7481</v>
      </c>
      <c r="H3211" s="408" t="s">
        <v>4716</v>
      </c>
      <c r="I3211" s="418"/>
      <c r="J3211" s="418"/>
      <c r="K3211" s="539"/>
      <c r="L3211" s="532"/>
      <c r="M3211" s="508"/>
      <c r="N3211" s="752">
        <v>4</v>
      </c>
      <c r="O3211" s="752">
        <v>10</v>
      </c>
      <c r="P3211" s="508">
        <f t="shared" si="78"/>
        <v>20000</v>
      </c>
    </row>
    <row r="3212" spans="1:16" s="389" customFormat="1" ht="11.25" x14ac:dyDescent="0.2">
      <c r="A3212" s="554" t="s">
        <v>513</v>
      </c>
      <c r="B3212" s="505" t="s">
        <v>4555</v>
      </c>
      <c r="C3212" s="505" t="s">
        <v>300</v>
      </c>
      <c r="D3212" s="418"/>
      <c r="E3212" s="508">
        <v>3000</v>
      </c>
      <c r="F3212" s="529" t="s">
        <v>7482</v>
      </c>
      <c r="G3212" s="408" t="s">
        <v>7483</v>
      </c>
      <c r="H3212" s="408" t="s">
        <v>6655</v>
      </c>
      <c r="I3212" s="418"/>
      <c r="J3212" s="418"/>
      <c r="K3212" s="539"/>
      <c r="L3212" s="532"/>
      <c r="M3212" s="508"/>
      <c r="N3212" s="752">
        <v>4</v>
      </c>
      <c r="O3212" s="752">
        <v>10</v>
      </c>
      <c r="P3212" s="508">
        <f t="shared" si="78"/>
        <v>20000</v>
      </c>
    </row>
    <row r="3213" spans="1:16" s="389" customFormat="1" ht="11.25" x14ac:dyDescent="0.2">
      <c r="A3213" s="554" t="s">
        <v>513</v>
      </c>
      <c r="B3213" s="505" t="s">
        <v>4555</v>
      </c>
      <c r="C3213" s="505" t="s">
        <v>300</v>
      </c>
      <c r="D3213" s="418"/>
      <c r="E3213" s="508">
        <v>6500</v>
      </c>
      <c r="F3213" s="529" t="s">
        <v>7484</v>
      </c>
      <c r="G3213" s="408" t="s">
        <v>7485</v>
      </c>
      <c r="H3213" s="408" t="s">
        <v>7486</v>
      </c>
      <c r="I3213" s="418"/>
      <c r="J3213" s="418"/>
      <c r="K3213" s="539"/>
      <c r="L3213" s="532"/>
      <c r="M3213" s="508"/>
      <c r="N3213" s="752">
        <v>4</v>
      </c>
      <c r="O3213" s="752">
        <v>10</v>
      </c>
      <c r="P3213" s="508">
        <f t="shared" si="78"/>
        <v>20000</v>
      </c>
    </row>
    <row r="3214" spans="1:16" s="389" customFormat="1" ht="11.25" x14ac:dyDescent="0.2">
      <c r="A3214" s="554" t="s">
        <v>513</v>
      </c>
      <c r="B3214" s="505" t="s">
        <v>4555</v>
      </c>
      <c r="C3214" s="505" t="s">
        <v>300</v>
      </c>
      <c r="D3214" s="418"/>
      <c r="E3214" s="508">
        <v>3000</v>
      </c>
      <c r="F3214" s="529" t="s">
        <v>7487</v>
      </c>
      <c r="G3214" s="408" t="s">
        <v>7488</v>
      </c>
      <c r="H3214" s="408" t="s">
        <v>807</v>
      </c>
      <c r="I3214" s="418"/>
      <c r="J3214" s="418"/>
      <c r="K3214" s="539"/>
      <c r="L3214" s="532"/>
      <c r="M3214" s="508"/>
      <c r="N3214" s="752">
        <v>4</v>
      </c>
      <c r="O3214" s="752">
        <v>10</v>
      </c>
      <c r="P3214" s="508">
        <f t="shared" si="78"/>
        <v>20000</v>
      </c>
    </row>
    <row r="3215" spans="1:16" s="389" customFormat="1" ht="11.25" x14ac:dyDescent="0.2">
      <c r="A3215" s="554" t="s">
        <v>513</v>
      </c>
      <c r="B3215" s="505" t="s">
        <v>4555</v>
      </c>
      <c r="C3215" s="505" t="s">
        <v>300</v>
      </c>
      <c r="D3215" s="418"/>
      <c r="E3215" s="508">
        <v>5275</v>
      </c>
      <c r="F3215" s="529" t="s">
        <v>7489</v>
      </c>
      <c r="G3215" s="408" t="s">
        <v>7490</v>
      </c>
      <c r="H3215" s="408" t="s">
        <v>3730</v>
      </c>
      <c r="I3215" s="418"/>
      <c r="J3215" s="418"/>
      <c r="K3215" s="539"/>
      <c r="L3215" s="532"/>
      <c r="M3215" s="508"/>
      <c r="N3215" s="752">
        <v>4</v>
      </c>
      <c r="O3215" s="752">
        <v>10</v>
      </c>
      <c r="P3215" s="508">
        <f t="shared" si="78"/>
        <v>20000</v>
      </c>
    </row>
    <row r="3216" spans="1:16" s="389" customFormat="1" ht="11.25" x14ac:dyDescent="0.2">
      <c r="A3216" s="554" t="s">
        <v>513</v>
      </c>
      <c r="B3216" s="505" t="s">
        <v>4555</v>
      </c>
      <c r="C3216" s="505" t="s">
        <v>300</v>
      </c>
      <c r="D3216" s="418"/>
      <c r="E3216" s="508">
        <v>2797</v>
      </c>
      <c r="F3216" s="529" t="s">
        <v>7491</v>
      </c>
      <c r="G3216" s="408" t="s">
        <v>7492</v>
      </c>
      <c r="H3216" s="408" t="s">
        <v>3689</v>
      </c>
      <c r="I3216" s="418"/>
      <c r="J3216" s="418"/>
      <c r="K3216" s="539"/>
      <c r="L3216" s="532"/>
      <c r="M3216" s="508"/>
      <c r="N3216" s="752">
        <v>4</v>
      </c>
      <c r="O3216" s="752">
        <v>10</v>
      </c>
      <c r="P3216" s="508">
        <f t="shared" si="78"/>
        <v>20000</v>
      </c>
    </row>
    <row r="3217" spans="1:16" s="389" customFormat="1" ht="11.25" x14ac:dyDescent="0.2">
      <c r="A3217" s="554" t="s">
        <v>513</v>
      </c>
      <c r="B3217" s="505" t="s">
        <v>4555</v>
      </c>
      <c r="C3217" s="505" t="s">
        <v>300</v>
      </c>
      <c r="D3217" s="418"/>
      <c r="E3217" s="508">
        <v>3500</v>
      </c>
      <c r="F3217" s="529" t="s">
        <v>7493</v>
      </c>
      <c r="G3217" s="408" t="s">
        <v>7494</v>
      </c>
      <c r="H3217" s="408" t="s">
        <v>3689</v>
      </c>
      <c r="I3217" s="418"/>
      <c r="J3217" s="418"/>
      <c r="K3217" s="539"/>
      <c r="L3217" s="532"/>
      <c r="M3217" s="508"/>
      <c r="N3217" s="752">
        <v>4</v>
      </c>
      <c r="O3217" s="752">
        <v>10</v>
      </c>
      <c r="P3217" s="508">
        <f t="shared" si="78"/>
        <v>20000</v>
      </c>
    </row>
    <row r="3218" spans="1:16" s="389" customFormat="1" ht="11.25" x14ac:dyDescent="0.2">
      <c r="A3218" s="554" t="s">
        <v>513</v>
      </c>
      <c r="B3218" s="505" t="s">
        <v>4555</v>
      </c>
      <c r="C3218" s="505" t="s">
        <v>300</v>
      </c>
      <c r="D3218" s="418"/>
      <c r="E3218" s="508">
        <v>2700</v>
      </c>
      <c r="F3218" s="529" t="s">
        <v>7495</v>
      </c>
      <c r="G3218" s="408" t="s">
        <v>7496</v>
      </c>
      <c r="H3218" s="408" t="s">
        <v>2502</v>
      </c>
      <c r="I3218" s="418"/>
      <c r="J3218" s="418"/>
      <c r="K3218" s="539"/>
      <c r="L3218" s="532"/>
      <c r="M3218" s="508"/>
      <c r="N3218" s="752">
        <v>4</v>
      </c>
      <c r="O3218" s="752">
        <v>10</v>
      </c>
      <c r="P3218" s="508">
        <f t="shared" si="78"/>
        <v>20000</v>
      </c>
    </row>
    <row r="3219" spans="1:16" s="389" customFormat="1" ht="11.25" x14ac:dyDescent="0.2">
      <c r="A3219" s="554" t="s">
        <v>513</v>
      </c>
      <c r="B3219" s="505" t="s">
        <v>4555</v>
      </c>
      <c r="C3219" s="505" t="s">
        <v>300</v>
      </c>
      <c r="D3219" s="418"/>
      <c r="E3219" s="508">
        <v>1200</v>
      </c>
      <c r="F3219" s="529" t="s">
        <v>7497</v>
      </c>
      <c r="G3219" s="408" t="s">
        <v>7498</v>
      </c>
      <c r="H3219" s="408" t="s">
        <v>3692</v>
      </c>
      <c r="I3219" s="418"/>
      <c r="J3219" s="418"/>
      <c r="K3219" s="539"/>
      <c r="L3219" s="532"/>
      <c r="M3219" s="508"/>
      <c r="N3219" s="752">
        <v>4</v>
      </c>
      <c r="O3219" s="752">
        <v>12</v>
      </c>
      <c r="P3219" s="508">
        <f t="shared" si="78"/>
        <v>24000</v>
      </c>
    </row>
    <row r="3220" spans="1:16" s="389" customFormat="1" ht="11.25" x14ac:dyDescent="0.2">
      <c r="A3220" s="554" t="s">
        <v>513</v>
      </c>
      <c r="B3220" s="505" t="s">
        <v>4555</v>
      </c>
      <c r="C3220" s="505" t="s">
        <v>300</v>
      </c>
      <c r="D3220" s="418"/>
      <c r="E3220" s="508">
        <v>2500</v>
      </c>
      <c r="F3220" s="529" t="s">
        <v>7499</v>
      </c>
      <c r="G3220" s="408" t="s">
        <v>7500</v>
      </c>
      <c r="H3220" s="408" t="s">
        <v>3699</v>
      </c>
      <c r="I3220" s="418"/>
      <c r="J3220" s="418"/>
      <c r="K3220" s="539"/>
      <c r="L3220" s="532"/>
      <c r="M3220" s="508"/>
      <c r="N3220" s="752">
        <v>4</v>
      </c>
      <c r="O3220" s="752">
        <v>12</v>
      </c>
      <c r="P3220" s="508">
        <f t="shared" si="78"/>
        <v>24000</v>
      </c>
    </row>
    <row r="3221" spans="1:16" s="389" customFormat="1" ht="11.25" x14ac:dyDescent="0.2">
      <c r="A3221" s="554" t="s">
        <v>513</v>
      </c>
      <c r="B3221" s="505" t="s">
        <v>4555</v>
      </c>
      <c r="C3221" s="505" t="s">
        <v>300</v>
      </c>
      <c r="D3221" s="418"/>
      <c r="E3221" s="508">
        <v>2000</v>
      </c>
      <c r="F3221" s="529" t="s">
        <v>7501</v>
      </c>
      <c r="G3221" s="408" t="s">
        <v>7502</v>
      </c>
      <c r="H3221" s="408" t="s">
        <v>2852</v>
      </c>
      <c r="I3221" s="418"/>
      <c r="J3221" s="418"/>
      <c r="K3221" s="539"/>
      <c r="L3221" s="532"/>
      <c r="M3221" s="508"/>
      <c r="N3221" s="752">
        <v>4</v>
      </c>
      <c r="O3221" s="752">
        <v>12</v>
      </c>
      <c r="P3221" s="508">
        <f t="shared" si="78"/>
        <v>24000</v>
      </c>
    </row>
    <row r="3222" spans="1:16" s="389" customFormat="1" ht="11.25" x14ac:dyDescent="0.2">
      <c r="A3222" s="554" t="s">
        <v>513</v>
      </c>
      <c r="B3222" s="505" t="s">
        <v>4555</v>
      </c>
      <c r="C3222" s="505" t="s">
        <v>300</v>
      </c>
      <c r="D3222" s="418"/>
      <c r="E3222" s="508">
        <v>4000</v>
      </c>
      <c r="F3222" s="529" t="s">
        <v>7503</v>
      </c>
      <c r="G3222" s="408" t="s">
        <v>7504</v>
      </c>
      <c r="H3222" s="408" t="s">
        <v>6009</v>
      </c>
      <c r="I3222" s="418"/>
      <c r="J3222" s="418"/>
      <c r="K3222" s="539"/>
      <c r="L3222" s="532"/>
      <c r="M3222" s="508"/>
      <c r="N3222" s="752">
        <v>4</v>
      </c>
      <c r="O3222" s="752">
        <v>12</v>
      </c>
      <c r="P3222" s="508">
        <f t="shared" si="78"/>
        <v>24000</v>
      </c>
    </row>
    <row r="3223" spans="1:16" s="389" customFormat="1" ht="11.25" x14ac:dyDescent="0.2">
      <c r="A3223" s="554" t="s">
        <v>513</v>
      </c>
      <c r="B3223" s="505" t="s">
        <v>4555</v>
      </c>
      <c r="C3223" s="505" t="s">
        <v>300</v>
      </c>
      <c r="D3223" s="418"/>
      <c r="E3223" s="508">
        <v>5000</v>
      </c>
      <c r="F3223" s="529" t="s">
        <v>7505</v>
      </c>
      <c r="G3223" s="408" t="s">
        <v>7506</v>
      </c>
      <c r="H3223" s="408" t="s">
        <v>4700</v>
      </c>
      <c r="I3223" s="418"/>
      <c r="J3223" s="418"/>
      <c r="K3223" s="539"/>
      <c r="L3223" s="532"/>
      <c r="M3223" s="508"/>
      <c r="N3223" s="752">
        <v>4</v>
      </c>
      <c r="O3223" s="752">
        <v>12</v>
      </c>
      <c r="P3223" s="508">
        <f t="shared" si="78"/>
        <v>24000</v>
      </c>
    </row>
    <row r="3224" spans="1:16" s="389" customFormat="1" ht="11.25" x14ac:dyDescent="0.2">
      <c r="A3224" s="554" t="s">
        <v>513</v>
      </c>
      <c r="B3224" s="505" t="s">
        <v>4555</v>
      </c>
      <c r="C3224" s="505" t="s">
        <v>300</v>
      </c>
      <c r="D3224" s="418"/>
      <c r="E3224" s="508">
        <v>2797</v>
      </c>
      <c r="F3224" s="529" t="s">
        <v>7507</v>
      </c>
      <c r="G3224" s="408" t="s">
        <v>7508</v>
      </c>
      <c r="H3224" s="408" t="s">
        <v>6791</v>
      </c>
      <c r="I3224" s="418"/>
      <c r="J3224" s="418"/>
      <c r="K3224" s="539"/>
      <c r="L3224" s="532"/>
      <c r="M3224" s="508"/>
      <c r="N3224" s="752">
        <v>4</v>
      </c>
      <c r="O3224" s="752">
        <v>12</v>
      </c>
      <c r="P3224" s="508">
        <f t="shared" si="78"/>
        <v>24000</v>
      </c>
    </row>
    <row r="3225" spans="1:16" s="389" customFormat="1" ht="11.25" x14ac:dyDescent="0.2">
      <c r="A3225" s="554" t="s">
        <v>513</v>
      </c>
      <c r="B3225" s="505" t="s">
        <v>4555</v>
      </c>
      <c r="C3225" s="505" t="s">
        <v>300</v>
      </c>
      <c r="D3225" s="418"/>
      <c r="E3225" s="508">
        <v>6000</v>
      </c>
      <c r="F3225" s="529" t="s">
        <v>7509</v>
      </c>
      <c r="G3225" s="408" t="s">
        <v>7510</v>
      </c>
      <c r="H3225" s="408" t="s">
        <v>6060</v>
      </c>
      <c r="I3225" s="418"/>
      <c r="J3225" s="418"/>
      <c r="K3225" s="539"/>
      <c r="L3225" s="532"/>
      <c r="M3225" s="508"/>
      <c r="N3225" s="752">
        <v>4</v>
      </c>
      <c r="O3225" s="752">
        <v>12</v>
      </c>
      <c r="P3225" s="508">
        <f t="shared" si="78"/>
        <v>24000</v>
      </c>
    </row>
    <row r="3226" spans="1:16" s="389" customFormat="1" ht="11.25" x14ac:dyDescent="0.2">
      <c r="A3226" s="554" t="s">
        <v>513</v>
      </c>
      <c r="B3226" s="505" t="s">
        <v>4555</v>
      </c>
      <c r="C3226" s="505" t="s">
        <v>300</v>
      </c>
      <c r="D3226" s="418"/>
      <c r="E3226" s="508">
        <v>7840</v>
      </c>
      <c r="F3226" s="529" t="s">
        <v>7511</v>
      </c>
      <c r="G3226" s="408" t="s">
        <v>7512</v>
      </c>
      <c r="H3226" s="408" t="s">
        <v>2841</v>
      </c>
      <c r="I3226" s="418"/>
      <c r="J3226" s="418"/>
      <c r="K3226" s="539"/>
      <c r="L3226" s="532"/>
      <c r="M3226" s="508"/>
      <c r="N3226" s="752">
        <v>4</v>
      </c>
      <c r="O3226" s="752">
        <v>12</v>
      </c>
      <c r="P3226" s="508">
        <f t="shared" si="78"/>
        <v>24000</v>
      </c>
    </row>
    <row r="3227" spans="1:16" s="389" customFormat="1" ht="11.25" x14ac:dyDescent="0.2">
      <c r="A3227" s="554" t="s">
        <v>513</v>
      </c>
      <c r="B3227" s="505" t="s">
        <v>4555</v>
      </c>
      <c r="C3227" s="505" t="s">
        <v>300</v>
      </c>
      <c r="D3227" s="418"/>
      <c r="E3227" s="508">
        <v>2903.23</v>
      </c>
      <c r="F3227" s="529" t="s">
        <v>7513</v>
      </c>
      <c r="G3227" s="408" t="s">
        <v>7514</v>
      </c>
      <c r="H3227" s="408" t="s">
        <v>3733</v>
      </c>
      <c r="I3227" s="418"/>
      <c r="J3227" s="418"/>
      <c r="K3227" s="539"/>
      <c r="L3227" s="532"/>
      <c r="M3227" s="508"/>
      <c r="N3227" s="752">
        <v>4</v>
      </c>
      <c r="O3227" s="752">
        <v>12</v>
      </c>
      <c r="P3227" s="508">
        <f t="shared" si="78"/>
        <v>24000</v>
      </c>
    </row>
    <row r="3228" spans="1:16" s="389" customFormat="1" ht="11.25" x14ac:dyDescent="0.2">
      <c r="A3228" s="554" t="s">
        <v>513</v>
      </c>
      <c r="B3228" s="505" t="s">
        <v>4555</v>
      </c>
      <c r="C3228" s="505" t="s">
        <v>300</v>
      </c>
      <c r="D3228" s="418"/>
      <c r="E3228" s="508">
        <v>2797</v>
      </c>
      <c r="F3228" s="529" t="s">
        <v>7515</v>
      </c>
      <c r="G3228" s="408" t="s">
        <v>7516</v>
      </c>
      <c r="H3228" s="408" t="s">
        <v>3689</v>
      </c>
      <c r="I3228" s="418"/>
      <c r="J3228" s="418"/>
      <c r="K3228" s="539"/>
      <c r="L3228" s="532"/>
      <c r="M3228" s="508"/>
      <c r="N3228" s="752">
        <v>4</v>
      </c>
      <c r="O3228" s="752">
        <v>12</v>
      </c>
      <c r="P3228" s="508">
        <f t="shared" si="78"/>
        <v>24000</v>
      </c>
    </row>
    <row r="3229" spans="1:16" s="389" customFormat="1" ht="11.25" x14ac:dyDescent="0.2">
      <c r="A3229" s="554" t="s">
        <v>513</v>
      </c>
      <c r="B3229" s="505" t="s">
        <v>4555</v>
      </c>
      <c r="C3229" s="505" t="s">
        <v>300</v>
      </c>
      <c r="D3229" s="418"/>
      <c r="E3229" s="508">
        <v>6000</v>
      </c>
      <c r="F3229" s="529" t="s">
        <v>7517</v>
      </c>
      <c r="G3229" s="408" t="s">
        <v>5011</v>
      </c>
      <c r="H3229" s="408" t="s">
        <v>2841</v>
      </c>
      <c r="I3229" s="418"/>
      <c r="J3229" s="418"/>
      <c r="K3229" s="539"/>
      <c r="L3229" s="532"/>
      <c r="M3229" s="508"/>
      <c r="N3229" s="752">
        <v>4</v>
      </c>
      <c r="O3229" s="752">
        <v>12</v>
      </c>
      <c r="P3229" s="508">
        <f t="shared" si="78"/>
        <v>24000</v>
      </c>
    </row>
    <row r="3230" spans="1:16" s="389" customFormat="1" ht="11.25" x14ac:dyDescent="0.2">
      <c r="A3230" s="554" t="s">
        <v>513</v>
      </c>
      <c r="B3230" s="505" t="s">
        <v>4555</v>
      </c>
      <c r="C3230" s="505" t="s">
        <v>300</v>
      </c>
      <c r="D3230" s="418"/>
      <c r="E3230" s="508">
        <v>6000</v>
      </c>
      <c r="F3230" s="529" t="s">
        <v>5010</v>
      </c>
      <c r="G3230" s="408" t="s">
        <v>7518</v>
      </c>
      <c r="H3230" s="408" t="s">
        <v>6060</v>
      </c>
      <c r="I3230" s="418"/>
      <c r="J3230" s="418"/>
      <c r="K3230" s="539"/>
      <c r="L3230" s="532"/>
      <c r="M3230" s="508"/>
      <c r="N3230" s="752">
        <v>4</v>
      </c>
      <c r="O3230" s="752">
        <v>12</v>
      </c>
      <c r="P3230" s="508">
        <f t="shared" si="78"/>
        <v>24000</v>
      </c>
    </row>
    <row r="3231" spans="1:16" s="389" customFormat="1" ht="11.25" x14ac:dyDescent="0.2">
      <c r="A3231" s="554" t="s">
        <v>513</v>
      </c>
      <c r="B3231" s="505" t="s">
        <v>4555</v>
      </c>
      <c r="C3231" s="505" t="s">
        <v>300</v>
      </c>
      <c r="D3231" s="418"/>
      <c r="E3231" s="508">
        <v>3000</v>
      </c>
      <c r="F3231" s="529" t="s">
        <v>7519</v>
      </c>
      <c r="G3231" s="408" t="s">
        <v>7520</v>
      </c>
      <c r="H3231" s="408" t="s">
        <v>3733</v>
      </c>
      <c r="I3231" s="418"/>
      <c r="J3231" s="418"/>
      <c r="K3231" s="539"/>
      <c r="L3231" s="532"/>
      <c r="M3231" s="508"/>
      <c r="N3231" s="752">
        <v>4</v>
      </c>
      <c r="O3231" s="752">
        <v>12</v>
      </c>
      <c r="P3231" s="508">
        <f t="shared" si="78"/>
        <v>24000</v>
      </c>
    </row>
    <row r="3232" spans="1:16" s="389" customFormat="1" ht="11.25" x14ac:dyDescent="0.2">
      <c r="A3232" s="554" t="s">
        <v>513</v>
      </c>
      <c r="B3232" s="505" t="s">
        <v>4555</v>
      </c>
      <c r="C3232" s="505" t="s">
        <v>300</v>
      </c>
      <c r="D3232" s="418"/>
      <c r="E3232" s="508">
        <v>8500</v>
      </c>
      <c r="F3232" s="529" t="s">
        <v>7521</v>
      </c>
      <c r="G3232" s="408" t="s">
        <v>7522</v>
      </c>
      <c r="H3232" s="408" t="s">
        <v>6104</v>
      </c>
      <c r="I3232" s="418"/>
      <c r="J3232" s="418"/>
      <c r="K3232" s="539"/>
      <c r="L3232" s="532"/>
      <c r="M3232" s="508"/>
      <c r="N3232" s="752">
        <v>4</v>
      </c>
      <c r="O3232" s="752">
        <v>12</v>
      </c>
      <c r="P3232" s="508">
        <f t="shared" si="78"/>
        <v>24000</v>
      </c>
    </row>
    <row r="3233" spans="1:16" s="389" customFormat="1" ht="11.25" x14ac:dyDescent="0.2">
      <c r="A3233" s="554" t="s">
        <v>513</v>
      </c>
      <c r="B3233" s="505" t="s">
        <v>4555</v>
      </c>
      <c r="C3233" s="505" t="s">
        <v>300</v>
      </c>
      <c r="D3233" s="418"/>
      <c r="E3233" s="508">
        <v>2797</v>
      </c>
      <c r="F3233" s="529" t="s">
        <v>7523</v>
      </c>
      <c r="G3233" s="408" t="s">
        <v>7524</v>
      </c>
      <c r="H3233" s="408" t="s">
        <v>3689</v>
      </c>
      <c r="I3233" s="418"/>
      <c r="J3233" s="418"/>
      <c r="K3233" s="539"/>
      <c r="L3233" s="532"/>
      <c r="M3233" s="508"/>
      <c r="N3233" s="752">
        <v>4</v>
      </c>
      <c r="O3233" s="752">
        <v>12</v>
      </c>
      <c r="P3233" s="508">
        <f t="shared" si="78"/>
        <v>24000</v>
      </c>
    </row>
    <row r="3234" spans="1:16" s="389" customFormat="1" ht="11.25" x14ac:dyDescent="0.2">
      <c r="A3234" s="554" t="s">
        <v>513</v>
      </c>
      <c r="B3234" s="505" t="s">
        <v>4555</v>
      </c>
      <c r="C3234" s="505" t="s">
        <v>300</v>
      </c>
      <c r="D3234" s="418"/>
      <c r="E3234" s="508">
        <v>5000</v>
      </c>
      <c r="F3234" s="529" t="s">
        <v>7525</v>
      </c>
      <c r="G3234" s="408" t="s">
        <v>7526</v>
      </c>
      <c r="H3234" s="408" t="s">
        <v>5914</v>
      </c>
      <c r="I3234" s="418"/>
      <c r="J3234" s="418"/>
      <c r="K3234" s="539"/>
      <c r="L3234" s="532"/>
      <c r="M3234" s="508"/>
      <c r="N3234" s="752">
        <v>4</v>
      </c>
      <c r="O3234" s="752">
        <v>12</v>
      </c>
      <c r="P3234" s="508">
        <f t="shared" si="78"/>
        <v>24000</v>
      </c>
    </row>
    <row r="3235" spans="1:16" s="389" customFormat="1" ht="11.25" x14ac:dyDescent="0.2">
      <c r="A3235" s="554" t="s">
        <v>513</v>
      </c>
      <c r="B3235" s="505" t="s">
        <v>4555</v>
      </c>
      <c r="C3235" s="505" t="s">
        <v>300</v>
      </c>
      <c r="D3235" s="418"/>
      <c r="E3235" s="508">
        <v>2903.23</v>
      </c>
      <c r="F3235" s="529" t="s">
        <v>7527</v>
      </c>
      <c r="G3235" s="408" t="s">
        <v>7528</v>
      </c>
      <c r="H3235" s="408" t="s">
        <v>3733</v>
      </c>
      <c r="I3235" s="418"/>
      <c r="J3235" s="418"/>
      <c r="K3235" s="539"/>
      <c r="L3235" s="532"/>
      <c r="M3235" s="508"/>
      <c r="N3235" s="752">
        <v>4</v>
      </c>
      <c r="O3235" s="752">
        <v>12</v>
      </c>
      <c r="P3235" s="508">
        <f t="shared" si="78"/>
        <v>24000</v>
      </c>
    </row>
    <row r="3236" spans="1:16" s="389" customFormat="1" ht="11.25" x14ac:dyDescent="0.2">
      <c r="A3236" s="554" t="s">
        <v>513</v>
      </c>
      <c r="B3236" s="505" t="s">
        <v>4555</v>
      </c>
      <c r="C3236" s="505" t="s">
        <v>300</v>
      </c>
      <c r="D3236" s="418"/>
      <c r="E3236" s="508">
        <v>3000</v>
      </c>
      <c r="F3236" s="529" t="s">
        <v>7529</v>
      </c>
      <c r="G3236" s="408" t="s">
        <v>7530</v>
      </c>
      <c r="H3236" s="408" t="s">
        <v>5992</v>
      </c>
      <c r="I3236" s="418"/>
      <c r="J3236" s="418"/>
      <c r="K3236" s="539"/>
      <c r="L3236" s="532"/>
      <c r="M3236" s="508"/>
      <c r="N3236" s="752">
        <v>4</v>
      </c>
      <c r="O3236" s="752">
        <v>12</v>
      </c>
      <c r="P3236" s="508">
        <f t="shared" si="78"/>
        <v>24000</v>
      </c>
    </row>
    <row r="3237" spans="1:16" s="389" customFormat="1" ht="11.25" x14ac:dyDescent="0.2">
      <c r="A3237" s="554" t="s">
        <v>513</v>
      </c>
      <c r="B3237" s="505" t="s">
        <v>4555</v>
      </c>
      <c r="C3237" s="505" t="s">
        <v>300</v>
      </c>
      <c r="D3237" s="418"/>
      <c r="E3237" s="508">
        <v>2797</v>
      </c>
      <c r="F3237" s="529" t="s">
        <v>7531</v>
      </c>
      <c r="G3237" s="408" t="s">
        <v>7532</v>
      </c>
      <c r="H3237" s="408" t="s">
        <v>3689</v>
      </c>
      <c r="I3237" s="418"/>
      <c r="J3237" s="418"/>
      <c r="K3237" s="539"/>
      <c r="L3237" s="532"/>
      <c r="M3237" s="508"/>
      <c r="N3237" s="752">
        <v>4</v>
      </c>
      <c r="O3237" s="752">
        <v>12</v>
      </c>
      <c r="P3237" s="508">
        <f t="shared" si="78"/>
        <v>24000</v>
      </c>
    </row>
    <row r="3238" spans="1:16" s="389" customFormat="1" ht="11.25" x14ac:dyDescent="0.2">
      <c r="A3238" s="554" t="s">
        <v>513</v>
      </c>
      <c r="B3238" s="505" t="s">
        <v>4555</v>
      </c>
      <c r="C3238" s="505" t="s">
        <v>300</v>
      </c>
      <c r="D3238" s="418"/>
      <c r="E3238" s="508">
        <v>3500</v>
      </c>
      <c r="F3238" s="529" t="s">
        <v>7533</v>
      </c>
      <c r="G3238" s="408" t="s">
        <v>7534</v>
      </c>
      <c r="H3238" s="408" t="s">
        <v>3689</v>
      </c>
      <c r="I3238" s="418"/>
      <c r="J3238" s="418"/>
      <c r="K3238" s="539"/>
      <c r="L3238" s="532"/>
      <c r="M3238" s="508"/>
      <c r="N3238" s="752">
        <v>4</v>
      </c>
      <c r="O3238" s="752">
        <v>12</v>
      </c>
      <c r="P3238" s="508">
        <f t="shared" si="78"/>
        <v>24000</v>
      </c>
    </row>
    <row r="3239" spans="1:16" s="389" customFormat="1" ht="11.25" x14ac:dyDescent="0.2">
      <c r="A3239" s="554" t="s">
        <v>513</v>
      </c>
      <c r="B3239" s="505" t="s">
        <v>4555</v>
      </c>
      <c r="C3239" s="505" t="s">
        <v>300</v>
      </c>
      <c r="D3239" s="418"/>
      <c r="E3239" s="508">
        <v>5000</v>
      </c>
      <c r="F3239" s="529" t="s">
        <v>7535</v>
      </c>
      <c r="G3239" s="408" t="s">
        <v>7536</v>
      </c>
      <c r="H3239" s="408" t="s">
        <v>6009</v>
      </c>
      <c r="I3239" s="418"/>
      <c r="J3239" s="418"/>
      <c r="K3239" s="539"/>
      <c r="L3239" s="532"/>
      <c r="M3239" s="508"/>
      <c r="N3239" s="752">
        <v>4</v>
      </c>
      <c r="O3239" s="752">
        <v>12</v>
      </c>
      <c r="P3239" s="508">
        <f t="shared" si="78"/>
        <v>24000</v>
      </c>
    </row>
    <row r="3240" spans="1:16" s="389" customFormat="1" ht="11.25" x14ac:dyDescent="0.2">
      <c r="A3240" s="554" t="s">
        <v>513</v>
      </c>
      <c r="B3240" s="505" t="s">
        <v>4555</v>
      </c>
      <c r="C3240" s="505" t="s">
        <v>300</v>
      </c>
      <c r="D3240" s="418"/>
      <c r="E3240" s="508">
        <v>2709.68</v>
      </c>
      <c r="F3240" s="529" t="s">
        <v>7537</v>
      </c>
      <c r="G3240" s="408" t="s">
        <v>7538</v>
      </c>
      <c r="H3240" s="408" t="s">
        <v>6264</v>
      </c>
      <c r="I3240" s="418"/>
      <c r="J3240" s="418"/>
      <c r="K3240" s="539"/>
      <c r="L3240" s="532"/>
      <c r="M3240" s="508"/>
      <c r="N3240" s="752">
        <v>4</v>
      </c>
      <c r="O3240" s="752">
        <v>12</v>
      </c>
      <c r="P3240" s="508">
        <f t="shared" si="78"/>
        <v>24000</v>
      </c>
    </row>
    <row r="3241" spans="1:16" s="389" customFormat="1" ht="11.25" x14ac:dyDescent="0.2">
      <c r="A3241" s="554" t="s">
        <v>513</v>
      </c>
      <c r="B3241" s="505" t="s">
        <v>4555</v>
      </c>
      <c r="C3241" s="505" t="s">
        <v>300</v>
      </c>
      <c r="D3241" s="418"/>
      <c r="E3241" s="508">
        <v>2797</v>
      </c>
      <c r="F3241" s="529" t="s">
        <v>7539</v>
      </c>
      <c r="G3241" s="408" t="s">
        <v>7540</v>
      </c>
      <c r="H3241" s="408" t="s">
        <v>3689</v>
      </c>
      <c r="I3241" s="418"/>
      <c r="J3241" s="418"/>
      <c r="K3241" s="539"/>
      <c r="L3241" s="532"/>
      <c r="M3241" s="508"/>
      <c r="N3241" s="752">
        <v>4</v>
      </c>
      <c r="O3241" s="752">
        <v>12</v>
      </c>
      <c r="P3241" s="508">
        <f t="shared" si="78"/>
        <v>24000</v>
      </c>
    </row>
    <row r="3242" spans="1:16" s="389" customFormat="1" ht="11.25" x14ac:dyDescent="0.2">
      <c r="A3242" s="554" t="s">
        <v>513</v>
      </c>
      <c r="B3242" s="505" t="s">
        <v>4555</v>
      </c>
      <c r="C3242" s="505" t="s">
        <v>300</v>
      </c>
      <c r="D3242" s="418"/>
      <c r="E3242" s="508">
        <v>5000</v>
      </c>
      <c r="F3242" s="529" t="s">
        <v>7541</v>
      </c>
      <c r="G3242" s="408" t="s">
        <v>7542</v>
      </c>
      <c r="H3242" s="408" t="s">
        <v>6022</v>
      </c>
      <c r="I3242" s="418"/>
      <c r="J3242" s="418"/>
      <c r="K3242" s="539"/>
      <c r="L3242" s="532"/>
      <c r="M3242" s="508"/>
      <c r="N3242" s="752">
        <v>4</v>
      </c>
      <c r="O3242" s="752">
        <v>12</v>
      </c>
      <c r="P3242" s="508">
        <f t="shared" si="78"/>
        <v>24000</v>
      </c>
    </row>
    <row r="3243" spans="1:16" s="389" customFormat="1" ht="11.25" x14ac:dyDescent="0.2">
      <c r="A3243" s="554" t="s">
        <v>513</v>
      </c>
      <c r="B3243" s="505" t="s">
        <v>4555</v>
      </c>
      <c r="C3243" s="505" t="s">
        <v>300</v>
      </c>
      <c r="D3243" s="418"/>
      <c r="E3243" s="508">
        <v>2500</v>
      </c>
      <c r="F3243" s="529" t="s">
        <v>7543</v>
      </c>
      <c r="G3243" s="408" t="s">
        <v>7544</v>
      </c>
      <c r="H3243" s="408" t="s">
        <v>3689</v>
      </c>
      <c r="I3243" s="418"/>
      <c r="J3243" s="418"/>
      <c r="K3243" s="539"/>
      <c r="L3243" s="532"/>
      <c r="M3243" s="508"/>
      <c r="N3243" s="752">
        <v>4</v>
      </c>
      <c r="O3243" s="752">
        <v>12</v>
      </c>
      <c r="P3243" s="508">
        <f t="shared" si="78"/>
        <v>24000</v>
      </c>
    </row>
    <row r="3244" spans="1:16" s="389" customFormat="1" ht="11.25" x14ac:dyDescent="0.2">
      <c r="A3244" s="554" t="s">
        <v>513</v>
      </c>
      <c r="B3244" s="505" t="s">
        <v>4555</v>
      </c>
      <c r="C3244" s="505" t="s">
        <v>300</v>
      </c>
      <c r="D3244" s="418"/>
      <c r="E3244" s="508">
        <v>6800</v>
      </c>
      <c r="F3244" s="529" t="s">
        <v>7545</v>
      </c>
      <c r="G3244" s="408" t="s">
        <v>7546</v>
      </c>
      <c r="H3244" s="408" t="s">
        <v>2236</v>
      </c>
      <c r="I3244" s="418"/>
      <c r="J3244" s="418"/>
      <c r="K3244" s="539"/>
      <c r="L3244" s="532"/>
      <c r="M3244" s="508"/>
      <c r="N3244" s="752">
        <v>4</v>
      </c>
      <c r="O3244" s="752">
        <v>12</v>
      </c>
      <c r="P3244" s="508">
        <f t="shared" si="78"/>
        <v>24000</v>
      </c>
    </row>
    <row r="3245" spans="1:16" s="389" customFormat="1" ht="11.25" x14ac:dyDescent="0.2">
      <c r="A3245" s="554" t="s">
        <v>513</v>
      </c>
      <c r="B3245" s="505" t="s">
        <v>4555</v>
      </c>
      <c r="C3245" s="505" t="s">
        <v>300</v>
      </c>
      <c r="D3245" s="418"/>
      <c r="E3245" s="508">
        <v>2700</v>
      </c>
      <c r="F3245" s="529" t="s">
        <v>7547</v>
      </c>
      <c r="G3245" s="408" t="s">
        <v>7548</v>
      </c>
      <c r="H3245" s="408" t="s">
        <v>2502</v>
      </c>
      <c r="I3245" s="418"/>
      <c r="J3245" s="418"/>
      <c r="K3245" s="539"/>
      <c r="L3245" s="532"/>
      <c r="M3245" s="508"/>
      <c r="N3245" s="752">
        <v>4</v>
      </c>
      <c r="O3245" s="752">
        <v>12</v>
      </c>
      <c r="P3245" s="508">
        <f t="shared" si="78"/>
        <v>24000</v>
      </c>
    </row>
    <row r="3246" spans="1:16" s="389" customFormat="1" ht="11.25" x14ac:dyDescent="0.2">
      <c r="A3246" s="554" t="s">
        <v>513</v>
      </c>
      <c r="B3246" s="505" t="s">
        <v>4555</v>
      </c>
      <c r="C3246" s="505" t="s">
        <v>300</v>
      </c>
      <c r="D3246" s="418"/>
      <c r="E3246" s="508">
        <v>3000</v>
      </c>
      <c r="F3246" s="529" t="s">
        <v>7549</v>
      </c>
      <c r="G3246" s="408" t="s">
        <v>7550</v>
      </c>
      <c r="H3246" s="408" t="s">
        <v>3886</v>
      </c>
      <c r="I3246" s="418"/>
      <c r="J3246" s="418"/>
      <c r="K3246" s="539"/>
      <c r="L3246" s="532"/>
      <c r="M3246" s="508"/>
      <c r="N3246" s="752">
        <v>4</v>
      </c>
      <c r="O3246" s="752">
        <v>12</v>
      </c>
      <c r="P3246" s="508">
        <f t="shared" si="78"/>
        <v>24000</v>
      </c>
    </row>
    <row r="3247" spans="1:16" s="389" customFormat="1" ht="11.25" x14ac:dyDescent="0.2">
      <c r="A3247" s="554" t="s">
        <v>513</v>
      </c>
      <c r="B3247" s="505" t="s">
        <v>4555</v>
      </c>
      <c r="C3247" s="505" t="s">
        <v>300</v>
      </c>
      <c r="D3247" s="418"/>
      <c r="E3247" s="508">
        <v>3500</v>
      </c>
      <c r="F3247" s="529" t="s">
        <v>7551</v>
      </c>
      <c r="G3247" s="408" t="s">
        <v>7552</v>
      </c>
      <c r="H3247" s="408" t="s">
        <v>3689</v>
      </c>
      <c r="I3247" s="418"/>
      <c r="J3247" s="418"/>
      <c r="K3247" s="539"/>
      <c r="L3247" s="532"/>
      <c r="M3247" s="508"/>
      <c r="N3247" s="752">
        <v>4</v>
      </c>
      <c r="O3247" s="752">
        <v>12</v>
      </c>
      <c r="P3247" s="508">
        <f t="shared" si="78"/>
        <v>24000</v>
      </c>
    </row>
    <row r="3248" spans="1:16" s="389" customFormat="1" ht="11.25" x14ac:dyDescent="0.2">
      <c r="A3248" s="554" t="s">
        <v>513</v>
      </c>
      <c r="B3248" s="505" t="s">
        <v>4555</v>
      </c>
      <c r="C3248" s="505" t="s">
        <v>300</v>
      </c>
      <c r="D3248" s="418"/>
      <c r="E3248" s="508">
        <v>3500</v>
      </c>
      <c r="F3248" s="529" t="s">
        <v>7553</v>
      </c>
      <c r="G3248" s="408" t="s">
        <v>7554</v>
      </c>
      <c r="H3248" s="408" t="s">
        <v>3689</v>
      </c>
      <c r="I3248" s="418"/>
      <c r="J3248" s="418"/>
      <c r="K3248" s="539"/>
      <c r="L3248" s="532"/>
      <c r="M3248" s="508"/>
      <c r="N3248" s="752">
        <v>4</v>
      </c>
      <c r="O3248" s="752">
        <v>12</v>
      </c>
      <c r="P3248" s="508">
        <f t="shared" si="78"/>
        <v>24000</v>
      </c>
    </row>
    <row r="3249" spans="1:16" s="389" customFormat="1" ht="11.25" x14ac:dyDescent="0.2">
      <c r="A3249" s="554" t="s">
        <v>513</v>
      </c>
      <c r="B3249" s="505" t="s">
        <v>4555</v>
      </c>
      <c r="C3249" s="505" t="s">
        <v>300</v>
      </c>
      <c r="D3249" s="418"/>
      <c r="E3249" s="508">
        <v>2797</v>
      </c>
      <c r="F3249" s="529" t="s">
        <v>7555</v>
      </c>
      <c r="G3249" s="408" t="s">
        <v>7556</v>
      </c>
      <c r="H3249" s="408" t="s">
        <v>3689</v>
      </c>
      <c r="I3249" s="418"/>
      <c r="J3249" s="418"/>
      <c r="K3249" s="539"/>
      <c r="L3249" s="532"/>
      <c r="M3249" s="508"/>
      <c r="N3249" s="752">
        <v>4</v>
      </c>
      <c r="O3249" s="752">
        <v>12</v>
      </c>
      <c r="P3249" s="508">
        <f t="shared" si="78"/>
        <v>24000</v>
      </c>
    </row>
    <row r="3250" spans="1:16" s="389" customFormat="1" ht="11.25" x14ac:dyDescent="0.2">
      <c r="A3250" s="554" t="s">
        <v>513</v>
      </c>
      <c r="B3250" s="505" t="s">
        <v>4555</v>
      </c>
      <c r="C3250" s="505" t="s">
        <v>300</v>
      </c>
      <c r="D3250" s="418"/>
      <c r="E3250" s="508">
        <v>2000</v>
      </c>
      <c r="F3250" s="529" t="s">
        <v>7557</v>
      </c>
      <c r="G3250" s="408" t="s">
        <v>7558</v>
      </c>
      <c r="H3250" s="408" t="s">
        <v>3804</v>
      </c>
      <c r="I3250" s="418"/>
      <c r="J3250" s="418"/>
      <c r="K3250" s="539"/>
      <c r="L3250" s="532"/>
      <c r="M3250" s="508"/>
      <c r="N3250" s="752">
        <v>4</v>
      </c>
      <c r="O3250" s="752">
        <v>12</v>
      </c>
      <c r="P3250" s="508">
        <f t="shared" si="78"/>
        <v>24000</v>
      </c>
    </row>
    <row r="3251" spans="1:16" s="389" customFormat="1" ht="11.25" x14ac:dyDescent="0.2">
      <c r="A3251" s="554" t="s">
        <v>513</v>
      </c>
      <c r="B3251" s="505" t="s">
        <v>4555</v>
      </c>
      <c r="C3251" s="505" t="s">
        <v>300</v>
      </c>
      <c r="D3251" s="418"/>
      <c r="E3251" s="508">
        <v>3000</v>
      </c>
      <c r="F3251" s="529" t="s">
        <v>7559</v>
      </c>
      <c r="G3251" s="408" t="s">
        <v>7560</v>
      </c>
      <c r="H3251" s="408" t="s">
        <v>3733</v>
      </c>
      <c r="I3251" s="418"/>
      <c r="J3251" s="418"/>
      <c r="K3251" s="539"/>
      <c r="L3251" s="532"/>
      <c r="M3251" s="508"/>
      <c r="N3251" s="752">
        <v>4</v>
      </c>
      <c r="O3251" s="752">
        <v>12</v>
      </c>
      <c r="P3251" s="508">
        <f t="shared" si="78"/>
        <v>24000</v>
      </c>
    </row>
    <row r="3252" spans="1:16" s="389" customFormat="1" ht="11.25" x14ac:dyDescent="0.2">
      <c r="A3252" s="554" t="s">
        <v>513</v>
      </c>
      <c r="B3252" s="505" t="s">
        <v>4555</v>
      </c>
      <c r="C3252" s="505" t="s">
        <v>300</v>
      </c>
      <c r="D3252" s="418"/>
      <c r="E3252" s="508">
        <v>3000</v>
      </c>
      <c r="F3252" s="529" t="s">
        <v>7561</v>
      </c>
      <c r="G3252" s="408" t="s">
        <v>7562</v>
      </c>
      <c r="H3252" s="408" t="s">
        <v>3733</v>
      </c>
      <c r="I3252" s="418"/>
      <c r="J3252" s="418"/>
      <c r="K3252" s="539"/>
      <c r="L3252" s="532"/>
      <c r="M3252" s="508"/>
      <c r="N3252" s="752">
        <v>4</v>
      </c>
      <c r="O3252" s="752">
        <v>12</v>
      </c>
      <c r="P3252" s="508">
        <f t="shared" si="78"/>
        <v>24000</v>
      </c>
    </row>
    <row r="3253" spans="1:16" s="389" customFormat="1" ht="11.25" x14ac:dyDescent="0.2">
      <c r="A3253" s="554" t="s">
        <v>513</v>
      </c>
      <c r="B3253" s="505" t="s">
        <v>4555</v>
      </c>
      <c r="C3253" s="505" t="s">
        <v>300</v>
      </c>
      <c r="D3253" s="418"/>
      <c r="E3253" s="508">
        <v>7840</v>
      </c>
      <c r="F3253" s="529" t="s">
        <v>7563</v>
      </c>
      <c r="G3253" s="408" t="s">
        <v>7564</v>
      </c>
      <c r="H3253" s="408" t="s">
        <v>6050</v>
      </c>
      <c r="I3253" s="418"/>
      <c r="J3253" s="418"/>
      <c r="K3253" s="539"/>
      <c r="L3253" s="532"/>
      <c r="M3253" s="508"/>
      <c r="N3253" s="752">
        <v>4</v>
      </c>
      <c r="O3253" s="752">
        <v>12</v>
      </c>
      <c r="P3253" s="508">
        <f t="shared" si="78"/>
        <v>24000</v>
      </c>
    </row>
    <row r="3254" spans="1:16" s="389" customFormat="1" ht="11.25" x14ac:dyDescent="0.2">
      <c r="A3254" s="554" t="s">
        <v>513</v>
      </c>
      <c r="B3254" s="505" t="s">
        <v>4555</v>
      </c>
      <c r="C3254" s="505" t="s">
        <v>300</v>
      </c>
      <c r="D3254" s="418"/>
      <c r="E3254" s="508">
        <v>4000</v>
      </c>
      <c r="F3254" s="529" t="s">
        <v>7565</v>
      </c>
      <c r="G3254" s="408" t="s">
        <v>7566</v>
      </c>
      <c r="H3254" s="408" t="s">
        <v>3733</v>
      </c>
      <c r="I3254" s="418"/>
      <c r="J3254" s="418"/>
      <c r="K3254" s="539"/>
      <c r="L3254" s="532"/>
      <c r="M3254" s="508"/>
      <c r="N3254" s="752">
        <v>4</v>
      </c>
      <c r="O3254" s="752">
        <v>12</v>
      </c>
      <c r="P3254" s="508">
        <f t="shared" si="78"/>
        <v>24000</v>
      </c>
    </row>
    <row r="3255" spans="1:16" s="389" customFormat="1" ht="11.25" x14ac:dyDescent="0.2">
      <c r="A3255" s="554" t="s">
        <v>513</v>
      </c>
      <c r="B3255" s="505" t="s">
        <v>4555</v>
      </c>
      <c r="C3255" s="505" t="s">
        <v>300</v>
      </c>
      <c r="D3255" s="418"/>
      <c r="E3255" s="508">
        <v>4746</v>
      </c>
      <c r="F3255" s="529" t="s">
        <v>7567</v>
      </c>
      <c r="G3255" s="408" t="s">
        <v>7568</v>
      </c>
      <c r="H3255" s="408" t="s">
        <v>5292</v>
      </c>
      <c r="I3255" s="418"/>
      <c r="J3255" s="418"/>
      <c r="K3255" s="539"/>
      <c r="L3255" s="532"/>
      <c r="M3255" s="508"/>
      <c r="N3255" s="752">
        <v>4</v>
      </c>
      <c r="O3255" s="752">
        <v>12</v>
      </c>
      <c r="P3255" s="508">
        <f t="shared" si="78"/>
        <v>24000</v>
      </c>
    </row>
    <row r="3256" spans="1:16" s="389" customFormat="1" ht="11.25" x14ac:dyDescent="0.2">
      <c r="A3256" s="554" t="s">
        <v>513</v>
      </c>
      <c r="B3256" s="505" t="s">
        <v>4555</v>
      </c>
      <c r="C3256" s="505" t="s">
        <v>300</v>
      </c>
      <c r="D3256" s="418"/>
      <c r="E3256" s="508">
        <v>2797</v>
      </c>
      <c r="F3256" s="529" t="s">
        <v>7569</v>
      </c>
      <c r="G3256" s="408" t="s">
        <v>7570</v>
      </c>
      <c r="H3256" s="408" t="s">
        <v>3699</v>
      </c>
      <c r="I3256" s="418"/>
      <c r="J3256" s="418"/>
      <c r="K3256" s="539"/>
      <c r="L3256" s="532"/>
      <c r="M3256" s="508"/>
      <c r="N3256" s="752">
        <v>4</v>
      </c>
      <c r="O3256" s="752">
        <v>12</v>
      </c>
      <c r="P3256" s="508">
        <f t="shared" si="78"/>
        <v>24000</v>
      </c>
    </row>
    <row r="3257" spans="1:16" s="389" customFormat="1" ht="11.25" x14ac:dyDescent="0.2">
      <c r="A3257" s="554" t="s">
        <v>513</v>
      </c>
      <c r="B3257" s="505" t="s">
        <v>4555</v>
      </c>
      <c r="C3257" s="505" t="s">
        <v>300</v>
      </c>
      <c r="D3257" s="418"/>
      <c r="E3257" s="508">
        <v>4500</v>
      </c>
      <c r="F3257" s="529" t="s">
        <v>7571</v>
      </c>
      <c r="G3257" s="408" t="s">
        <v>7572</v>
      </c>
      <c r="H3257" s="408" t="s">
        <v>5292</v>
      </c>
      <c r="I3257" s="418"/>
      <c r="J3257" s="418"/>
      <c r="K3257" s="539"/>
      <c r="L3257" s="532"/>
      <c r="M3257" s="508"/>
      <c r="N3257" s="752">
        <v>4</v>
      </c>
      <c r="O3257" s="752">
        <v>12</v>
      </c>
      <c r="P3257" s="508">
        <f t="shared" si="78"/>
        <v>24000</v>
      </c>
    </row>
    <row r="3258" spans="1:16" s="389" customFormat="1" ht="11.25" x14ac:dyDescent="0.2">
      <c r="A3258" s="554" t="s">
        <v>513</v>
      </c>
      <c r="B3258" s="505" t="s">
        <v>4555</v>
      </c>
      <c r="C3258" s="505" t="s">
        <v>300</v>
      </c>
      <c r="D3258" s="418"/>
      <c r="E3258" s="508">
        <v>2797</v>
      </c>
      <c r="F3258" s="529" t="s">
        <v>7573</v>
      </c>
      <c r="G3258" s="408" t="s">
        <v>7574</v>
      </c>
      <c r="H3258" s="408" t="s">
        <v>3689</v>
      </c>
      <c r="I3258" s="418"/>
      <c r="J3258" s="418"/>
      <c r="K3258" s="539"/>
      <c r="L3258" s="532"/>
      <c r="M3258" s="508"/>
      <c r="N3258" s="752">
        <v>4</v>
      </c>
      <c r="O3258" s="752">
        <v>12</v>
      </c>
      <c r="P3258" s="508">
        <f t="shared" si="78"/>
        <v>24000</v>
      </c>
    </row>
    <row r="3259" spans="1:16" s="389" customFormat="1" ht="11.25" x14ac:dyDescent="0.2">
      <c r="A3259" s="554" t="s">
        <v>513</v>
      </c>
      <c r="B3259" s="505" t="s">
        <v>4555</v>
      </c>
      <c r="C3259" s="505" t="s">
        <v>300</v>
      </c>
      <c r="D3259" s="418"/>
      <c r="E3259" s="508">
        <v>1600</v>
      </c>
      <c r="F3259" s="529" t="s">
        <v>7575</v>
      </c>
      <c r="G3259" s="408" t="s">
        <v>7576</v>
      </c>
      <c r="H3259" s="408" t="s">
        <v>2502</v>
      </c>
      <c r="I3259" s="418"/>
      <c r="J3259" s="418"/>
      <c r="K3259" s="539"/>
      <c r="L3259" s="532"/>
      <c r="M3259" s="508"/>
      <c r="N3259" s="752">
        <v>4</v>
      </c>
      <c r="O3259" s="752">
        <v>12</v>
      </c>
      <c r="P3259" s="508">
        <f t="shared" si="78"/>
        <v>24000</v>
      </c>
    </row>
    <row r="3260" spans="1:16" s="389" customFormat="1" ht="11.25" x14ac:dyDescent="0.2">
      <c r="A3260" s="554" t="s">
        <v>513</v>
      </c>
      <c r="B3260" s="505" t="s">
        <v>4555</v>
      </c>
      <c r="C3260" s="505" t="s">
        <v>300</v>
      </c>
      <c r="D3260" s="418"/>
      <c r="E3260" s="508">
        <v>1200</v>
      </c>
      <c r="F3260" s="529" t="s">
        <v>7577</v>
      </c>
      <c r="G3260" s="408" t="s">
        <v>7578</v>
      </c>
      <c r="H3260" s="408" t="s">
        <v>6934</v>
      </c>
      <c r="I3260" s="418"/>
      <c r="J3260" s="418"/>
      <c r="K3260" s="539"/>
      <c r="L3260" s="532"/>
      <c r="M3260" s="508"/>
      <c r="N3260" s="752">
        <v>4</v>
      </c>
      <c r="O3260" s="752">
        <v>12</v>
      </c>
      <c r="P3260" s="508">
        <f t="shared" si="78"/>
        <v>24000</v>
      </c>
    </row>
    <row r="3261" spans="1:16" s="389" customFormat="1" ht="11.25" x14ac:dyDescent="0.2">
      <c r="A3261" s="554" t="s">
        <v>513</v>
      </c>
      <c r="B3261" s="505" t="s">
        <v>4555</v>
      </c>
      <c r="C3261" s="505" t="s">
        <v>300</v>
      </c>
      <c r="D3261" s="418"/>
      <c r="E3261" s="508">
        <v>2797</v>
      </c>
      <c r="F3261" s="529" t="s">
        <v>7579</v>
      </c>
      <c r="G3261" s="408" t="s">
        <v>7580</v>
      </c>
      <c r="H3261" s="408" t="s">
        <v>3689</v>
      </c>
      <c r="I3261" s="418"/>
      <c r="J3261" s="418"/>
      <c r="K3261" s="539"/>
      <c r="L3261" s="532"/>
      <c r="M3261" s="508"/>
      <c r="N3261" s="752">
        <v>4</v>
      </c>
      <c r="O3261" s="752">
        <v>12</v>
      </c>
      <c r="P3261" s="508">
        <f t="shared" si="78"/>
        <v>24000</v>
      </c>
    </row>
    <row r="3262" spans="1:16" s="389" customFormat="1" ht="11.25" x14ac:dyDescent="0.2">
      <c r="A3262" s="554" t="s">
        <v>513</v>
      </c>
      <c r="B3262" s="505" t="s">
        <v>4555</v>
      </c>
      <c r="C3262" s="505" t="s">
        <v>300</v>
      </c>
      <c r="D3262" s="418"/>
      <c r="E3262" s="508">
        <v>2797</v>
      </c>
      <c r="F3262" s="529" t="s">
        <v>7581</v>
      </c>
      <c r="G3262" s="408" t="s">
        <v>7582</v>
      </c>
      <c r="H3262" s="408" t="s">
        <v>3689</v>
      </c>
      <c r="I3262" s="418"/>
      <c r="J3262" s="418"/>
      <c r="K3262" s="539"/>
      <c r="L3262" s="532"/>
      <c r="M3262" s="508"/>
      <c r="N3262" s="752">
        <v>4</v>
      </c>
      <c r="O3262" s="752">
        <v>12</v>
      </c>
      <c r="P3262" s="508">
        <f t="shared" si="78"/>
        <v>24000</v>
      </c>
    </row>
    <row r="3263" spans="1:16" s="389" customFormat="1" ht="11.25" x14ac:dyDescent="0.2">
      <c r="A3263" s="554" t="s">
        <v>513</v>
      </c>
      <c r="B3263" s="505" t="s">
        <v>4555</v>
      </c>
      <c r="C3263" s="505" t="s">
        <v>300</v>
      </c>
      <c r="D3263" s="418"/>
      <c r="E3263" s="508">
        <v>2500</v>
      </c>
      <c r="F3263" s="529" t="s">
        <v>7583</v>
      </c>
      <c r="G3263" s="408" t="s">
        <v>7584</v>
      </c>
      <c r="H3263" s="408" t="s">
        <v>4700</v>
      </c>
      <c r="I3263" s="418"/>
      <c r="J3263" s="418"/>
      <c r="K3263" s="539"/>
      <c r="L3263" s="532"/>
      <c r="M3263" s="508"/>
      <c r="N3263" s="752">
        <v>4</v>
      </c>
      <c r="O3263" s="752">
        <v>12</v>
      </c>
      <c r="P3263" s="508">
        <f t="shared" si="78"/>
        <v>24000</v>
      </c>
    </row>
    <row r="3264" spans="1:16" s="389" customFormat="1" ht="11.25" x14ac:dyDescent="0.2">
      <c r="A3264" s="554" t="s">
        <v>513</v>
      </c>
      <c r="B3264" s="505" t="s">
        <v>4555</v>
      </c>
      <c r="C3264" s="505" t="s">
        <v>300</v>
      </c>
      <c r="D3264" s="418"/>
      <c r="E3264" s="508">
        <v>4500</v>
      </c>
      <c r="F3264" s="529" t="s">
        <v>7585</v>
      </c>
      <c r="G3264" s="408" t="s">
        <v>7586</v>
      </c>
      <c r="H3264" s="408" t="s">
        <v>3689</v>
      </c>
      <c r="I3264" s="418"/>
      <c r="J3264" s="418"/>
      <c r="K3264" s="539"/>
      <c r="L3264" s="532"/>
      <c r="M3264" s="508"/>
      <c r="N3264" s="752">
        <v>4</v>
      </c>
      <c r="O3264" s="752">
        <v>12</v>
      </c>
      <c r="P3264" s="508">
        <f t="shared" si="78"/>
        <v>24000</v>
      </c>
    </row>
    <row r="3265" spans="1:16" s="389" customFormat="1" ht="11.25" x14ac:dyDescent="0.2">
      <c r="A3265" s="554" t="s">
        <v>513</v>
      </c>
      <c r="B3265" s="505" t="s">
        <v>4555</v>
      </c>
      <c r="C3265" s="505" t="s">
        <v>300</v>
      </c>
      <c r="D3265" s="418"/>
      <c r="E3265" s="508">
        <v>6800</v>
      </c>
      <c r="F3265" s="529" t="s">
        <v>7587</v>
      </c>
      <c r="G3265" s="408" t="s">
        <v>7588</v>
      </c>
      <c r="H3265" s="408" t="s">
        <v>2236</v>
      </c>
      <c r="I3265" s="418"/>
      <c r="J3265" s="418"/>
      <c r="K3265" s="539"/>
      <c r="L3265" s="532"/>
      <c r="M3265" s="508"/>
      <c r="N3265" s="752">
        <v>4</v>
      </c>
      <c r="O3265" s="752">
        <v>12</v>
      </c>
      <c r="P3265" s="508">
        <f t="shared" ref="P3265:P3328" si="79">2000*O3265</f>
        <v>24000</v>
      </c>
    </row>
    <row r="3266" spans="1:16" s="389" customFormat="1" ht="11.25" x14ac:dyDescent="0.2">
      <c r="A3266" s="554" t="s">
        <v>513</v>
      </c>
      <c r="B3266" s="505" t="s">
        <v>4555</v>
      </c>
      <c r="C3266" s="505" t="s">
        <v>300</v>
      </c>
      <c r="D3266" s="418"/>
      <c r="E3266" s="508">
        <v>2797</v>
      </c>
      <c r="F3266" s="529" t="s">
        <v>7589</v>
      </c>
      <c r="G3266" s="408" t="s">
        <v>7590</v>
      </c>
      <c r="H3266" s="408" t="s">
        <v>3689</v>
      </c>
      <c r="I3266" s="418"/>
      <c r="J3266" s="418"/>
      <c r="K3266" s="539"/>
      <c r="L3266" s="532"/>
      <c r="M3266" s="508"/>
      <c r="N3266" s="752">
        <v>4</v>
      </c>
      <c r="O3266" s="752">
        <v>12</v>
      </c>
      <c r="P3266" s="508">
        <f t="shared" si="79"/>
        <v>24000</v>
      </c>
    </row>
    <row r="3267" spans="1:16" s="389" customFormat="1" ht="11.25" x14ac:dyDescent="0.2">
      <c r="A3267" s="554" t="s">
        <v>513</v>
      </c>
      <c r="B3267" s="505" t="s">
        <v>4555</v>
      </c>
      <c r="C3267" s="505" t="s">
        <v>300</v>
      </c>
      <c r="D3267" s="418"/>
      <c r="E3267" s="508">
        <v>2500</v>
      </c>
      <c r="F3267" s="529" t="s">
        <v>7591</v>
      </c>
      <c r="G3267" s="408" t="s">
        <v>7592</v>
      </c>
      <c r="H3267" s="408" t="s">
        <v>3689</v>
      </c>
      <c r="I3267" s="418"/>
      <c r="J3267" s="418"/>
      <c r="K3267" s="539"/>
      <c r="L3267" s="532"/>
      <c r="M3267" s="508"/>
      <c r="N3267" s="752">
        <v>4</v>
      </c>
      <c r="O3267" s="752">
        <v>12</v>
      </c>
      <c r="P3267" s="508">
        <f t="shared" si="79"/>
        <v>24000</v>
      </c>
    </row>
    <row r="3268" spans="1:16" s="389" customFormat="1" ht="11.25" x14ac:dyDescent="0.2">
      <c r="A3268" s="554" t="s">
        <v>513</v>
      </c>
      <c r="B3268" s="505" t="s">
        <v>4555</v>
      </c>
      <c r="C3268" s="505" t="s">
        <v>300</v>
      </c>
      <c r="D3268" s="418"/>
      <c r="E3268" s="508">
        <v>3500</v>
      </c>
      <c r="F3268" s="529" t="s">
        <v>7593</v>
      </c>
      <c r="G3268" s="408" t="s">
        <v>7594</v>
      </c>
      <c r="H3268" s="408" t="s">
        <v>3689</v>
      </c>
      <c r="I3268" s="418"/>
      <c r="J3268" s="418"/>
      <c r="K3268" s="539"/>
      <c r="L3268" s="532"/>
      <c r="M3268" s="508"/>
      <c r="N3268" s="752">
        <v>4</v>
      </c>
      <c r="O3268" s="752">
        <v>12</v>
      </c>
      <c r="P3268" s="508">
        <f t="shared" si="79"/>
        <v>24000</v>
      </c>
    </row>
    <row r="3269" spans="1:16" s="389" customFormat="1" ht="11.25" x14ac:dyDescent="0.2">
      <c r="A3269" s="554" t="s">
        <v>513</v>
      </c>
      <c r="B3269" s="505" t="s">
        <v>4555</v>
      </c>
      <c r="C3269" s="505" t="s">
        <v>300</v>
      </c>
      <c r="D3269" s="418"/>
      <c r="E3269" s="508">
        <v>3500</v>
      </c>
      <c r="F3269" s="529" t="s">
        <v>7595</v>
      </c>
      <c r="G3269" s="408" t="s">
        <v>7596</v>
      </c>
      <c r="H3269" s="408" t="s">
        <v>3689</v>
      </c>
      <c r="I3269" s="418"/>
      <c r="J3269" s="418"/>
      <c r="K3269" s="539"/>
      <c r="L3269" s="532"/>
      <c r="M3269" s="508"/>
      <c r="N3269" s="752">
        <v>4</v>
      </c>
      <c r="O3269" s="752">
        <v>12</v>
      </c>
      <c r="P3269" s="508">
        <f t="shared" si="79"/>
        <v>24000</v>
      </c>
    </row>
    <row r="3270" spans="1:16" s="389" customFormat="1" ht="11.25" x14ac:dyDescent="0.2">
      <c r="A3270" s="554" t="s">
        <v>513</v>
      </c>
      <c r="B3270" s="505" t="s">
        <v>4555</v>
      </c>
      <c r="C3270" s="505" t="s">
        <v>300</v>
      </c>
      <c r="D3270" s="418"/>
      <c r="E3270" s="508">
        <v>4746</v>
      </c>
      <c r="F3270" s="529" t="s">
        <v>7597</v>
      </c>
      <c r="G3270" s="408" t="s">
        <v>7598</v>
      </c>
      <c r="H3270" s="408" t="s">
        <v>5292</v>
      </c>
      <c r="I3270" s="418"/>
      <c r="J3270" s="418"/>
      <c r="K3270" s="539"/>
      <c r="L3270" s="532"/>
      <c r="M3270" s="508"/>
      <c r="N3270" s="752">
        <v>4</v>
      </c>
      <c r="O3270" s="752">
        <v>12</v>
      </c>
      <c r="P3270" s="508">
        <f t="shared" si="79"/>
        <v>24000</v>
      </c>
    </row>
    <row r="3271" spans="1:16" s="389" customFormat="1" ht="11.25" x14ac:dyDescent="0.2">
      <c r="A3271" s="554" t="s">
        <v>513</v>
      </c>
      <c r="B3271" s="505" t="s">
        <v>4555</v>
      </c>
      <c r="C3271" s="505" t="s">
        <v>300</v>
      </c>
      <c r="D3271" s="418"/>
      <c r="E3271" s="508">
        <v>2797</v>
      </c>
      <c r="F3271" s="529" t="s">
        <v>7599</v>
      </c>
      <c r="G3271" s="408" t="s">
        <v>7600</v>
      </c>
      <c r="H3271" s="408" t="s">
        <v>3689</v>
      </c>
      <c r="I3271" s="418"/>
      <c r="J3271" s="418"/>
      <c r="K3271" s="539"/>
      <c r="L3271" s="532"/>
      <c r="M3271" s="508"/>
      <c r="N3271" s="752">
        <v>4</v>
      </c>
      <c r="O3271" s="752">
        <v>12</v>
      </c>
      <c r="P3271" s="508">
        <f t="shared" si="79"/>
        <v>24000</v>
      </c>
    </row>
    <row r="3272" spans="1:16" s="389" customFormat="1" ht="11.25" x14ac:dyDescent="0.2">
      <c r="A3272" s="554" t="s">
        <v>513</v>
      </c>
      <c r="B3272" s="505" t="s">
        <v>4555</v>
      </c>
      <c r="C3272" s="505" t="s">
        <v>300</v>
      </c>
      <c r="D3272" s="418"/>
      <c r="E3272" s="508">
        <v>2797</v>
      </c>
      <c r="F3272" s="529" t="s">
        <v>7601</v>
      </c>
      <c r="G3272" s="408" t="s">
        <v>7602</v>
      </c>
      <c r="H3272" s="408" t="s">
        <v>3689</v>
      </c>
      <c r="I3272" s="418"/>
      <c r="J3272" s="418"/>
      <c r="K3272" s="539"/>
      <c r="L3272" s="532"/>
      <c r="M3272" s="508"/>
      <c r="N3272" s="752">
        <v>4</v>
      </c>
      <c r="O3272" s="752">
        <v>12</v>
      </c>
      <c r="P3272" s="508">
        <f t="shared" si="79"/>
        <v>24000</v>
      </c>
    </row>
    <row r="3273" spans="1:16" s="389" customFormat="1" ht="11.25" x14ac:dyDescent="0.2">
      <c r="A3273" s="554" t="s">
        <v>513</v>
      </c>
      <c r="B3273" s="505" t="s">
        <v>4555</v>
      </c>
      <c r="C3273" s="505" t="s">
        <v>300</v>
      </c>
      <c r="D3273" s="418"/>
      <c r="E3273" s="508">
        <v>3000</v>
      </c>
      <c r="F3273" s="529" t="s">
        <v>7603</v>
      </c>
      <c r="G3273" s="408" t="s">
        <v>7604</v>
      </c>
      <c r="H3273" s="408" t="s">
        <v>3804</v>
      </c>
      <c r="I3273" s="418"/>
      <c r="J3273" s="418"/>
      <c r="K3273" s="539"/>
      <c r="L3273" s="532"/>
      <c r="M3273" s="508"/>
      <c r="N3273" s="752">
        <v>4</v>
      </c>
      <c r="O3273" s="752">
        <v>12</v>
      </c>
      <c r="P3273" s="508">
        <f t="shared" si="79"/>
        <v>24000</v>
      </c>
    </row>
    <row r="3274" spans="1:16" s="389" customFormat="1" ht="11.25" x14ac:dyDescent="0.2">
      <c r="A3274" s="554" t="s">
        <v>513</v>
      </c>
      <c r="B3274" s="505" t="s">
        <v>4555</v>
      </c>
      <c r="C3274" s="505" t="s">
        <v>300</v>
      </c>
      <c r="D3274" s="418"/>
      <c r="E3274" s="508">
        <v>5000</v>
      </c>
      <c r="F3274" s="529" t="s">
        <v>7605</v>
      </c>
      <c r="G3274" s="408" t="s">
        <v>7606</v>
      </c>
      <c r="H3274" s="408" t="s">
        <v>5917</v>
      </c>
      <c r="I3274" s="418"/>
      <c r="J3274" s="418"/>
      <c r="K3274" s="539"/>
      <c r="L3274" s="532"/>
      <c r="M3274" s="508"/>
      <c r="N3274" s="752">
        <v>4</v>
      </c>
      <c r="O3274" s="752">
        <v>12</v>
      </c>
      <c r="P3274" s="508">
        <f t="shared" si="79"/>
        <v>24000</v>
      </c>
    </row>
    <row r="3275" spans="1:16" s="389" customFormat="1" ht="11.25" x14ac:dyDescent="0.2">
      <c r="A3275" s="554" t="s">
        <v>513</v>
      </c>
      <c r="B3275" s="505" t="s">
        <v>4555</v>
      </c>
      <c r="C3275" s="505" t="s">
        <v>300</v>
      </c>
      <c r="D3275" s="418"/>
      <c r="E3275" s="508">
        <v>3000</v>
      </c>
      <c r="F3275" s="529" t="s">
        <v>7607</v>
      </c>
      <c r="G3275" s="408" t="s">
        <v>7608</v>
      </c>
      <c r="H3275" s="408" t="s">
        <v>3733</v>
      </c>
      <c r="I3275" s="418"/>
      <c r="J3275" s="418"/>
      <c r="K3275" s="539"/>
      <c r="L3275" s="532"/>
      <c r="M3275" s="508"/>
      <c r="N3275" s="752">
        <v>4</v>
      </c>
      <c r="O3275" s="752">
        <v>12</v>
      </c>
      <c r="P3275" s="508">
        <f t="shared" si="79"/>
        <v>24000</v>
      </c>
    </row>
    <row r="3276" spans="1:16" s="389" customFormat="1" ht="11.25" x14ac:dyDescent="0.2">
      <c r="A3276" s="554" t="s">
        <v>513</v>
      </c>
      <c r="B3276" s="505" t="s">
        <v>4555</v>
      </c>
      <c r="C3276" s="505" t="s">
        <v>300</v>
      </c>
      <c r="D3276" s="418"/>
      <c r="E3276" s="508">
        <v>6800</v>
      </c>
      <c r="F3276" s="529" t="s">
        <v>7609</v>
      </c>
      <c r="G3276" s="408" t="s">
        <v>7610</v>
      </c>
      <c r="H3276" s="408" t="s">
        <v>7017</v>
      </c>
      <c r="I3276" s="418"/>
      <c r="J3276" s="418"/>
      <c r="K3276" s="539"/>
      <c r="L3276" s="532"/>
      <c r="M3276" s="508"/>
      <c r="N3276" s="752">
        <v>4</v>
      </c>
      <c r="O3276" s="752">
        <v>12</v>
      </c>
      <c r="P3276" s="508">
        <f t="shared" si="79"/>
        <v>24000</v>
      </c>
    </row>
    <row r="3277" spans="1:16" s="389" customFormat="1" ht="11.25" x14ac:dyDescent="0.2">
      <c r="A3277" s="554" t="s">
        <v>513</v>
      </c>
      <c r="B3277" s="505" t="s">
        <v>4555</v>
      </c>
      <c r="C3277" s="505" t="s">
        <v>300</v>
      </c>
      <c r="D3277" s="418"/>
      <c r="E3277" s="508">
        <v>3000</v>
      </c>
      <c r="F3277" s="529" t="s">
        <v>7611</v>
      </c>
      <c r="G3277" s="408" t="s">
        <v>7612</v>
      </c>
      <c r="H3277" s="408" t="s">
        <v>3752</v>
      </c>
      <c r="I3277" s="418"/>
      <c r="J3277" s="418"/>
      <c r="K3277" s="539"/>
      <c r="L3277" s="532"/>
      <c r="M3277" s="508"/>
      <c r="N3277" s="752">
        <v>4</v>
      </c>
      <c r="O3277" s="752">
        <v>12</v>
      </c>
      <c r="P3277" s="508">
        <f t="shared" si="79"/>
        <v>24000</v>
      </c>
    </row>
    <row r="3278" spans="1:16" s="389" customFormat="1" ht="11.25" x14ac:dyDescent="0.2">
      <c r="A3278" s="554" t="s">
        <v>513</v>
      </c>
      <c r="B3278" s="505" t="s">
        <v>4555</v>
      </c>
      <c r="C3278" s="505" t="s">
        <v>300</v>
      </c>
      <c r="D3278" s="418"/>
      <c r="E3278" s="508">
        <v>2797</v>
      </c>
      <c r="F3278" s="529" t="s">
        <v>7613</v>
      </c>
      <c r="G3278" s="408" t="s">
        <v>7614</v>
      </c>
      <c r="H3278" s="408" t="s">
        <v>6791</v>
      </c>
      <c r="I3278" s="418"/>
      <c r="J3278" s="418"/>
      <c r="K3278" s="539"/>
      <c r="L3278" s="532"/>
      <c r="M3278" s="508"/>
      <c r="N3278" s="752">
        <v>4</v>
      </c>
      <c r="O3278" s="752">
        <v>12</v>
      </c>
      <c r="P3278" s="508">
        <f t="shared" si="79"/>
        <v>24000</v>
      </c>
    </row>
    <row r="3279" spans="1:16" s="389" customFormat="1" ht="11.25" x14ac:dyDescent="0.2">
      <c r="A3279" s="554" t="s">
        <v>513</v>
      </c>
      <c r="B3279" s="505" t="s">
        <v>4555</v>
      </c>
      <c r="C3279" s="505" t="s">
        <v>300</v>
      </c>
      <c r="D3279" s="418"/>
      <c r="E3279" s="508">
        <v>3000</v>
      </c>
      <c r="F3279" s="529" t="s">
        <v>7615</v>
      </c>
      <c r="G3279" s="408" t="s">
        <v>7616</v>
      </c>
      <c r="H3279" s="408" t="s">
        <v>807</v>
      </c>
      <c r="I3279" s="418"/>
      <c r="J3279" s="418"/>
      <c r="K3279" s="539"/>
      <c r="L3279" s="532"/>
      <c r="M3279" s="508"/>
      <c r="N3279" s="752">
        <v>4</v>
      </c>
      <c r="O3279" s="752">
        <v>12</v>
      </c>
      <c r="P3279" s="508">
        <f t="shared" si="79"/>
        <v>24000</v>
      </c>
    </row>
    <row r="3280" spans="1:16" s="389" customFormat="1" ht="11.25" x14ac:dyDescent="0.2">
      <c r="A3280" s="554" t="s">
        <v>513</v>
      </c>
      <c r="B3280" s="505" t="s">
        <v>4555</v>
      </c>
      <c r="C3280" s="505" t="s">
        <v>300</v>
      </c>
      <c r="D3280" s="418"/>
      <c r="E3280" s="508">
        <v>3000</v>
      </c>
      <c r="F3280" s="529" t="s">
        <v>7617</v>
      </c>
      <c r="G3280" s="408" t="s">
        <v>7618</v>
      </c>
      <c r="H3280" s="408" t="s">
        <v>3733</v>
      </c>
      <c r="I3280" s="418"/>
      <c r="J3280" s="418"/>
      <c r="K3280" s="539"/>
      <c r="L3280" s="532"/>
      <c r="M3280" s="508"/>
      <c r="N3280" s="752">
        <v>4</v>
      </c>
      <c r="O3280" s="752">
        <v>12</v>
      </c>
      <c r="P3280" s="508">
        <f t="shared" si="79"/>
        <v>24000</v>
      </c>
    </row>
    <row r="3281" spans="1:16" s="389" customFormat="1" ht="11.25" x14ac:dyDescent="0.2">
      <c r="A3281" s="554" t="s">
        <v>513</v>
      </c>
      <c r="B3281" s="505" t="s">
        <v>4555</v>
      </c>
      <c r="C3281" s="505" t="s">
        <v>300</v>
      </c>
      <c r="D3281" s="418"/>
      <c r="E3281" s="508">
        <v>2419.35</v>
      </c>
      <c r="F3281" s="529" t="s">
        <v>7619</v>
      </c>
      <c r="G3281" s="408" t="s">
        <v>7620</v>
      </c>
      <c r="H3281" s="408" t="s">
        <v>7416</v>
      </c>
      <c r="I3281" s="418"/>
      <c r="J3281" s="418"/>
      <c r="K3281" s="539"/>
      <c r="L3281" s="532"/>
      <c r="M3281" s="508"/>
      <c r="N3281" s="752">
        <v>4</v>
      </c>
      <c r="O3281" s="752">
        <v>12</v>
      </c>
      <c r="P3281" s="508">
        <f t="shared" si="79"/>
        <v>24000</v>
      </c>
    </row>
    <row r="3282" spans="1:16" s="389" customFormat="1" ht="11.25" x14ac:dyDescent="0.2">
      <c r="A3282" s="554" t="s">
        <v>513</v>
      </c>
      <c r="B3282" s="505" t="s">
        <v>4555</v>
      </c>
      <c r="C3282" s="505" t="s">
        <v>300</v>
      </c>
      <c r="D3282" s="418"/>
      <c r="E3282" s="508">
        <v>2700</v>
      </c>
      <c r="F3282" s="529" t="s">
        <v>7621</v>
      </c>
      <c r="G3282" s="408" t="s">
        <v>7622</v>
      </c>
      <c r="H3282" s="408" t="s">
        <v>2502</v>
      </c>
      <c r="I3282" s="418"/>
      <c r="J3282" s="418"/>
      <c r="K3282" s="539"/>
      <c r="L3282" s="532"/>
      <c r="M3282" s="508"/>
      <c r="N3282" s="752">
        <v>4</v>
      </c>
      <c r="O3282" s="752">
        <v>12</v>
      </c>
      <c r="P3282" s="508">
        <f t="shared" si="79"/>
        <v>24000</v>
      </c>
    </row>
    <row r="3283" spans="1:16" s="389" customFormat="1" ht="11.25" x14ac:dyDescent="0.2">
      <c r="A3283" s="554" t="s">
        <v>513</v>
      </c>
      <c r="B3283" s="505" t="s">
        <v>4555</v>
      </c>
      <c r="C3283" s="505" t="s">
        <v>300</v>
      </c>
      <c r="D3283" s="418"/>
      <c r="E3283" s="508">
        <v>5196</v>
      </c>
      <c r="F3283" s="529" t="s">
        <v>7623</v>
      </c>
      <c r="G3283" s="408" t="s">
        <v>7624</v>
      </c>
      <c r="H3283" s="408" t="s">
        <v>4716</v>
      </c>
      <c r="I3283" s="418"/>
      <c r="J3283" s="418"/>
      <c r="K3283" s="539"/>
      <c r="L3283" s="532"/>
      <c r="M3283" s="508"/>
      <c r="N3283" s="752">
        <v>4</v>
      </c>
      <c r="O3283" s="752">
        <v>12</v>
      </c>
      <c r="P3283" s="508">
        <f t="shared" si="79"/>
        <v>24000</v>
      </c>
    </row>
    <row r="3284" spans="1:16" s="389" customFormat="1" ht="11.25" x14ac:dyDescent="0.2">
      <c r="A3284" s="554" t="s">
        <v>513</v>
      </c>
      <c r="B3284" s="505" t="s">
        <v>4555</v>
      </c>
      <c r="C3284" s="505" t="s">
        <v>300</v>
      </c>
      <c r="D3284" s="418"/>
      <c r="E3284" s="508">
        <v>7840</v>
      </c>
      <c r="F3284" s="529" t="s">
        <v>7625</v>
      </c>
      <c r="G3284" s="408" t="s">
        <v>7626</v>
      </c>
      <c r="H3284" s="408" t="s">
        <v>2841</v>
      </c>
      <c r="I3284" s="418"/>
      <c r="J3284" s="418"/>
      <c r="K3284" s="539"/>
      <c r="L3284" s="532"/>
      <c r="M3284" s="508"/>
      <c r="N3284" s="752">
        <v>4</v>
      </c>
      <c r="O3284" s="752">
        <v>12</v>
      </c>
      <c r="P3284" s="508">
        <f t="shared" si="79"/>
        <v>24000</v>
      </c>
    </row>
    <row r="3285" spans="1:16" s="389" customFormat="1" ht="11.25" x14ac:dyDescent="0.2">
      <c r="A3285" s="554" t="s">
        <v>513</v>
      </c>
      <c r="B3285" s="505" t="s">
        <v>4555</v>
      </c>
      <c r="C3285" s="505" t="s">
        <v>300</v>
      </c>
      <c r="D3285" s="418"/>
      <c r="E3285" s="508">
        <v>2797</v>
      </c>
      <c r="F3285" s="529" t="s">
        <v>7627</v>
      </c>
      <c r="G3285" s="408" t="s">
        <v>7628</v>
      </c>
      <c r="H3285" s="408" t="s">
        <v>6791</v>
      </c>
      <c r="I3285" s="418"/>
      <c r="J3285" s="418"/>
      <c r="K3285" s="539"/>
      <c r="L3285" s="532"/>
      <c r="M3285" s="508"/>
      <c r="N3285" s="752">
        <v>4</v>
      </c>
      <c r="O3285" s="752">
        <v>12</v>
      </c>
      <c r="P3285" s="508">
        <f t="shared" si="79"/>
        <v>24000</v>
      </c>
    </row>
    <row r="3286" spans="1:16" s="389" customFormat="1" ht="11.25" x14ac:dyDescent="0.2">
      <c r="A3286" s="554" t="s">
        <v>513</v>
      </c>
      <c r="B3286" s="505" t="s">
        <v>4555</v>
      </c>
      <c r="C3286" s="505" t="s">
        <v>300</v>
      </c>
      <c r="D3286" s="418"/>
      <c r="E3286" s="508">
        <v>2000</v>
      </c>
      <c r="F3286" s="529" t="s">
        <v>7629</v>
      </c>
      <c r="G3286" s="408" t="s">
        <v>7630</v>
      </c>
      <c r="H3286" s="408" t="s">
        <v>2658</v>
      </c>
      <c r="I3286" s="418"/>
      <c r="J3286" s="418"/>
      <c r="K3286" s="539"/>
      <c r="L3286" s="532"/>
      <c r="M3286" s="508"/>
      <c r="N3286" s="752">
        <v>4</v>
      </c>
      <c r="O3286" s="752">
        <v>12</v>
      </c>
      <c r="P3286" s="508">
        <f t="shared" si="79"/>
        <v>24000</v>
      </c>
    </row>
    <row r="3287" spans="1:16" s="389" customFormat="1" ht="11.25" x14ac:dyDescent="0.2">
      <c r="A3287" s="554" t="s">
        <v>513</v>
      </c>
      <c r="B3287" s="505" t="s">
        <v>4555</v>
      </c>
      <c r="C3287" s="505" t="s">
        <v>300</v>
      </c>
      <c r="D3287" s="418"/>
      <c r="E3287" s="508">
        <v>4746</v>
      </c>
      <c r="F3287" s="529" t="s">
        <v>7631</v>
      </c>
      <c r="G3287" s="408" t="s">
        <v>7632</v>
      </c>
      <c r="H3287" s="408" t="s">
        <v>5292</v>
      </c>
      <c r="I3287" s="418"/>
      <c r="J3287" s="418"/>
      <c r="K3287" s="539"/>
      <c r="L3287" s="532"/>
      <c r="M3287" s="508"/>
      <c r="N3287" s="752">
        <v>4</v>
      </c>
      <c r="O3287" s="752">
        <v>12</v>
      </c>
      <c r="P3287" s="508">
        <f t="shared" si="79"/>
        <v>24000</v>
      </c>
    </row>
    <row r="3288" spans="1:16" s="389" customFormat="1" ht="11.25" x14ac:dyDescent="0.2">
      <c r="A3288" s="554" t="s">
        <v>513</v>
      </c>
      <c r="B3288" s="505" t="s">
        <v>4555</v>
      </c>
      <c r="C3288" s="505" t="s">
        <v>300</v>
      </c>
      <c r="D3288" s="418"/>
      <c r="E3288" s="508">
        <v>6000</v>
      </c>
      <c r="F3288" s="529" t="s">
        <v>7633</v>
      </c>
      <c r="G3288" s="408" t="s">
        <v>7634</v>
      </c>
      <c r="H3288" s="408" t="s">
        <v>4716</v>
      </c>
      <c r="I3288" s="418"/>
      <c r="J3288" s="418"/>
      <c r="K3288" s="539"/>
      <c r="L3288" s="532"/>
      <c r="M3288" s="508"/>
      <c r="N3288" s="752">
        <v>4</v>
      </c>
      <c r="O3288" s="752">
        <v>12</v>
      </c>
      <c r="P3288" s="508">
        <f t="shared" si="79"/>
        <v>24000</v>
      </c>
    </row>
    <row r="3289" spans="1:16" s="389" customFormat="1" ht="11.25" x14ac:dyDescent="0.2">
      <c r="A3289" s="554" t="s">
        <v>513</v>
      </c>
      <c r="B3289" s="505" t="s">
        <v>4555</v>
      </c>
      <c r="C3289" s="505" t="s">
        <v>300</v>
      </c>
      <c r="D3289" s="418"/>
      <c r="E3289" s="508">
        <v>2797</v>
      </c>
      <c r="F3289" s="529" t="s">
        <v>7635</v>
      </c>
      <c r="G3289" s="408" t="s">
        <v>7636</v>
      </c>
      <c r="H3289" s="408" t="s">
        <v>3689</v>
      </c>
      <c r="I3289" s="418"/>
      <c r="J3289" s="418"/>
      <c r="K3289" s="539"/>
      <c r="L3289" s="532"/>
      <c r="M3289" s="508"/>
      <c r="N3289" s="752">
        <v>4</v>
      </c>
      <c r="O3289" s="752">
        <v>12</v>
      </c>
      <c r="P3289" s="508">
        <f t="shared" si="79"/>
        <v>24000</v>
      </c>
    </row>
    <row r="3290" spans="1:16" s="389" customFormat="1" ht="11.25" x14ac:dyDescent="0.2">
      <c r="A3290" s="554" t="s">
        <v>513</v>
      </c>
      <c r="B3290" s="505" t="s">
        <v>4555</v>
      </c>
      <c r="C3290" s="505" t="s">
        <v>300</v>
      </c>
      <c r="D3290" s="418"/>
      <c r="E3290" s="508">
        <v>5196</v>
      </c>
      <c r="F3290" s="529" t="s">
        <v>7637</v>
      </c>
      <c r="G3290" s="408" t="s">
        <v>7638</v>
      </c>
      <c r="H3290" s="408" t="s">
        <v>4716</v>
      </c>
      <c r="I3290" s="418"/>
      <c r="J3290" s="418"/>
      <c r="K3290" s="539"/>
      <c r="L3290" s="532"/>
      <c r="M3290" s="508"/>
      <c r="N3290" s="752">
        <v>4</v>
      </c>
      <c r="O3290" s="752">
        <v>12</v>
      </c>
      <c r="P3290" s="508">
        <f t="shared" si="79"/>
        <v>24000</v>
      </c>
    </row>
    <row r="3291" spans="1:16" s="389" customFormat="1" ht="11.25" x14ac:dyDescent="0.2">
      <c r="A3291" s="554" t="s">
        <v>513</v>
      </c>
      <c r="B3291" s="505" t="s">
        <v>4555</v>
      </c>
      <c r="C3291" s="505" t="s">
        <v>300</v>
      </c>
      <c r="D3291" s="418"/>
      <c r="E3291" s="508">
        <v>3500</v>
      </c>
      <c r="F3291" s="529" t="s">
        <v>7639</v>
      </c>
      <c r="G3291" s="408" t="s">
        <v>7640</v>
      </c>
      <c r="H3291" s="408" t="s">
        <v>6655</v>
      </c>
      <c r="I3291" s="418"/>
      <c r="J3291" s="418"/>
      <c r="K3291" s="539"/>
      <c r="L3291" s="532"/>
      <c r="M3291" s="508"/>
      <c r="N3291" s="752">
        <v>4</v>
      </c>
      <c r="O3291" s="752">
        <v>12</v>
      </c>
      <c r="P3291" s="508">
        <f t="shared" si="79"/>
        <v>24000</v>
      </c>
    </row>
    <row r="3292" spans="1:16" s="389" customFormat="1" ht="11.25" x14ac:dyDescent="0.2">
      <c r="A3292" s="554" t="s">
        <v>513</v>
      </c>
      <c r="B3292" s="505" t="s">
        <v>4555</v>
      </c>
      <c r="C3292" s="505" t="s">
        <v>300</v>
      </c>
      <c r="D3292" s="418"/>
      <c r="E3292" s="508">
        <v>2000</v>
      </c>
      <c r="F3292" s="529" t="s">
        <v>7641</v>
      </c>
      <c r="G3292" s="408" t="s">
        <v>7642</v>
      </c>
      <c r="H3292" s="408" t="s">
        <v>3804</v>
      </c>
      <c r="I3292" s="418"/>
      <c r="J3292" s="418"/>
      <c r="K3292" s="539"/>
      <c r="L3292" s="532"/>
      <c r="M3292" s="508"/>
      <c r="N3292" s="752">
        <v>4</v>
      </c>
      <c r="O3292" s="752">
        <v>12</v>
      </c>
      <c r="P3292" s="508">
        <f t="shared" si="79"/>
        <v>24000</v>
      </c>
    </row>
    <row r="3293" spans="1:16" s="389" customFormat="1" ht="11.25" x14ac:dyDescent="0.2">
      <c r="A3293" s="554" t="s">
        <v>513</v>
      </c>
      <c r="B3293" s="505" t="s">
        <v>4555</v>
      </c>
      <c r="C3293" s="505" t="s">
        <v>300</v>
      </c>
      <c r="D3293" s="418"/>
      <c r="E3293" s="508">
        <v>2797</v>
      </c>
      <c r="F3293" s="529" t="s">
        <v>7643</v>
      </c>
      <c r="G3293" s="408" t="s">
        <v>7644</v>
      </c>
      <c r="H3293" s="408" t="s">
        <v>3752</v>
      </c>
      <c r="I3293" s="418"/>
      <c r="J3293" s="418"/>
      <c r="K3293" s="539"/>
      <c r="L3293" s="532"/>
      <c r="M3293" s="508"/>
      <c r="N3293" s="752">
        <v>4</v>
      </c>
      <c r="O3293" s="752">
        <v>12</v>
      </c>
      <c r="P3293" s="508">
        <f t="shared" si="79"/>
        <v>24000</v>
      </c>
    </row>
    <row r="3294" spans="1:16" s="389" customFormat="1" ht="11.25" x14ac:dyDescent="0.2">
      <c r="A3294" s="554" t="s">
        <v>513</v>
      </c>
      <c r="B3294" s="505" t="s">
        <v>4555</v>
      </c>
      <c r="C3294" s="505" t="s">
        <v>300</v>
      </c>
      <c r="D3294" s="418"/>
      <c r="E3294" s="508">
        <v>5000</v>
      </c>
      <c r="F3294" s="529" t="s">
        <v>7645</v>
      </c>
      <c r="G3294" s="408" t="s">
        <v>7646</v>
      </c>
      <c r="H3294" s="408" t="s">
        <v>6009</v>
      </c>
      <c r="I3294" s="418"/>
      <c r="J3294" s="418"/>
      <c r="K3294" s="539"/>
      <c r="L3294" s="532"/>
      <c r="M3294" s="508"/>
      <c r="N3294" s="752">
        <v>4</v>
      </c>
      <c r="O3294" s="752">
        <v>12</v>
      </c>
      <c r="P3294" s="508">
        <f t="shared" si="79"/>
        <v>24000</v>
      </c>
    </row>
    <row r="3295" spans="1:16" s="389" customFormat="1" ht="11.25" x14ac:dyDescent="0.2">
      <c r="A3295" s="554" t="s">
        <v>513</v>
      </c>
      <c r="B3295" s="505" t="s">
        <v>4555</v>
      </c>
      <c r="C3295" s="505" t="s">
        <v>300</v>
      </c>
      <c r="D3295" s="418"/>
      <c r="E3295" s="508">
        <v>2700</v>
      </c>
      <c r="F3295" s="529" t="s">
        <v>7647</v>
      </c>
      <c r="G3295" s="408" t="s">
        <v>7648</v>
      </c>
      <c r="H3295" s="408" t="s">
        <v>2502</v>
      </c>
      <c r="I3295" s="418"/>
      <c r="J3295" s="418"/>
      <c r="K3295" s="539"/>
      <c r="L3295" s="532"/>
      <c r="M3295" s="508"/>
      <c r="N3295" s="752">
        <v>4</v>
      </c>
      <c r="O3295" s="752">
        <v>12</v>
      </c>
      <c r="P3295" s="508">
        <f t="shared" si="79"/>
        <v>24000</v>
      </c>
    </row>
    <row r="3296" spans="1:16" s="389" customFormat="1" ht="11.25" x14ac:dyDescent="0.2">
      <c r="A3296" s="554" t="s">
        <v>513</v>
      </c>
      <c r="B3296" s="505" t="s">
        <v>4555</v>
      </c>
      <c r="C3296" s="505" t="s">
        <v>300</v>
      </c>
      <c r="D3296" s="418"/>
      <c r="E3296" s="508">
        <v>2797</v>
      </c>
      <c r="F3296" s="529" t="s">
        <v>7649</v>
      </c>
      <c r="G3296" s="408" t="s">
        <v>7650</v>
      </c>
      <c r="H3296" s="408" t="s">
        <v>3699</v>
      </c>
      <c r="I3296" s="418"/>
      <c r="J3296" s="418"/>
      <c r="K3296" s="539"/>
      <c r="L3296" s="532"/>
      <c r="M3296" s="508"/>
      <c r="N3296" s="752">
        <v>4</v>
      </c>
      <c r="O3296" s="752">
        <v>12</v>
      </c>
      <c r="P3296" s="508">
        <f t="shared" si="79"/>
        <v>24000</v>
      </c>
    </row>
    <row r="3297" spans="1:16" s="389" customFormat="1" ht="11.25" x14ac:dyDescent="0.2">
      <c r="A3297" s="554" t="s">
        <v>513</v>
      </c>
      <c r="B3297" s="505" t="s">
        <v>4555</v>
      </c>
      <c r="C3297" s="505" t="s">
        <v>300</v>
      </c>
      <c r="D3297" s="418"/>
      <c r="E3297" s="508">
        <v>1500</v>
      </c>
      <c r="F3297" s="529" t="s">
        <v>7651</v>
      </c>
      <c r="G3297" s="408" t="s">
        <v>7652</v>
      </c>
      <c r="H3297" s="408" t="s">
        <v>6791</v>
      </c>
      <c r="I3297" s="418"/>
      <c r="J3297" s="418"/>
      <c r="K3297" s="539"/>
      <c r="L3297" s="532"/>
      <c r="M3297" s="508"/>
      <c r="N3297" s="752">
        <v>4</v>
      </c>
      <c r="O3297" s="752">
        <v>12</v>
      </c>
      <c r="P3297" s="508">
        <f t="shared" si="79"/>
        <v>24000</v>
      </c>
    </row>
    <row r="3298" spans="1:16" s="389" customFormat="1" ht="11.25" x14ac:dyDescent="0.2">
      <c r="A3298" s="554" t="s">
        <v>513</v>
      </c>
      <c r="B3298" s="505" t="s">
        <v>4555</v>
      </c>
      <c r="C3298" s="505" t="s">
        <v>300</v>
      </c>
      <c r="D3298" s="418"/>
      <c r="E3298" s="508">
        <v>2000</v>
      </c>
      <c r="F3298" s="529" t="s">
        <v>7653</v>
      </c>
      <c r="G3298" s="408" t="s">
        <v>7654</v>
      </c>
      <c r="H3298" s="408" t="s">
        <v>2658</v>
      </c>
      <c r="I3298" s="418"/>
      <c r="J3298" s="418"/>
      <c r="K3298" s="539"/>
      <c r="L3298" s="532"/>
      <c r="M3298" s="508"/>
      <c r="N3298" s="752">
        <v>4</v>
      </c>
      <c r="O3298" s="752">
        <v>12</v>
      </c>
      <c r="P3298" s="508">
        <f t="shared" si="79"/>
        <v>24000</v>
      </c>
    </row>
    <row r="3299" spans="1:16" s="389" customFormat="1" ht="11.25" x14ac:dyDescent="0.2">
      <c r="A3299" s="554" t="s">
        <v>513</v>
      </c>
      <c r="B3299" s="505" t="s">
        <v>4555</v>
      </c>
      <c r="C3299" s="505" t="s">
        <v>300</v>
      </c>
      <c r="D3299" s="418"/>
      <c r="E3299" s="508">
        <v>5196</v>
      </c>
      <c r="F3299" s="529" t="s">
        <v>7655</v>
      </c>
      <c r="G3299" s="408" t="s">
        <v>7656</v>
      </c>
      <c r="H3299" s="408" t="s">
        <v>4716</v>
      </c>
      <c r="I3299" s="418"/>
      <c r="J3299" s="418"/>
      <c r="K3299" s="539"/>
      <c r="L3299" s="532"/>
      <c r="M3299" s="508"/>
      <c r="N3299" s="752">
        <v>4</v>
      </c>
      <c r="O3299" s="752">
        <v>12</v>
      </c>
      <c r="P3299" s="508">
        <f t="shared" si="79"/>
        <v>24000</v>
      </c>
    </row>
    <row r="3300" spans="1:16" s="389" customFormat="1" ht="11.25" x14ac:dyDescent="0.2">
      <c r="A3300" s="554" t="s">
        <v>513</v>
      </c>
      <c r="B3300" s="505" t="s">
        <v>4555</v>
      </c>
      <c r="C3300" s="505" t="s">
        <v>300</v>
      </c>
      <c r="D3300" s="418"/>
      <c r="E3300" s="508">
        <v>5000</v>
      </c>
      <c r="F3300" s="529" t="s">
        <v>7657</v>
      </c>
      <c r="G3300" s="408" t="s">
        <v>7658</v>
      </c>
      <c r="H3300" s="408" t="s">
        <v>2658</v>
      </c>
      <c r="I3300" s="418"/>
      <c r="J3300" s="418"/>
      <c r="K3300" s="539"/>
      <c r="L3300" s="532"/>
      <c r="M3300" s="508"/>
      <c r="N3300" s="752">
        <v>4</v>
      </c>
      <c r="O3300" s="752">
        <v>12</v>
      </c>
      <c r="P3300" s="508">
        <f t="shared" si="79"/>
        <v>24000</v>
      </c>
    </row>
    <row r="3301" spans="1:16" s="389" customFormat="1" ht="11.25" x14ac:dyDescent="0.2">
      <c r="A3301" s="554" t="s">
        <v>513</v>
      </c>
      <c r="B3301" s="505" t="s">
        <v>4555</v>
      </c>
      <c r="C3301" s="505" t="s">
        <v>300</v>
      </c>
      <c r="D3301" s="418"/>
      <c r="E3301" s="508">
        <v>2000</v>
      </c>
      <c r="F3301" s="529" t="s">
        <v>7659</v>
      </c>
      <c r="G3301" s="408" t="s">
        <v>7660</v>
      </c>
      <c r="H3301" s="408" t="s">
        <v>3804</v>
      </c>
      <c r="I3301" s="418"/>
      <c r="J3301" s="418"/>
      <c r="K3301" s="539"/>
      <c r="L3301" s="532"/>
      <c r="M3301" s="508"/>
      <c r="N3301" s="752">
        <v>4</v>
      </c>
      <c r="O3301" s="752">
        <v>12</v>
      </c>
      <c r="P3301" s="508">
        <f t="shared" si="79"/>
        <v>24000</v>
      </c>
    </row>
    <row r="3302" spans="1:16" s="389" customFormat="1" ht="11.25" x14ac:dyDescent="0.2">
      <c r="A3302" s="554" t="s">
        <v>513</v>
      </c>
      <c r="B3302" s="505" t="s">
        <v>4555</v>
      </c>
      <c r="C3302" s="505" t="s">
        <v>300</v>
      </c>
      <c r="D3302" s="418"/>
      <c r="E3302" s="508">
        <v>5196</v>
      </c>
      <c r="F3302" s="529" t="s">
        <v>7661</v>
      </c>
      <c r="G3302" s="408" t="s">
        <v>7662</v>
      </c>
      <c r="H3302" s="408" t="s">
        <v>4716</v>
      </c>
      <c r="I3302" s="418"/>
      <c r="J3302" s="418"/>
      <c r="K3302" s="539"/>
      <c r="L3302" s="532"/>
      <c r="M3302" s="508"/>
      <c r="N3302" s="752">
        <v>4</v>
      </c>
      <c r="O3302" s="752">
        <v>12</v>
      </c>
      <c r="P3302" s="508">
        <f t="shared" si="79"/>
        <v>24000</v>
      </c>
    </row>
    <row r="3303" spans="1:16" s="389" customFormat="1" ht="11.25" x14ac:dyDescent="0.2">
      <c r="A3303" s="554" t="s">
        <v>513</v>
      </c>
      <c r="B3303" s="505" t="s">
        <v>4555</v>
      </c>
      <c r="C3303" s="505" t="s">
        <v>300</v>
      </c>
      <c r="D3303" s="418"/>
      <c r="E3303" s="508">
        <v>2797</v>
      </c>
      <c r="F3303" s="529" t="s">
        <v>7663</v>
      </c>
      <c r="G3303" s="408" t="s">
        <v>7664</v>
      </c>
      <c r="H3303" s="408" t="s">
        <v>3689</v>
      </c>
      <c r="I3303" s="418"/>
      <c r="J3303" s="418"/>
      <c r="K3303" s="539"/>
      <c r="L3303" s="532"/>
      <c r="M3303" s="508"/>
      <c r="N3303" s="752">
        <v>4</v>
      </c>
      <c r="O3303" s="752">
        <v>12</v>
      </c>
      <c r="P3303" s="508">
        <f t="shared" si="79"/>
        <v>24000</v>
      </c>
    </row>
    <row r="3304" spans="1:16" s="389" customFormat="1" ht="11.25" x14ac:dyDescent="0.2">
      <c r="A3304" s="554" t="s">
        <v>513</v>
      </c>
      <c r="B3304" s="505" t="s">
        <v>4555</v>
      </c>
      <c r="C3304" s="505" t="s">
        <v>300</v>
      </c>
      <c r="D3304" s="418"/>
      <c r="E3304" s="508">
        <v>2797</v>
      </c>
      <c r="F3304" s="529" t="s">
        <v>7665</v>
      </c>
      <c r="G3304" s="408" t="s">
        <v>7666</v>
      </c>
      <c r="H3304" s="408" t="s">
        <v>3689</v>
      </c>
      <c r="I3304" s="418"/>
      <c r="J3304" s="418"/>
      <c r="K3304" s="539"/>
      <c r="L3304" s="532"/>
      <c r="M3304" s="508"/>
      <c r="N3304" s="752">
        <v>4</v>
      </c>
      <c r="O3304" s="752">
        <v>12</v>
      </c>
      <c r="P3304" s="508">
        <f t="shared" si="79"/>
        <v>24000</v>
      </c>
    </row>
    <row r="3305" spans="1:16" s="389" customFormat="1" ht="11.25" x14ac:dyDescent="0.2">
      <c r="A3305" s="554" t="s">
        <v>513</v>
      </c>
      <c r="B3305" s="505" t="s">
        <v>4555</v>
      </c>
      <c r="C3305" s="505" t="s">
        <v>300</v>
      </c>
      <c r="D3305" s="418"/>
      <c r="E3305" s="508">
        <v>3000</v>
      </c>
      <c r="F3305" s="529" t="s">
        <v>7667</v>
      </c>
      <c r="G3305" s="408" t="s">
        <v>7668</v>
      </c>
      <c r="H3305" s="408" t="s">
        <v>3733</v>
      </c>
      <c r="I3305" s="418"/>
      <c r="J3305" s="418"/>
      <c r="K3305" s="539"/>
      <c r="L3305" s="532"/>
      <c r="M3305" s="508"/>
      <c r="N3305" s="752">
        <v>4</v>
      </c>
      <c r="O3305" s="752">
        <v>12</v>
      </c>
      <c r="P3305" s="508">
        <f t="shared" si="79"/>
        <v>24000</v>
      </c>
    </row>
    <row r="3306" spans="1:16" s="389" customFormat="1" ht="11.25" x14ac:dyDescent="0.2">
      <c r="A3306" s="554" t="s">
        <v>513</v>
      </c>
      <c r="B3306" s="505" t="s">
        <v>4555</v>
      </c>
      <c r="C3306" s="505" t="s">
        <v>300</v>
      </c>
      <c r="D3306" s="418"/>
      <c r="E3306" s="508">
        <v>1200</v>
      </c>
      <c r="F3306" s="529" t="s">
        <v>7669</v>
      </c>
      <c r="G3306" s="408" t="s">
        <v>7670</v>
      </c>
      <c r="H3306" s="408" t="s">
        <v>832</v>
      </c>
      <c r="I3306" s="418"/>
      <c r="J3306" s="418"/>
      <c r="K3306" s="539"/>
      <c r="L3306" s="532"/>
      <c r="M3306" s="508"/>
      <c r="N3306" s="752">
        <v>4</v>
      </c>
      <c r="O3306" s="752">
        <v>12</v>
      </c>
      <c r="P3306" s="508">
        <f t="shared" si="79"/>
        <v>24000</v>
      </c>
    </row>
    <row r="3307" spans="1:16" s="389" customFormat="1" ht="11.25" x14ac:dyDescent="0.2">
      <c r="A3307" s="554" t="s">
        <v>513</v>
      </c>
      <c r="B3307" s="505" t="s">
        <v>4555</v>
      </c>
      <c r="C3307" s="505" t="s">
        <v>300</v>
      </c>
      <c r="D3307" s="418"/>
      <c r="E3307" s="508">
        <v>2797</v>
      </c>
      <c r="F3307" s="529" t="s">
        <v>7671</v>
      </c>
      <c r="G3307" s="408" t="s">
        <v>7672</v>
      </c>
      <c r="H3307" s="408" t="s">
        <v>3689</v>
      </c>
      <c r="I3307" s="418"/>
      <c r="J3307" s="418"/>
      <c r="K3307" s="539"/>
      <c r="L3307" s="532"/>
      <c r="M3307" s="508"/>
      <c r="N3307" s="752">
        <v>4</v>
      </c>
      <c r="O3307" s="752">
        <v>12</v>
      </c>
      <c r="P3307" s="508">
        <f t="shared" si="79"/>
        <v>24000</v>
      </c>
    </row>
    <row r="3308" spans="1:16" s="389" customFormat="1" ht="11.25" x14ac:dyDescent="0.2">
      <c r="A3308" s="554" t="s">
        <v>513</v>
      </c>
      <c r="B3308" s="505" t="s">
        <v>4555</v>
      </c>
      <c r="C3308" s="505" t="s">
        <v>300</v>
      </c>
      <c r="D3308" s="418"/>
      <c r="E3308" s="508">
        <v>6800</v>
      </c>
      <c r="F3308" s="529" t="s">
        <v>7673</v>
      </c>
      <c r="G3308" s="408" t="s">
        <v>7674</v>
      </c>
      <c r="H3308" s="408" t="s">
        <v>2236</v>
      </c>
      <c r="I3308" s="418"/>
      <c r="J3308" s="418"/>
      <c r="K3308" s="539"/>
      <c r="L3308" s="532"/>
      <c r="M3308" s="508"/>
      <c r="N3308" s="752">
        <v>4</v>
      </c>
      <c r="O3308" s="752">
        <v>12</v>
      </c>
      <c r="P3308" s="508">
        <f t="shared" si="79"/>
        <v>24000</v>
      </c>
    </row>
    <row r="3309" spans="1:16" s="389" customFormat="1" ht="11.25" x14ac:dyDescent="0.2">
      <c r="A3309" s="554" t="s">
        <v>513</v>
      </c>
      <c r="B3309" s="505" t="s">
        <v>4555</v>
      </c>
      <c r="C3309" s="505" t="s">
        <v>300</v>
      </c>
      <c r="D3309" s="418"/>
      <c r="E3309" s="508">
        <v>6000</v>
      </c>
      <c r="F3309" s="529" t="s">
        <v>7675</v>
      </c>
      <c r="G3309" s="408" t="s">
        <v>7676</v>
      </c>
      <c r="H3309" s="408" t="s">
        <v>6060</v>
      </c>
      <c r="I3309" s="418"/>
      <c r="J3309" s="418"/>
      <c r="K3309" s="539"/>
      <c r="L3309" s="532"/>
      <c r="M3309" s="508"/>
      <c r="N3309" s="752">
        <v>4</v>
      </c>
      <c r="O3309" s="752">
        <v>12</v>
      </c>
      <c r="P3309" s="508">
        <f t="shared" si="79"/>
        <v>24000</v>
      </c>
    </row>
    <row r="3310" spans="1:16" s="389" customFormat="1" ht="11.25" x14ac:dyDescent="0.2">
      <c r="A3310" s="554" t="s">
        <v>513</v>
      </c>
      <c r="B3310" s="505" t="s">
        <v>4555</v>
      </c>
      <c r="C3310" s="505" t="s">
        <v>300</v>
      </c>
      <c r="D3310" s="418"/>
      <c r="E3310" s="508">
        <v>2500</v>
      </c>
      <c r="F3310" s="529" t="s">
        <v>7677</v>
      </c>
      <c r="G3310" s="408" t="s">
        <v>7678</v>
      </c>
      <c r="H3310" s="408" t="s">
        <v>3804</v>
      </c>
      <c r="I3310" s="418"/>
      <c r="J3310" s="418"/>
      <c r="K3310" s="539"/>
      <c r="L3310" s="532"/>
      <c r="M3310" s="508"/>
      <c r="N3310" s="752">
        <v>4</v>
      </c>
      <c r="O3310" s="752">
        <v>12</v>
      </c>
      <c r="P3310" s="508">
        <f t="shared" si="79"/>
        <v>24000</v>
      </c>
    </row>
    <row r="3311" spans="1:16" s="389" customFormat="1" ht="11.25" x14ac:dyDescent="0.2">
      <c r="A3311" s="554" t="s">
        <v>513</v>
      </c>
      <c r="B3311" s="505" t="s">
        <v>4555</v>
      </c>
      <c r="C3311" s="505" t="s">
        <v>300</v>
      </c>
      <c r="D3311" s="418"/>
      <c r="E3311" s="508">
        <v>2797</v>
      </c>
      <c r="F3311" s="529" t="s">
        <v>7679</v>
      </c>
      <c r="G3311" s="408" t="s">
        <v>7680</v>
      </c>
      <c r="H3311" s="408" t="s">
        <v>3752</v>
      </c>
      <c r="I3311" s="418"/>
      <c r="J3311" s="418"/>
      <c r="K3311" s="539"/>
      <c r="L3311" s="532"/>
      <c r="M3311" s="508"/>
      <c r="N3311" s="752">
        <v>4</v>
      </c>
      <c r="O3311" s="752">
        <v>12</v>
      </c>
      <c r="P3311" s="508">
        <f t="shared" si="79"/>
        <v>24000</v>
      </c>
    </row>
    <row r="3312" spans="1:16" s="389" customFormat="1" ht="11.25" x14ac:dyDescent="0.2">
      <c r="A3312" s="554" t="s">
        <v>513</v>
      </c>
      <c r="B3312" s="505" t="s">
        <v>4555</v>
      </c>
      <c r="C3312" s="505" t="s">
        <v>300</v>
      </c>
      <c r="D3312" s="418"/>
      <c r="E3312" s="508">
        <v>2000</v>
      </c>
      <c r="F3312" s="529" t="s">
        <v>7681</v>
      </c>
      <c r="G3312" s="408" t="s">
        <v>7682</v>
      </c>
      <c r="H3312" s="408" t="s">
        <v>2236</v>
      </c>
      <c r="I3312" s="418"/>
      <c r="J3312" s="418"/>
      <c r="K3312" s="539"/>
      <c r="L3312" s="532"/>
      <c r="M3312" s="508"/>
      <c r="N3312" s="752">
        <v>4</v>
      </c>
      <c r="O3312" s="752">
        <v>12</v>
      </c>
      <c r="P3312" s="508">
        <f t="shared" si="79"/>
        <v>24000</v>
      </c>
    </row>
    <row r="3313" spans="1:16" s="389" customFormat="1" ht="11.25" x14ac:dyDescent="0.2">
      <c r="A3313" s="554" t="s">
        <v>513</v>
      </c>
      <c r="B3313" s="505" t="s">
        <v>4555</v>
      </c>
      <c r="C3313" s="505" t="s">
        <v>300</v>
      </c>
      <c r="D3313" s="418"/>
      <c r="E3313" s="508">
        <v>5196</v>
      </c>
      <c r="F3313" s="529" t="s">
        <v>7683</v>
      </c>
      <c r="G3313" s="408" t="s">
        <v>7684</v>
      </c>
      <c r="H3313" s="408" t="s">
        <v>4716</v>
      </c>
      <c r="I3313" s="418"/>
      <c r="J3313" s="418"/>
      <c r="K3313" s="539"/>
      <c r="L3313" s="532"/>
      <c r="M3313" s="508"/>
      <c r="N3313" s="752">
        <v>4</v>
      </c>
      <c r="O3313" s="752">
        <v>12</v>
      </c>
      <c r="P3313" s="508">
        <f t="shared" si="79"/>
        <v>24000</v>
      </c>
    </row>
    <row r="3314" spans="1:16" s="389" customFormat="1" ht="11.25" x14ac:dyDescent="0.2">
      <c r="A3314" s="554" t="s">
        <v>513</v>
      </c>
      <c r="B3314" s="505" t="s">
        <v>4555</v>
      </c>
      <c r="C3314" s="505" t="s">
        <v>300</v>
      </c>
      <c r="D3314" s="418"/>
      <c r="E3314" s="508">
        <v>2000</v>
      </c>
      <c r="F3314" s="529" t="s">
        <v>7685</v>
      </c>
      <c r="G3314" s="408" t="s">
        <v>7686</v>
      </c>
      <c r="H3314" s="408" t="s">
        <v>6791</v>
      </c>
      <c r="I3314" s="418"/>
      <c r="J3314" s="418"/>
      <c r="K3314" s="539"/>
      <c r="L3314" s="532"/>
      <c r="M3314" s="508"/>
      <c r="N3314" s="752">
        <v>4</v>
      </c>
      <c r="O3314" s="752">
        <v>12</v>
      </c>
      <c r="P3314" s="508">
        <f t="shared" si="79"/>
        <v>24000</v>
      </c>
    </row>
    <row r="3315" spans="1:16" s="389" customFormat="1" ht="11.25" x14ac:dyDescent="0.2">
      <c r="A3315" s="554" t="s">
        <v>513</v>
      </c>
      <c r="B3315" s="505" t="s">
        <v>4555</v>
      </c>
      <c r="C3315" s="505" t="s">
        <v>300</v>
      </c>
      <c r="D3315" s="418"/>
      <c r="E3315" s="508">
        <v>2797</v>
      </c>
      <c r="F3315" s="529" t="s">
        <v>7687</v>
      </c>
      <c r="G3315" s="408" t="s">
        <v>7688</v>
      </c>
      <c r="H3315" s="408" t="s">
        <v>3689</v>
      </c>
      <c r="I3315" s="418"/>
      <c r="J3315" s="418"/>
      <c r="K3315" s="539"/>
      <c r="L3315" s="532"/>
      <c r="M3315" s="508"/>
      <c r="N3315" s="752">
        <v>4</v>
      </c>
      <c r="O3315" s="752">
        <v>12</v>
      </c>
      <c r="P3315" s="508">
        <f t="shared" si="79"/>
        <v>24000</v>
      </c>
    </row>
    <row r="3316" spans="1:16" s="389" customFormat="1" ht="11.25" x14ac:dyDescent="0.2">
      <c r="A3316" s="554" t="s">
        <v>513</v>
      </c>
      <c r="B3316" s="505" t="s">
        <v>4555</v>
      </c>
      <c r="C3316" s="505" t="s">
        <v>300</v>
      </c>
      <c r="D3316" s="418"/>
      <c r="E3316" s="508">
        <v>6500</v>
      </c>
      <c r="F3316" s="529" t="s">
        <v>7689</v>
      </c>
      <c r="G3316" s="408" t="s">
        <v>7690</v>
      </c>
      <c r="H3316" s="408" t="s">
        <v>7486</v>
      </c>
      <c r="I3316" s="418"/>
      <c r="J3316" s="418"/>
      <c r="K3316" s="539"/>
      <c r="L3316" s="532"/>
      <c r="M3316" s="508"/>
      <c r="N3316" s="752">
        <v>4</v>
      </c>
      <c r="O3316" s="752">
        <v>12</v>
      </c>
      <c r="P3316" s="508">
        <f t="shared" si="79"/>
        <v>24000</v>
      </c>
    </row>
    <row r="3317" spans="1:16" s="389" customFormat="1" ht="11.25" x14ac:dyDescent="0.2">
      <c r="A3317" s="554" t="s">
        <v>513</v>
      </c>
      <c r="B3317" s="505" t="s">
        <v>4555</v>
      </c>
      <c r="C3317" s="505" t="s">
        <v>300</v>
      </c>
      <c r="D3317" s="418"/>
      <c r="E3317" s="508">
        <v>3000</v>
      </c>
      <c r="F3317" s="529" t="s">
        <v>7691</v>
      </c>
      <c r="G3317" s="408" t="s">
        <v>7692</v>
      </c>
      <c r="H3317" s="408" t="s">
        <v>807</v>
      </c>
      <c r="I3317" s="418"/>
      <c r="J3317" s="418"/>
      <c r="K3317" s="539"/>
      <c r="L3317" s="532"/>
      <c r="M3317" s="508"/>
      <c r="N3317" s="752">
        <v>4</v>
      </c>
      <c r="O3317" s="752">
        <v>12</v>
      </c>
      <c r="P3317" s="508">
        <f t="shared" si="79"/>
        <v>24000</v>
      </c>
    </row>
    <row r="3318" spans="1:16" s="389" customFormat="1" ht="11.25" x14ac:dyDescent="0.2">
      <c r="A3318" s="554" t="s">
        <v>513</v>
      </c>
      <c r="B3318" s="505" t="s">
        <v>4555</v>
      </c>
      <c r="C3318" s="505" t="s">
        <v>300</v>
      </c>
      <c r="D3318" s="418"/>
      <c r="E3318" s="508">
        <v>2797</v>
      </c>
      <c r="F3318" s="529" t="s">
        <v>7693</v>
      </c>
      <c r="G3318" s="408" t="s">
        <v>7694</v>
      </c>
      <c r="H3318" s="408" t="s">
        <v>3699</v>
      </c>
      <c r="I3318" s="418"/>
      <c r="J3318" s="418"/>
      <c r="K3318" s="539"/>
      <c r="L3318" s="532"/>
      <c r="M3318" s="508"/>
      <c r="N3318" s="752">
        <v>4</v>
      </c>
      <c r="O3318" s="752">
        <v>12</v>
      </c>
      <c r="P3318" s="508">
        <f t="shared" si="79"/>
        <v>24000</v>
      </c>
    </row>
    <row r="3319" spans="1:16" s="389" customFormat="1" ht="11.25" x14ac:dyDescent="0.2">
      <c r="A3319" s="554" t="s">
        <v>513</v>
      </c>
      <c r="B3319" s="505" t="s">
        <v>4555</v>
      </c>
      <c r="C3319" s="505" t="s">
        <v>300</v>
      </c>
      <c r="D3319" s="418"/>
      <c r="E3319" s="508">
        <v>3000</v>
      </c>
      <c r="F3319" s="529" t="s">
        <v>7695</v>
      </c>
      <c r="G3319" s="408" t="s">
        <v>7696</v>
      </c>
      <c r="H3319" s="408" t="s">
        <v>3733</v>
      </c>
      <c r="I3319" s="418"/>
      <c r="J3319" s="418"/>
      <c r="K3319" s="539"/>
      <c r="L3319" s="532"/>
      <c r="M3319" s="508"/>
      <c r="N3319" s="752">
        <v>4</v>
      </c>
      <c r="O3319" s="752">
        <v>12</v>
      </c>
      <c r="P3319" s="508">
        <f t="shared" si="79"/>
        <v>24000</v>
      </c>
    </row>
    <row r="3320" spans="1:16" s="389" customFormat="1" ht="11.25" x14ac:dyDescent="0.2">
      <c r="A3320" s="554" t="s">
        <v>513</v>
      </c>
      <c r="B3320" s="505" t="s">
        <v>4555</v>
      </c>
      <c r="C3320" s="505" t="s">
        <v>300</v>
      </c>
      <c r="D3320" s="418"/>
      <c r="E3320" s="508">
        <v>2700</v>
      </c>
      <c r="F3320" s="529" t="s">
        <v>7697</v>
      </c>
      <c r="G3320" s="408" t="s">
        <v>7698</v>
      </c>
      <c r="H3320" s="408" t="s">
        <v>2502</v>
      </c>
      <c r="I3320" s="418"/>
      <c r="J3320" s="418"/>
      <c r="K3320" s="539"/>
      <c r="L3320" s="532"/>
      <c r="M3320" s="508"/>
      <c r="N3320" s="752">
        <v>4</v>
      </c>
      <c r="O3320" s="752">
        <v>9</v>
      </c>
      <c r="P3320" s="508">
        <f t="shared" si="79"/>
        <v>18000</v>
      </c>
    </row>
    <row r="3321" spans="1:16" s="389" customFormat="1" ht="11.25" x14ac:dyDescent="0.2">
      <c r="A3321" s="554" t="s">
        <v>513</v>
      </c>
      <c r="B3321" s="505" t="s">
        <v>4555</v>
      </c>
      <c r="C3321" s="505" t="s">
        <v>300</v>
      </c>
      <c r="D3321" s="418"/>
      <c r="E3321" s="508">
        <v>3000</v>
      </c>
      <c r="F3321" s="529" t="s">
        <v>7699</v>
      </c>
      <c r="G3321" s="408" t="s">
        <v>7700</v>
      </c>
      <c r="H3321" s="408" t="s">
        <v>5992</v>
      </c>
      <c r="I3321" s="418"/>
      <c r="J3321" s="418"/>
      <c r="K3321" s="539"/>
      <c r="L3321" s="532"/>
      <c r="M3321" s="508"/>
      <c r="N3321" s="752">
        <v>4</v>
      </c>
      <c r="O3321" s="752">
        <v>9</v>
      </c>
      <c r="P3321" s="508">
        <f t="shared" si="79"/>
        <v>18000</v>
      </c>
    </row>
    <row r="3322" spans="1:16" s="389" customFormat="1" ht="11.25" x14ac:dyDescent="0.2">
      <c r="A3322" s="554" t="s">
        <v>513</v>
      </c>
      <c r="B3322" s="505" t="s">
        <v>4555</v>
      </c>
      <c r="C3322" s="505" t="s">
        <v>300</v>
      </c>
      <c r="D3322" s="418"/>
      <c r="E3322" s="508">
        <v>3500</v>
      </c>
      <c r="F3322" s="529" t="s">
        <v>7701</v>
      </c>
      <c r="G3322" s="408" t="s">
        <v>7702</v>
      </c>
      <c r="H3322" s="408" t="s">
        <v>3689</v>
      </c>
      <c r="I3322" s="418"/>
      <c r="J3322" s="418"/>
      <c r="K3322" s="539"/>
      <c r="L3322" s="532"/>
      <c r="M3322" s="508"/>
      <c r="N3322" s="752">
        <v>4</v>
      </c>
      <c r="O3322" s="752">
        <v>9</v>
      </c>
      <c r="P3322" s="508">
        <f t="shared" si="79"/>
        <v>18000</v>
      </c>
    </row>
    <row r="3323" spans="1:16" s="389" customFormat="1" ht="11.25" x14ac:dyDescent="0.2">
      <c r="A3323" s="554" t="s">
        <v>513</v>
      </c>
      <c r="B3323" s="505" t="s">
        <v>4555</v>
      </c>
      <c r="C3323" s="505" t="s">
        <v>300</v>
      </c>
      <c r="D3323" s="418"/>
      <c r="E3323" s="508">
        <v>2000</v>
      </c>
      <c r="F3323" s="529" t="s">
        <v>7703</v>
      </c>
      <c r="G3323" s="408" t="s">
        <v>7704</v>
      </c>
      <c r="H3323" s="408" t="s">
        <v>3804</v>
      </c>
      <c r="I3323" s="418"/>
      <c r="J3323" s="418"/>
      <c r="K3323" s="539"/>
      <c r="L3323" s="532"/>
      <c r="M3323" s="508"/>
      <c r="N3323" s="752">
        <v>4</v>
      </c>
      <c r="O3323" s="752">
        <v>9</v>
      </c>
      <c r="P3323" s="508">
        <f t="shared" si="79"/>
        <v>18000</v>
      </c>
    </row>
    <row r="3324" spans="1:16" s="389" customFormat="1" ht="11.25" x14ac:dyDescent="0.2">
      <c r="A3324" s="554" t="s">
        <v>513</v>
      </c>
      <c r="B3324" s="505" t="s">
        <v>4555</v>
      </c>
      <c r="C3324" s="505" t="s">
        <v>300</v>
      </c>
      <c r="D3324" s="418"/>
      <c r="E3324" s="508">
        <v>2797</v>
      </c>
      <c r="F3324" s="529" t="s">
        <v>7705</v>
      </c>
      <c r="G3324" s="408" t="s">
        <v>7706</v>
      </c>
      <c r="H3324" s="408" t="s">
        <v>3699</v>
      </c>
      <c r="I3324" s="418"/>
      <c r="J3324" s="418"/>
      <c r="K3324" s="539"/>
      <c r="L3324" s="532"/>
      <c r="M3324" s="508"/>
      <c r="N3324" s="752">
        <v>4</v>
      </c>
      <c r="O3324" s="752">
        <v>9</v>
      </c>
      <c r="P3324" s="508">
        <f t="shared" si="79"/>
        <v>18000</v>
      </c>
    </row>
    <row r="3325" spans="1:16" s="389" customFormat="1" ht="11.25" x14ac:dyDescent="0.2">
      <c r="A3325" s="554" t="s">
        <v>513</v>
      </c>
      <c r="B3325" s="505" t="s">
        <v>4555</v>
      </c>
      <c r="C3325" s="505" t="s">
        <v>300</v>
      </c>
      <c r="D3325" s="418"/>
      <c r="E3325" s="508">
        <v>2797</v>
      </c>
      <c r="F3325" s="529" t="s">
        <v>7707</v>
      </c>
      <c r="G3325" s="408" t="s">
        <v>7708</v>
      </c>
      <c r="H3325" s="408" t="s">
        <v>6791</v>
      </c>
      <c r="I3325" s="418"/>
      <c r="J3325" s="418"/>
      <c r="K3325" s="539"/>
      <c r="L3325" s="532"/>
      <c r="M3325" s="508"/>
      <c r="N3325" s="752">
        <v>4</v>
      </c>
      <c r="O3325" s="752">
        <v>9</v>
      </c>
      <c r="P3325" s="508">
        <f t="shared" si="79"/>
        <v>18000</v>
      </c>
    </row>
    <row r="3326" spans="1:16" s="389" customFormat="1" ht="11.25" x14ac:dyDescent="0.2">
      <c r="A3326" s="554" t="s">
        <v>513</v>
      </c>
      <c r="B3326" s="505" t="s">
        <v>4555</v>
      </c>
      <c r="C3326" s="505" t="s">
        <v>300</v>
      </c>
      <c r="D3326" s="418"/>
      <c r="E3326" s="508">
        <v>2797</v>
      </c>
      <c r="F3326" s="529" t="s">
        <v>7709</v>
      </c>
      <c r="G3326" s="408" t="s">
        <v>7710</v>
      </c>
      <c r="H3326" s="408" t="s">
        <v>3699</v>
      </c>
      <c r="I3326" s="418"/>
      <c r="J3326" s="418"/>
      <c r="K3326" s="539"/>
      <c r="L3326" s="532"/>
      <c r="M3326" s="508"/>
      <c r="N3326" s="752">
        <v>4</v>
      </c>
      <c r="O3326" s="752">
        <v>12</v>
      </c>
      <c r="P3326" s="508">
        <f t="shared" si="79"/>
        <v>24000</v>
      </c>
    </row>
    <row r="3327" spans="1:16" s="389" customFormat="1" ht="11.25" x14ac:dyDescent="0.2">
      <c r="A3327" s="554" t="s">
        <v>513</v>
      </c>
      <c r="B3327" s="505" t="s">
        <v>4555</v>
      </c>
      <c r="C3327" s="505" t="s">
        <v>300</v>
      </c>
      <c r="D3327" s="418"/>
      <c r="E3327" s="508">
        <v>2000</v>
      </c>
      <c r="F3327" s="529" t="s">
        <v>7711</v>
      </c>
      <c r="G3327" s="408" t="s">
        <v>7712</v>
      </c>
      <c r="H3327" s="408" t="s">
        <v>3720</v>
      </c>
      <c r="I3327" s="418"/>
      <c r="J3327" s="418"/>
      <c r="K3327" s="539"/>
      <c r="L3327" s="532"/>
      <c r="M3327" s="508"/>
      <c r="N3327" s="752">
        <v>4</v>
      </c>
      <c r="O3327" s="752">
        <v>12</v>
      </c>
      <c r="P3327" s="508">
        <f t="shared" si="79"/>
        <v>24000</v>
      </c>
    </row>
    <row r="3328" spans="1:16" s="389" customFormat="1" ht="11.25" x14ac:dyDescent="0.2">
      <c r="A3328" s="554" t="s">
        <v>513</v>
      </c>
      <c r="B3328" s="505" t="s">
        <v>4555</v>
      </c>
      <c r="C3328" s="505" t="s">
        <v>300</v>
      </c>
      <c r="D3328" s="418"/>
      <c r="E3328" s="508">
        <v>3500</v>
      </c>
      <c r="F3328" s="529" t="s">
        <v>7713</v>
      </c>
      <c r="G3328" s="408" t="s">
        <v>7714</v>
      </c>
      <c r="H3328" s="408" t="s">
        <v>3689</v>
      </c>
      <c r="I3328" s="418"/>
      <c r="J3328" s="418"/>
      <c r="K3328" s="539"/>
      <c r="L3328" s="532"/>
      <c r="M3328" s="508"/>
      <c r="N3328" s="752">
        <v>4</v>
      </c>
      <c r="O3328" s="752">
        <v>12</v>
      </c>
      <c r="P3328" s="508">
        <f t="shared" si="79"/>
        <v>24000</v>
      </c>
    </row>
    <row r="3329" spans="1:16" s="389" customFormat="1" ht="11.25" x14ac:dyDescent="0.2">
      <c r="A3329" s="554" t="s">
        <v>513</v>
      </c>
      <c r="B3329" s="505" t="s">
        <v>4555</v>
      </c>
      <c r="C3329" s="505" t="s">
        <v>300</v>
      </c>
      <c r="D3329" s="418"/>
      <c r="E3329" s="508">
        <v>3000</v>
      </c>
      <c r="F3329" s="529" t="s">
        <v>7715</v>
      </c>
      <c r="G3329" s="408" t="s">
        <v>7716</v>
      </c>
      <c r="H3329" s="408" t="s">
        <v>7260</v>
      </c>
      <c r="I3329" s="418"/>
      <c r="J3329" s="418"/>
      <c r="K3329" s="539"/>
      <c r="L3329" s="532"/>
      <c r="M3329" s="508"/>
      <c r="N3329" s="752">
        <v>4</v>
      </c>
      <c r="O3329" s="752">
        <v>12</v>
      </c>
      <c r="P3329" s="508">
        <f t="shared" ref="P3329:P3392" si="80">2000*O3329</f>
        <v>24000</v>
      </c>
    </row>
    <row r="3330" spans="1:16" s="389" customFormat="1" ht="11.25" x14ac:dyDescent="0.2">
      <c r="A3330" s="554" t="s">
        <v>513</v>
      </c>
      <c r="B3330" s="505" t="s">
        <v>4555</v>
      </c>
      <c r="C3330" s="505" t="s">
        <v>300</v>
      </c>
      <c r="D3330" s="418"/>
      <c r="E3330" s="508">
        <v>2500</v>
      </c>
      <c r="F3330" s="529" t="s">
        <v>7717</v>
      </c>
      <c r="G3330" s="408" t="s">
        <v>7718</v>
      </c>
      <c r="H3330" s="408" t="s">
        <v>7719</v>
      </c>
      <c r="I3330" s="418"/>
      <c r="J3330" s="418"/>
      <c r="K3330" s="539"/>
      <c r="L3330" s="532"/>
      <c r="M3330" s="508"/>
      <c r="N3330" s="752">
        <v>4</v>
      </c>
      <c r="O3330" s="752">
        <v>12</v>
      </c>
      <c r="P3330" s="508">
        <f t="shared" si="80"/>
        <v>24000</v>
      </c>
    </row>
    <row r="3331" spans="1:16" s="389" customFormat="1" ht="11.25" x14ac:dyDescent="0.2">
      <c r="A3331" s="554" t="s">
        <v>513</v>
      </c>
      <c r="B3331" s="505" t="s">
        <v>4555</v>
      </c>
      <c r="C3331" s="505" t="s">
        <v>300</v>
      </c>
      <c r="D3331" s="418"/>
      <c r="E3331" s="508">
        <v>3500</v>
      </c>
      <c r="F3331" s="529" t="s">
        <v>7720</v>
      </c>
      <c r="G3331" s="408" t="s">
        <v>7721</v>
      </c>
      <c r="H3331" s="408" t="s">
        <v>3689</v>
      </c>
      <c r="I3331" s="418"/>
      <c r="J3331" s="418"/>
      <c r="K3331" s="539"/>
      <c r="L3331" s="532"/>
      <c r="M3331" s="508"/>
      <c r="N3331" s="752">
        <v>4</v>
      </c>
      <c r="O3331" s="752">
        <v>12</v>
      </c>
      <c r="P3331" s="508">
        <f t="shared" si="80"/>
        <v>24000</v>
      </c>
    </row>
    <row r="3332" spans="1:16" s="389" customFormat="1" ht="11.25" x14ac:dyDescent="0.2">
      <c r="A3332" s="554" t="s">
        <v>513</v>
      </c>
      <c r="B3332" s="505" t="s">
        <v>4555</v>
      </c>
      <c r="C3332" s="505" t="s">
        <v>300</v>
      </c>
      <c r="D3332" s="418"/>
      <c r="E3332" s="508">
        <v>3000</v>
      </c>
      <c r="F3332" s="529" t="s">
        <v>7722</v>
      </c>
      <c r="G3332" s="408" t="s">
        <v>7723</v>
      </c>
      <c r="H3332" s="408" t="s">
        <v>807</v>
      </c>
      <c r="I3332" s="418"/>
      <c r="J3332" s="418"/>
      <c r="K3332" s="539"/>
      <c r="L3332" s="532"/>
      <c r="M3332" s="508"/>
      <c r="N3332" s="752">
        <v>4</v>
      </c>
      <c r="O3332" s="752">
        <v>12</v>
      </c>
      <c r="P3332" s="508">
        <f t="shared" si="80"/>
        <v>24000</v>
      </c>
    </row>
    <row r="3333" spans="1:16" s="389" customFormat="1" ht="11.25" x14ac:dyDescent="0.2">
      <c r="A3333" s="554" t="s">
        <v>513</v>
      </c>
      <c r="B3333" s="505" t="s">
        <v>4555</v>
      </c>
      <c r="C3333" s="505" t="s">
        <v>300</v>
      </c>
      <c r="D3333" s="418"/>
      <c r="E3333" s="508">
        <v>3000</v>
      </c>
      <c r="F3333" s="529" t="s">
        <v>7724</v>
      </c>
      <c r="G3333" s="408" t="s">
        <v>7725</v>
      </c>
      <c r="H3333" s="408" t="s">
        <v>7726</v>
      </c>
      <c r="I3333" s="418"/>
      <c r="J3333" s="418"/>
      <c r="K3333" s="539"/>
      <c r="L3333" s="532"/>
      <c r="M3333" s="508"/>
      <c r="N3333" s="752">
        <v>4</v>
      </c>
      <c r="O3333" s="752">
        <v>12</v>
      </c>
      <c r="P3333" s="508">
        <f t="shared" si="80"/>
        <v>24000</v>
      </c>
    </row>
    <row r="3334" spans="1:16" s="389" customFormat="1" ht="11.25" x14ac:dyDescent="0.2">
      <c r="A3334" s="554" t="s">
        <v>513</v>
      </c>
      <c r="B3334" s="505" t="s">
        <v>4555</v>
      </c>
      <c r="C3334" s="505" t="s">
        <v>300</v>
      </c>
      <c r="D3334" s="418"/>
      <c r="E3334" s="508">
        <v>3000</v>
      </c>
      <c r="F3334" s="529" t="s">
        <v>7727</v>
      </c>
      <c r="G3334" s="408" t="s">
        <v>7728</v>
      </c>
      <c r="H3334" s="408" t="s">
        <v>807</v>
      </c>
      <c r="I3334" s="418"/>
      <c r="J3334" s="418"/>
      <c r="K3334" s="539"/>
      <c r="L3334" s="532"/>
      <c r="M3334" s="508"/>
      <c r="N3334" s="752">
        <v>4</v>
      </c>
      <c r="O3334" s="752">
        <v>12</v>
      </c>
      <c r="P3334" s="508">
        <f t="shared" si="80"/>
        <v>24000</v>
      </c>
    </row>
    <row r="3335" spans="1:16" s="389" customFormat="1" ht="11.25" x14ac:dyDescent="0.2">
      <c r="A3335" s="554" t="s">
        <v>513</v>
      </c>
      <c r="B3335" s="505" t="s">
        <v>4555</v>
      </c>
      <c r="C3335" s="505" t="s">
        <v>300</v>
      </c>
      <c r="D3335" s="418"/>
      <c r="E3335" s="508">
        <v>2797</v>
      </c>
      <c r="F3335" s="529" t="s">
        <v>7729</v>
      </c>
      <c r="G3335" s="408" t="s">
        <v>7730</v>
      </c>
      <c r="H3335" s="408" t="s">
        <v>3689</v>
      </c>
      <c r="I3335" s="418"/>
      <c r="J3335" s="418"/>
      <c r="K3335" s="539"/>
      <c r="L3335" s="532"/>
      <c r="M3335" s="508"/>
      <c r="N3335" s="752">
        <v>4</v>
      </c>
      <c r="O3335" s="752">
        <v>12</v>
      </c>
      <c r="P3335" s="508">
        <f t="shared" si="80"/>
        <v>24000</v>
      </c>
    </row>
    <row r="3336" spans="1:16" s="389" customFormat="1" ht="11.25" x14ac:dyDescent="0.2">
      <c r="A3336" s="554" t="s">
        <v>513</v>
      </c>
      <c r="B3336" s="505" t="s">
        <v>4555</v>
      </c>
      <c r="C3336" s="505" t="s">
        <v>300</v>
      </c>
      <c r="D3336" s="418"/>
      <c r="E3336" s="508">
        <v>3000</v>
      </c>
      <c r="F3336" s="529" t="s">
        <v>7731</v>
      </c>
      <c r="G3336" s="408" t="s">
        <v>7732</v>
      </c>
      <c r="H3336" s="408" t="s">
        <v>7260</v>
      </c>
      <c r="I3336" s="418"/>
      <c r="J3336" s="418"/>
      <c r="K3336" s="539"/>
      <c r="L3336" s="532"/>
      <c r="M3336" s="508"/>
      <c r="N3336" s="752">
        <v>4</v>
      </c>
      <c r="O3336" s="752">
        <v>12</v>
      </c>
      <c r="P3336" s="508">
        <f t="shared" si="80"/>
        <v>24000</v>
      </c>
    </row>
    <row r="3337" spans="1:16" s="389" customFormat="1" ht="11.25" x14ac:dyDescent="0.2">
      <c r="A3337" s="554" t="s">
        <v>513</v>
      </c>
      <c r="B3337" s="505" t="s">
        <v>4555</v>
      </c>
      <c r="C3337" s="505" t="s">
        <v>300</v>
      </c>
      <c r="D3337" s="418"/>
      <c r="E3337" s="508">
        <v>3000</v>
      </c>
      <c r="F3337" s="529" t="s">
        <v>7733</v>
      </c>
      <c r="G3337" s="408" t="s">
        <v>7734</v>
      </c>
      <c r="H3337" s="408" t="s">
        <v>5992</v>
      </c>
      <c r="I3337" s="418"/>
      <c r="J3337" s="418"/>
      <c r="K3337" s="539"/>
      <c r="L3337" s="532"/>
      <c r="M3337" s="508"/>
      <c r="N3337" s="752">
        <v>4</v>
      </c>
      <c r="O3337" s="752">
        <v>12</v>
      </c>
      <c r="P3337" s="508">
        <f t="shared" si="80"/>
        <v>24000</v>
      </c>
    </row>
    <row r="3338" spans="1:16" s="389" customFormat="1" ht="11.25" x14ac:dyDescent="0.2">
      <c r="A3338" s="554" t="s">
        <v>513</v>
      </c>
      <c r="B3338" s="505" t="s">
        <v>4555</v>
      </c>
      <c r="C3338" s="505" t="s">
        <v>300</v>
      </c>
      <c r="D3338" s="418"/>
      <c r="E3338" s="508">
        <v>3000</v>
      </c>
      <c r="F3338" s="529" t="s">
        <v>7735</v>
      </c>
      <c r="G3338" s="408" t="s">
        <v>7736</v>
      </c>
      <c r="H3338" s="408" t="s">
        <v>6959</v>
      </c>
      <c r="I3338" s="418"/>
      <c r="J3338" s="418"/>
      <c r="K3338" s="539"/>
      <c r="L3338" s="532"/>
      <c r="M3338" s="508"/>
      <c r="N3338" s="752">
        <v>4</v>
      </c>
      <c r="O3338" s="752">
        <v>10</v>
      </c>
      <c r="P3338" s="508">
        <f t="shared" si="80"/>
        <v>20000</v>
      </c>
    </row>
    <row r="3339" spans="1:16" s="389" customFormat="1" ht="11.25" x14ac:dyDescent="0.2">
      <c r="A3339" s="554" t="s">
        <v>513</v>
      </c>
      <c r="B3339" s="505" t="s">
        <v>4555</v>
      </c>
      <c r="C3339" s="505" t="s">
        <v>300</v>
      </c>
      <c r="D3339" s="418"/>
      <c r="E3339" s="508">
        <v>2797</v>
      </c>
      <c r="F3339" s="529" t="s">
        <v>7737</v>
      </c>
      <c r="G3339" s="408" t="s">
        <v>7738</v>
      </c>
      <c r="H3339" s="408" t="s">
        <v>3689</v>
      </c>
      <c r="I3339" s="418"/>
      <c r="J3339" s="418"/>
      <c r="K3339" s="539"/>
      <c r="L3339" s="532"/>
      <c r="M3339" s="508"/>
      <c r="N3339" s="752">
        <v>4</v>
      </c>
      <c r="O3339" s="752">
        <v>10</v>
      </c>
      <c r="P3339" s="508">
        <f t="shared" si="80"/>
        <v>20000</v>
      </c>
    </row>
    <row r="3340" spans="1:16" s="389" customFormat="1" ht="11.25" x14ac:dyDescent="0.2">
      <c r="A3340" s="554" t="s">
        <v>513</v>
      </c>
      <c r="B3340" s="505" t="s">
        <v>4555</v>
      </c>
      <c r="C3340" s="505" t="s">
        <v>300</v>
      </c>
      <c r="D3340" s="418"/>
      <c r="E3340" s="508">
        <v>2000</v>
      </c>
      <c r="F3340" s="529" t="s">
        <v>7739</v>
      </c>
      <c r="G3340" s="408" t="s">
        <v>7740</v>
      </c>
      <c r="H3340" s="408" t="s">
        <v>7277</v>
      </c>
      <c r="I3340" s="418"/>
      <c r="J3340" s="418"/>
      <c r="K3340" s="539"/>
      <c r="L3340" s="532"/>
      <c r="M3340" s="508"/>
      <c r="N3340" s="752">
        <v>4</v>
      </c>
      <c r="O3340" s="752">
        <v>12</v>
      </c>
      <c r="P3340" s="508">
        <f t="shared" si="80"/>
        <v>24000</v>
      </c>
    </row>
    <row r="3341" spans="1:16" s="389" customFormat="1" ht="11.25" x14ac:dyDescent="0.2">
      <c r="A3341" s="554" t="s">
        <v>513</v>
      </c>
      <c r="B3341" s="505" t="s">
        <v>4555</v>
      </c>
      <c r="C3341" s="505" t="s">
        <v>300</v>
      </c>
      <c r="D3341" s="418"/>
      <c r="E3341" s="508">
        <v>1000</v>
      </c>
      <c r="F3341" s="529" t="s">
        <v>7741</v>
      </c>
      <c r="G3341" s="408" t="s">
        <v>7742</v>
      </c>
      <c r="H3341" s="408" t="s">
        <v>7743</v>
      </c>
      <c r="I3341" s="418"/>
      <c r="J3341" s="418"/>
      <c r="K3341" s="539"/>
      <c r="L3341" s="532"/>
      <c r="M3341" s="508"/>
      <c r="N3341" s="752">
        <v>4</v>
      </c>
      <c r="O3341" s="752">
        <v>12</v>
      </c>
      <c r="P3341" s="508">
        <f t="shared" si="80"/>
        <v>24000</v>
      </c>
    </row>
    <row r="3342" spans="1:16" s="389" customFormat="1" ht="11.25" x14ac:dyDescent="0.2">
      <c r="A3342" s="554" t="s">
        <v>513</v>
      </c>
      <c r="B3342" s="505" t="s">
        <v>4555</v>
      </c>
      <c r="C3342" s="505" t="s">
        <v>300</v>
      </c>
      <c r="D3342" s="418"/>
      <c r="E3342" s="508">
        <v>2797</v>
      </c>
      <c r="F3342" s="529" t="s">
        <v>7744</v>
      </c>
      <c r="G3342" s="408" t="s">
        <v>7745</v>
      </c>
      <c r="H3342" s="408" t="s">
        <v>3689</v>
      </c>
      <c r="I3342" s="418"/>
      <c r="J3342" s="418"/>
      <c r="K3342" s="539"/>
      <c r="L3342" s="532"/>
      <c r="M3342" s="508"/>
      <c r="N3342" s="752">
        <v>4</v>
      </c>
      <c r="O3342" s="752">
        <v>12</v>
      </c>
      <c r="P3342" s="508">
        <f t="shared" si="80"/>
        <v>24000</v>
      </c>
    </row>
    <row r="3343" spans="1:16" s="389" customFormat="1" ht="11.25" x14ac:dyDescent="0.2">
      <c r="A3343" s="554" t="s">
        <v>513</v>
      </c>
      <c r="B3343" s="505" t="s">
        <v>4555</v>
      </c>
      <c r="C3343" s="505" t="s">
        <v>300</v>
      </c>
      <c r="D3343" s="418"/>
      <c r="E3343" s="508">
        <v>3000</v>
      </c>
      <c r="F3343" s="529" t="s">
        <v>7746</v>
      </c>
      <c r="G3343" s="408" t="s">
        <v>7747</v>
      </c>
      <c r="H3343" s="408" t="s">
        <v>3886</v>
      </c>
      <c r="I3343" s="418"/>
      <c r="J3343" s="418"/>
      <c r="K3343" s="539"/>
      <c r="L3343" s="532"/>
      <c r="M3343" s="508"/>
      <c r="N3343" s="752">
        <v>4</v>
      </c>
      <c r="O3343" s="752">
        <v>12</v>
      </c>
      <c r="P3343" s="508">
        <f t="shared" si="80"/>
        <v>24000</v>
      </c>
    </row>
    <row r="3344" spans="1:16" s="389" customFormat="1" ht="11.25" x14ac:dyDescent="0.2">
      <c r="A3344" s="554" t="s">
        <v>513</v>
      </c>
      <c r="B3344" s="505" t="s">
        <v>4555</v>
      </c>
      <c r="C3344" s="505" t="s">
        <v>300</v>
      </c>
      <c r="D3344" s="418"/>
      <c r="E3344" s="508">
        <v>1800</v>
      </c>
      <c r="F3344" s="529" t="s">
        <v>7748</v>
      </c>
      <c r="G3344" s="408" t="s">
        <v>7749</v>
      </c>
      <c r="H3344" s="408" t="s">
        <v>3733</v>
      </c>
      <c r="I3344" s="418"/>
      <c r="J3344" s="418"/>
      <c r="K3344" s="539"/>
      <c r="L3344" s="532"/>
      <c r="M3344" s="508"/>
      <c r="N3344" s="752">
        <v>4</v>
      </c>
      <c r="O3344" s="752">
        <v>12</v>
      </c>
      <c r="P3344" s="508">
        <f t="shared" si="80"/>
        <v>24000</v>
      </c>
    </row>
    <row r="3345" spans="1:16" s="389" customFormat="1" ht="11.25" x14ac:dyDescent="0.2">
      <c r="A3345" s="554" t="s">
        <v>513</v>
      </c>
      <c r="B3345" s="505" t="s">
        <v>4555</v>
      </c>
      <c r="C3345" s="505" t="s">
        <v>300</v>
      </c>
      <c r="D3345" s="418"/>
      <c r="E3345" s="508">
        <v>2000</v>
      </c>
      <c r="F3345" s="529" t="s">
        <v>7750</v>
      </c>
      <c r="G3345" s="408" t="s">
        <v>7751</v>
      </c>
      <c r="H3345" s="408" t="s">
        <v>5391</v>
      </c>
      <c r="I3345" s="418"/>
      <c r="J3345" s="418"/>
      <c r="K3345" s="539"/>
      <c r="L3345" s="532"/>
      <c r="M3345" s="508"/>
      <c r="N3345" s="752">
        <v>4</v>
      </c>
      <c r="O3345" s="752">
        <v>9</v>
      </c>
      <c r="P3345" s="508">
        <f t="shared" si="80"/>
        <v>18000</v>
      </c>
    </row>
    <row r="3346" spans="1:16" s="389" customFormat="1" ht="11.25" x14ac:dyDescent="0.2">
      <c r="A3346" s="554" t="s">
        <v>513</v>
      </c>
      <c r="B3346" s="505" t="s">
        <v>4555</v>
      </c>
      <c r="C3346" s="505" t="s">
        <v>300</v>
      </c>
      <c r="D3346" s="418"/>
      <c r="E3346" s="508">
        <v>3000</v>
      </c>
      <c r="F3346" s="529" t="s">
        <v>7752</v>
      </c>
      <c r="G3346" s="408" t="s">
        <v>7753</v>
      </c>
      <c r="H3346" s="408" t="s">
        <v>7726</v>
      </c>
      <c r="I3346" s="418"/>
      <c r="J3346" s="418"/>
      <c r="K3346" s="539"/>
      <c r="L3346" s="532"/>
      <c r="M3346" s="508"/>
      <c r="N3346" s="752">
        <v>4</v>
      </c>
      <c r="O3346" s="752">
        <v>9</v>
      </c>
      <c r="P3346" s="508">
        <f t="shared" si="80"/>
        <v>18000</v>
      </c>
    </row>
    <row r="3347" spans="1:16" s="389" customFormat="1" ht="11.25" x14ac:dyDescent="0.2">
      <c r="A3347" s="554" t="s">
        <v>513</v>
      </c>
      <c r="B3347" s="505" t="s">
        <v>4555</v>
      </c>
      <c r="C3347" s="505" t="s">
        <v>300</v>
      </c>
      <c r="D3347" s="418"/>
      <c r="E3347" s="508">
        <v>3000</v>
      </c>
      <c r="F3347" s="529" t="s">
        <v>7754</v>
      </c>
      <c r="G3347" s="408" t="s">
        <v>7755</v>
      </c>
      <c r="H3347" s="408" t="s">
        <v>7726</v>
      </c>
      <c r="I3347" s="418"/>
      <c r="J3347" s="418"/>
      <c r="K3347" s="539"/>
      <c r="L3347" s="532"/>
      <c r="M3347" s="508"/>
      <c r="N3347" s="752">
        <v>4</v>
      </c>
      <c r="O3347" s="752">
        <v>9</v>
      </c>
      <c r="P3347" s="508">
        <f t="shared" si="80"/>
        <v>18000</v>
      </c>
    </row>
    <row r="3348" spans="1:16" s="389" customFormat="1" ht="11.25" x14ac:dyDescent="0.2">
      <c r="A3348" s="554" t="s">
        <v>513</v>
      </c>
      <c r="B3348" s="505" t="s">
        <v>4555</v>
      </c>
      <c r="C3348" s="505" t="s">
        <v>300</v>
      </c>
      <c r="D3348" s="418"/>
      <c r="E3348" s="508">
        <v>2000</v>
      </c>
      <c r="F3348" s="529" t="s">
        <v>7756</v>
      </c>
      <c r="G3348" s="408" t="s">
        <v>7757</v>
      </c>
      <c r="H3348" s="408" t="s">
        <v>5391</v>
      </c>
      <c r="I3348" s="418"/>
      <c r="J3348" s="418"/>
      <c r="K3348" s="539"/>
      <c r="L3348" s="532"/>
      <c r="M3348" s="508"/>
      <c r="N3348" s="752">
        <v>4</v>
      </c>
      <c r="O3348" s="752">
        <v>9</v>
      </c>
      <c r="P3348" s="508">
        <f t="shared" si="80"/>
        <v>18000</v>
      </c>
    </row>
    <row r="3349" spans="1:16" s="389" customFormat="1" ht="11.25" x14ac:dyDescent="0.2">
      <c r="A3349" s="554" t="s">
        <v>513</v>
      </c>
      <c r="B3349" s="505" t="s">
        <v>4555</v>
      </c>
      <c r="C3349" s="505" t="s">
        <v>300</v>
      </c>
      <c r="D3349" s="418"/>
      <c r="E3349" s="508">
        <v>2500</v>
      </c>
      <c r="F3349" s="529" t="s">
        <v>7758</v>
      </c>
      <c r="G3349" s="408" t="s">
        <v>7759</v>
      </c>
      <c r="H3349" s="408" t="s">
        <v>3804</v>
      </c>
      <c r="I3349" s="418"/>
      <c r="J3349" s="418"/>
      <c r="K3349" s="539"/>
      <c r="L3349" s="532"/>
      <c r="M3349" s="508"/>
      <c r="N3349" s="752">
        <v>4</v>
      </c>
      <c r="O3349" s="752">
        <v>9</v>
      </c>
      <c r="P3349" s="508">
        <f t="shared" si="80"/>
        <v>18000</v>
      </c>
    </row>
    <row r="3350" spans="1:16" s="389" customFormat="1" ht="11.25" x14ac:dyDescent="0.2">
      <c r="A3350" s="554" t="s">
        <v>513</v>
      </c>
      <c r="B3350" s="505" t="s">
        <v>4555</v>
      </c>
      <c r="C3350" s="505" t="s">
        <v>300</v>
      </c>
      <c r="D3350" s="418"/>
      <c r="E3350" s="508">
        <v>2797</v>
      </c>
      <c r="F3350" s="529" t="s">
        <v>7760</v>
      </c>
      <c r="G3350" s="408" t="s">
        <v>7761</v>
      </c>
      <c r="H3350" s="408" t="s">
        <v>3689</v>
      </c>
      <c r="I3350" s="418"/>
      <c r="J3350" s="418"/>
      <c r="K3350" s="539"/>
      <c r="L3350" s="532"/>
      <c r="M3350" s="508"/>
      <c r="N3350" s="752">
        <v>4</v>
      </c>
      <c r="O3350" s="752">
        <v>9</v>
      </c>
      <c r="P3350" s="508">
        <f t="shared" si="80"/>
        <v>18000</v>
      </c>
    </row>
    <row r="3351" spans="1:16" s="389" customFormat="1" ht="11.25" x14ac:dyDescent="0.2">
      <c r="A3351" s="554" t="s">
        <v>513</v>
      </c>
      <c r="B3351" s="505" t="s">
        <v>4555</v>
      </c>
      <c r="C3351" s="505" t="s">
        <v>300</v>
      </c>
      <c r="D3351" s="418"/>
      <c r="E3351" s="508">
        <v>3500</v>
      </c>
      <c r="F3351" s="529" t="s">
        <v>7762</v>
      </c>
      <c r="G3351" s="408" t="s">
        <v>2408</v>
      </c>
      <c r="H3351" s="408" t="s">
        <v>3689</v>
      </c>
      <c r="I3351" s="418"/>
      <c r="J3351" s="418"/>
      <c r="K3351" s="539"/>
      <c r="L3351" s="532"/>
      <c r="M3351" s="508"/>
      <c r="N3351" s="752">
        <v>4</v>
      </c>
      <c r="O3351" s="752">
        <v>9</v>
      </c>
      <c r="P3351" s="508">
        <f t="shared" si="80"/>
        <v>18000</v>
      </c>
    </row>
    <row r="3352" spans="1:16" s="389" customFormat="1" ht="11.25" x14ac:dyDescent="0.2">
      <c r="A3352" s="554" t="s">
        <v>513</v>
      </c>
      <c r="B3352" s="505" t="s">
        <v>4555</v>
      </c>
      <c r="C3352" s="505" t="s">
        <v>300</v>
      </c>
      <c r="D3352" s="418"/>
      <c r="E3352" s="508">
        <v>3300</v>
      </c>
      <c r="F3352" s="529" t="s">
        <v>7763</v>
      </c>
      <c r="G3352" s="408" t="s">
        <v>7764</v>
      </c>
      <c r="H3352" s="408" t="s">
        <v>3733</v>
      </c>
      <c r="I3352" s="418"/>
      <c r="J3352" s="418"/>
      <c r="K3352" s="539"/>
      <c r="L3352" s="532"/>
      <c r="M3352" s="508"/>
      <c r="N3352" s="752">
        <v>4</v>
      </c>
      <c r="O3352" s="752">
        <v>9</v>
      </c>
      <c r="P3352" s="508">
        <f t="shared" si="80"/>
        <v>18000</v>
      </c>
    </row>
    <row r="3353" spans="1:16" s="389" customFormat="1" ht="11.25" x14ac:dyDescent="0.2">
      <c r="A3353" s="554" t="s">
        <v>513</v>
      </c>
      <c r="B3353" s="505" t="s">
        <v>4555</v>
      </c>
      <c r="C3353" s="505" t="s">
        <v>300</v>
      </c>
      <c r="D3353" s="418"/>
      <c r="E3353" s="508">
        <v>2300</v>
      </c>
      <c r="F3353" s="529" t="s">
        <v>7765</v>
      </c>
      <c r="G3353" s="408" t="s">
        <v>7766</v>
      </c>
      <c r="H3353" s="408" t="s">
        <v>7767</v>
      </c>
      <c r="I3353" s="418"/>
      <c r="J3353" s="418"/>
      <c r="K3353" s="539"/>
      <c r="L3353" s="532"/>
      <c r="M3353" s="508"/>
      <c r="N3353" s="752">
        <v>4</v>
      </c>
      <c r="O3353" s="752">
        <v>9</v>
      </c>
      <c r="P3353" s="508">
        <f t="shared" si="80"/>
        <v>18000</v>
      </c>
    </row>
    <row r="3354" spans="1:16" s="389" customFormat="1" ht="11.25" x14ac:dyDescent="0.2">
      <c r="A3354" s="554" t="s">
        <v>513</v>
      </c>
      <c r="B3354" s="505" t="s">
        <v>4555</v>
      </c>
      <c r="C3354" s="505" t="s">
        <v>300</v>
      </c>
      <c r="D3354" s="418"/>
      <c r="E3354" s="508">
        <v>2797</v>
      </c>
      <c r="F3354" s="529" t="s">
        <v>7768</v>
      </c>
      <c r="G3354" s="408" t="s">
        <v>7769</v>
      </c>
      <c r="H3354" s="408" t="s">
        <v>6791</v>
      </c>
      <c r="I3354" s="418"/>
      <c r="J3354" s="418"/>
      <c r="K3354" s="539"/>
      <c r="L3354" s="532"/>
      <c r="M3354" s="508"/>
      <c r="N3354" s="752">
        <v>4</v>
      </c>
      <c r="O3354" s="752">
        <v>9</v>
      </c>
      <c r="P3354" s="508">
        <f t="shared" si="80"/>
        <v>18000</v>
      </c>
    </row>
    <row r="3355" spans="1:16" s="389" customFormat="1" ht="11.25" x14ac:dyDescent="0.2">
      <c r="A3355" s="554" t="s">
        <v>513</v>
      </c>
      <c r="B3355" s="505" t="s">
        <v>4555</v>
      </c>
      <c r="C3355" s="505" t="s">
        <v>300</v>
      </c>
      <c r="D3355" s="418"/>
      <c r="E3355" s="508">
        <v>3500</v>
      </c>
      <c r="F3355" s="529" t="s">
        <v>7770</v>
      </c>
      <c r="G3355" s="408" t="s">
        <v>7771</v>
      </c>
      <c r="H3355" s="408" t="s">
        <v>3689</v>
      </c>
      <c r="I3355" s="418"/>
      <c r="J3355" s="418"/>
      <c r="K3355" s="539"/>
      <c r="L3355" s="532"/>
      <c r="M3355" s="508"/>
      <c r="N3355" s="752">
        <v>4</v>
      </c>
      <c r="O3355" s="752">
        <v>9</v>
      </c>
      <c r="P3355" s="508">
        <f t="shared" si="80"/>
        <v>18000</v>
      </c>
    </row>
    <row r="3356" spans="1:16" s="389" customFormat="1" ht="11.25" x14ac:dyDescent="0.2">
      <c r="A3356" s="554" t="s">
        <v>513</v>
      </c>
      <c r="B3356" s="505" t="s">
        <v>4555</v>
      </c>
      <c r="C3356" s="505" t="s">
        <v>300</v>
      </c>
      <c r="D3356" s="418"/>
      <c r="E3356" s="508">
        <v>4000</v>
      </c>
      <c r="F3356" s="529" t="s">
        <v>7772</v>
      </c>
      <c r="G3356" s="408" t="s">
        <v>7773</v>
      </c>
      <c r="H3356" s="408" t="s">
        <v>7774</v>
      </c>
      <c r="I3356" s="418"/>
      <c r="J3356" s="418"/>
      <c r="K3356" s="539"/>
      <c r="L3356" s="532"/>
      <c r="M3356" s="508"/>
      <c r="N3356" s="752">
        <v>4</v>
      </c>
      <c r="O3356" s="752">
        <v>9</v>
      </c>
      <c r="P3356" s="508">
        <f t="shared" si="80"/>
        <v>18000</v>
      </c>
    </row>
    <row r="3357" spans="1:16" s="389" customFormat="1" ht="11.25" x14ac:dyDescent="0.2">
      <c r="A3357" s="554" t="s">
        <v>513</v>
      </c>
      <c r="B3357" s="505" t="s">
        <v>4555</v>
      </c>
      <c r="C3357" s="505" t="s">
        <v>300</v>
      </c>
      <c r="D3357" s="418"/>
      <c r="E3357" s="508">
        <v>1500</v>
      </c>
      <c r="F3357" s="529" t="s">
        <v>7775</v>
      </c>
      <c r="G3357" s="408" t="s">
        <v>7776</v>
      </c>
      <c r="H3357" s="408" t="s">
        <v>5992</v>
      </c>
      <c r="I3357" s="418"/>
      <c r="J3357" s="418"/>
      <c r="K3357" s="539"/>
      <c r="L3357" s="532"/>
      <c r="M3357" s="508"/>
      <c r="N3357" s="752">
        <v>4</v>
      </c>
      <c r="O3357" s="752">
        <v>9</v>
      </c>
      <c r="P3357" s="508">
        <f t="shared" si="80"/>
        <v>18000</v>
      </c>
    </row>
    <row r="3358" spans="1:16" s="389" customFormat="1" ht="11.25" x14ac:dyDescent="0.2">
      <c r="A3358" s="554" t="s">
        <v>513</v>
      </c>
      <c r="B3358" s="505" t="s">
        <v>4555</v>
      </c>
      <c r="C3358" s="505" t="s">
        <v>300</v>
      </c>
      <c r="D3358" s="418"/>
      <c r="E3358" s="508">
        <v>3000</v>
      </c>
      <c r="F3358" s="529" t="s">
        <v>7777</v>
      </c>
      <c r="G3358" s="408" t="s">
        <v>7778</v>
      </c>
      <c r="H3358" s="408" t="s">
        <v>3733</v>
      </c>
      <c r="I3358" s="418"/>
      <c r="J3358" s="418"/>
      <c r="K3358" s="539"/>
      <c r="L3358" s="532"/>
      <c r="M3358" s="508"/>
      <c r="N3358" s="752">
        <v>4</v>
      </c>
      <c r="O3358" s="752">
        <v>9</v>
      </c>
      <c r="P3358" s="508">
        <f t="shared" si="80"/>
        <v>18000</v>
      </c>
    </row>
    <row r="3359" spans="1:16" s="389" customFormat="1" ht="11.25" x14ac:dyDescent="0.2">
      <c r="A3359" s="554" t="s">
        <v>513</v>
      </c>
      <c r="B3359" s="505" t="s">
        <v>4555</v>
      </c>
      <c r="C3359" s="505" t="s">
        <v>300</v>
      </c>
      <c r="D3359" s="418"/>
      <c r="E3359" s="508">
        <v>2000</v>
      </c>
      <c r="F3359" s="529" t="s">
        <v>7779</v>
      </c>
      <c r="G3359" s="408" t="s">
        <v>7780</v>
      </c>
      <c r="H3359" s="408" t="s">
        <v>2658</v>
      </c>
      <c r="I3359" s="418"/>
      <c r="J3359" s="418"/>
      <c r="K3359" s="539"/>
      <c r="L3359" s="532"/>
      <c r="M3359" s="508"/>
      <c r="N3359" s="752">
        <v>4</v>
      </c>
      <c r="O3359" s="752">
        <v>9</v>
      </c>
      <c r="P3359" s="508">
        <f t="shared" si="80"/>
        <v>18000</v>
      </c>
    </row>
    <row r="3360" spans="1:16" s="389" customFormat="1" ht="11.25" x14ac:dyDescent="0.2">
      <c r="A3360" s="554" t="s">
        <v>513</v>
      </c>
      <c r="B3360" s="505" t="s">
        <v>4555</v>
      </c>
      <c r="C3360" s="505" t="s">
        <v>300</v>
      </c>
      <c r="D3360" s="418"/>
      <c r="E3360" s="508">
        <v>2797</v>
      </c>
      <c r="F3360" s="529" t="s">
        <v>7781</v>
      </c>
      <c r="G3360" s="408" t="s">
        <v>7782</v>
      </c>
      <c r="H3360" s="408" t="s">
        <v>3689</v>
      </c>
      <c r="I3360" s="418"/>
      <c r="J3360" s="418"/>
      <c r="K3360" s="539"/>
      <c r="L3360" s="532"/>
      <c r="M3360" s="508"/>
      <c r="N3360" s="752">
        <v>4</v>
      </c>
      <c r="O3360" s="752">
        <v>9</v>
      </c>
      <c r="P3360" s="508">
        <f t="shared" si="80"/>
        <v>18000</v>
      </c>
    </row>
    <row r="3361" spans="1:16" s="389" customFormat="1" ht="11.25" x14ac:dyDescent="0.2">
      <c r="A3361" s="554" t="s">
        <v>513</v>
      </c>
      <c r="B3361" s="505" t="s">
        <v>4555</v>
      </c>
      <c r="C3361" s="505" t="s">
        <v>300</v>
      </c>
      <c r="D3361" s="418"/>
      <c r="E3361" s="508">
        <v>6000</v>
      </c>
      <c r="F3361" s="529" t="s">
        <v>7783</v>
      </c>
      <c r="G3361" s="408" t="s">
        <v>7784</v>
      </c>
      <c r="H3361" s="408" t="s">
        <v>6060</v>
      </c>
      <c r="I3361" s="418"/>
      <c r="J3361" s="418"/>
      <c r="K3361" s="539"/>
      <c r="L3361" s="532"/>
      <c r="M3361" s="508"/>
      <c r="N3361" s="752">
        <v>4</v>
      </c>
      <c r="O3361" s="752">
        <v>9</v>
      </c>
      <c r="P3361" s="508">
        <f t="shared" si="80"/>
        <v>18000</v>
      </c>
    </row>
    <row r="3362" spans="1:16" s="389" customFormat="1" ht="11.25" x14ac:dyDescent="0.2">
      <c r="A3362" s="554" t="s">
        <v>513</v>
      </c>
      <c r="B3362" s="505" t="s">
        <v>4555</v>
      </c>
      <c r="C3362" s="505" t="s">
        <v>300</v>
      </c>
      <c r="D3362" s="418"/>
      <c r="E3362" s="508">
        <v>4746</v>
      </c>
      <c r="F3362" s="529" t="s">
        <v>7785</v>
      </c>
      <c r="G3362" s="408" t="s">
        <v>7786</v>
      </c>
      <c r="H3362" s="408" t="s">
        <v>5292</v>
      </c>
      <c r="I3362" s="418"/>
      <c r="J3362" s="418"/>
      <c r="K3362" s="539"/>
      <c r="L3362" s="532"/>
      <c r="M3362" s="508"/>
      <c r="N3362" s="752">
        <v>4</v>
      </c>
      <c r="O3362" s="752">
        <v>9</v>
      </c>
      <c r="P3362" s="508">
        <f t="shared" si="80"/>
        <v>18000</v>
      </c>
    </row>
    <row r="3363" spans="1:16" s="389" customFormat="1" ht="11.25" x14ac:dyDescent="0.2">
      <c r="A3363" s="554" t="s">
        <v>513</v>
      </c>
      <c r="B3363" s="505" t="s">
        <v>4555</v>
      </c>
      <c r="C3363" s="505" t="s">
        <v>300</v>
      </c>
      <c r="D3363" s="418"/>
      <c r="E3363" s="508">
        <v>6500</v>
      </c>
      <c r="F3363" s="529" t="s">
        <v>7787</v>
      </c>
      <c r="G3363" s="408" t="s">
        <v>7788</v>
      </c>
      <c r="H3363" s="408" t="s">
        <v>7486</v>
      </c>
      <c r="I3363" s="418"/>
      <c r="J3363" s="418"/>
      <c r="K3363" s="539"/>
      <c r="L3363" s="532"/>
      <c r="M3363" s="508"/>
      <c r="N3363" s="752">
        <v>4</v>
      </c>
      <c r="O3363" s="752">
        <v>12</v>
      </c>
      <c r="P3363" s="508">
        <f t="shared" si="80"/>
        <v>24000</v>
      </c>
    </row>
    <row r="3364" spans="1:16" s="389" customFormat="1" ht="11.25" x14ac:dyDescent="0.2">
      <c r="A3364" s="554" t="s">
        <v>513</v>
      </c>
      <c r="B3364" s="505" t="s">
        <v>4555</v>
      </c>
      <c r="C3364" s="505" t="s">
        <v>300</v>
      </c>
      <c r="D3364" s="418"/>
      <c r="E3364" s="508">
        <v>3000</v>
      </c>
      <c r="F3364" s="529" t="s">
        <v>7789</v>
      </c>
      <c r="G3364" s="408" t="s">
        <v>7790</v>
      </c>
      <c r="H3364" s="408" t="s">
        <v>807</v>
      </c>
      <c r="I3364" s="418"/>
      <c r="J3364" s="418"/>
      <c r="K3364" s="539"/>
      <c r="L3364" s="532"/>
      <c r="M3364" s="508"/>
      <c r="N3364" s="752">
        <v>4</v>
      </c>
      <c r="O3364" s="752">
        <v>12</v>
      </c>
      <c r="P3364" s="508">
        <f t="shared" si="80"/>
        <v>24000</v>
      </c>
    </row>
    <row r="3365" spans="1:16" s="389" customFormat="1" ht="11.25" x14ac:dyDescent="0.2">
      <c r="A3365" s="554" t="s">
        <v>513</v>
      </c>
      <c r="B3365" s="505" t="s">
        <v>4555</v>
      </c>
      <c r="C3365" s="505" t="s">
        <v>300</v>
      </c>
      <c r="D3365" s="418"/>
      <c r="E3365" s="508">
        <v>6000</v>
      </c>
      <c r="F3365" s="529" t="s">
        <v>7791</v>
      </c>
      <c r="G3365" s="408" t="s">
        <v>7792</v>
      </c>
      <c r="H3365" s="408" t="s">
        <v>6655</v>
      </c>
      <c r="I3365" s="418"/>
      <c r="J3365" s="418"/>
      <c r="K3365" s="539"/>
      <c r="L3365" s="532"/>
      <c r="M3365" s="508"/>
      <c r="N3365" s="752">
        <v>4</v>
      </c>
      <c r="O3365" s="752">
        <v>12</v>
      </c>
      <c r="P3365" s="508">
        <f t="shared" si="80"/>
        <v>24000</v>
      </c>
    </row>
    <row r="3366" spans="1:16" s="389" customFormat="1" ht="11.25" x14ac:dyDescent="0.2">
      <c r="A3366" s="554" t="s">
        <v>513</v>
      </c>
      <c r="B3366" s="505" t="s">
        <v>4555</v>
      </c>
      <c r="C3366" s="505" t="s">
        <v>300</v>
      </c>
      <c r="D3366" s="418"/>
      <c r="E3366" s="508">
        <v>8000</v>
      </c>
      <c r="F3366" s="529" t="s">
        <v>7793</v>
      </c>
      <c r="G3366" s="408" t="s">
        <v>7794</v>
      </c>
      <c r="H3366" s="408" t="s">
        <v>7486</v>
      </c>
      <c r="I3366" s="418"/>
      <c r="J3366" s="418"/>
      <c r="K3366" s="539"/>
      <c r="L3366" s="532"/>
      <c r="M3366" s="508"/>
      <c r="N3366" s="752">
        <v>4</v>
      </c>
      <c r="O3366" s="752">
        <v>12</v>
      </c>
      <c r="P3366" s="508">
        <f t="shared" si="80"/>
        <v>24000</v>
      </c>
    </row>
    <row r="3367" spans="1:16" s="389" customFormat="1" ht="11.25" x14ac:dyDescent="0.2">
      <c r="A3367" s="554" t="s">
        <v>513</v>
      </c>
      <c r="B3367" s="505" t="s">
        <v>4555</v>
      </c>
      <c r="C3367" s="505" t="s">
        <v>300</v>
      </c>
      <c r="D3367" s="418"/>
      <c r="E3367" s="508">
        <v>2200</v>
      </c>
      <c r="F3367" s="529" t="s">
        <v>7795</v>
      </c>
      <c r="G3367" s="408" t="s">
        <v>7796</v>
      </c>
      <c r="H3367" s="408" t="s">
        <v>3733</v>
      </c>
      <c r="I3367" s="418"/>
      <c r="J3367" s="418"/>
      <c r="K3367" s="539"/>
      <c r="L3367" s="532"/>
      <c r="M3367" s="508"/>
      <c r="N3367" s="752">
        <v>4</v>
      </c>
      <c r="O3367" s="752">
        <v>12</v>
      </c>
      <c r="P3367" s="508">
        <f t="shared" si="80"/>
        <v>24000</v>
      </c>
    </row>
    <row r="3368" spans="1:16" s="389" customFormat="1" ht="11.25" x14ac:dyDescent="0.2">
      <c r="A3368" s="554" t="s">
        <v>513</v>
      </c>
      <c r="B3368" s="505" t="s">
        <v>4555</v>
      </c>
      <c r="C3368" s="505" t="s">
        <v>300</v>
      </c>
      <c r="D3368" s="418"/>
      <c r="E3368" s="508">
        <v>2797</v>
      </c>
      <c r="F3368" s="529" t="s">
        <v>7797</v>
      </c>
      <c r="G3368" s="408" t="s">
        <v>7798</v>
      </c>
      <c r="H3368" s="408" t="s">
        <v>3689</v>
      </c>
      <c r="I3368" s="418"/>
      <c r="J3368" s="418"/>
      <c r="K3368" s="539"/>
      <c r="L3368" s="532"/>
      <c r="M3368" s="508"/>
      <c r="N3368" s="752">
        <v>4</v>
      </c>
      <c r="O3368" s="752">
        <v>12</v>
      </c>
      <c r="P3368" s="508">
        <f t="shared" si="80"/>
        <v>24000</v>
      </c>
    </row>
    <row r="3369" spans="1:16" s="389" customFormat="1" ht="11.25" x14ac:dyDescent="0.2">
      <c r="A3369" s="554" t="s">
        <v>513</v>
      </c>
      <c r="B3369" s="505" t="s">
        <v>4555</v>
      </c>
      <c r="C3369" s="505" t="s">
        <v>300</v>
      </c>
      <c r="D3369" s="418"/>
      <c r="E3369" s="508">
        <v>3500</v>
      </c>
      <c r="F3369" s="529" t="s">
        <v>7799</v>
      </c>
      <c r="G3369" s="408" t="s">
        <v>7800</v>
      </c>
      <c r="H3369" s="408" t="s">
        <v>3689</v>
      </c>
      <c r="I3369" s="418"/>
      <c r="J3369" s="418"/>
      <c r="K3369" s="539"/>
      <c r="L3369" s="532"/>
      <c r="M3369" s="508"/>
      <c r="N3369" s="752">
        <v>4</v>
      </c>
      <c r="O3369" s="752">
        <v>12</v>
      </c>
      <c r="P3369" s="508">
        <f t="shared" si="80"/>
        <v>24000</v>
      </c>
    </row>
    <row r="3370" spans="1:16" s="389" customFormat="1" ht="11.25" x14ac:dyDescent="0.2">
      <c r="A3370" s="554" t="s">
        <v>513</v>
      </c>
      <c r="B3370" s="505" t="s">
        <v>4555</v>
      </c>
      <c r="C3370" s="505" t="s">
        <v>300</v>
      </c>
      <c r="D3370" s="418"/>
      <c r="E3370" s="508">
        <v>3000</v>
      </c>
      <c r="F3370" s="529" t="s">
        <v>7801</v>
      </c>
      <c r="G3370" s="408" t="s">
        <v>7802</v>
      </c>
      <c r="H3370" s="408" t="s">
        <v>3752</v>
      </c>
      <c r="I3370" s="418"/>
      <c r="J3370" s="418"/>
      <c r="K3370" s="539"/>
      <c r="L3370" s="532"/>
      <c r="M3370" s="508"/>
      <c r="N3370" s="752">
        <v>4</v>
      </c>
      <c r="O3370" s="752">
        <v>12</v>
      </c>
      <c r="P3370" s="508">
        <f t="shared" si="80"/>
        <v>24000</v>
      </c>
    </row>
    <row r="3371" spans="1:16" s="389" customFormat="1" ht="11.25" x14ac:dyDescent="0.2">
      <c r="A3371" s="554" t="s">
        <v>513</v>
      </c>
      <c r="B3371" s="505" t="s">
        <v>4555</v>
      </c>
      <c r="C3371" s="505" t="s">
        <v>300</v>
      </c>
      <c r="D3371" s="418"/>
      <c r="E3371" s="508">
        <v>3500</v>
      </c>
      <c r="F3371" s="529" t="s">
        <v>7803</v>
      </c>
      <c r="G3371" s="408" t="s">
        <v>7804</v>
      </c>
      <c r="H3371" s="408" t="s">
        <v>3689</v>
      </c>
      <c r="I3371" s="418"/>
      <c r="J3371" s="418"/>
      <c r="K3371" s="539"/>
      <c r="L3371" s="532"/>
      <c r="M3371" s="508"/>
      <c r="N3371" s="752">
        <v>4</v>
      </c>
      <c r="O3371" s="752">
        <v>12</v>
      </c>
      <c r="P3371" s="508">
        <f t="shared" si="80"/>
        <v>24000</v>
      </c>
    </row>
    <row r="3372" spans="1:16" s="389" customFormat="1" ht="11.25" x14ac:dyDescent="0.2">
      <c r="A3372" s="554" t="s">
        <v>513</v>
      </c>
      <c r="B3372" s="505" t="s">
        <v>4555</v>
      </c>
      <c r="C3372" s="505" t="s">
        <v>300</v>
      </c>
      <c r="D3372" s="418"/>
      <c r="E3372" s="508">
        <v>3500</v>
      </c>
      <c r="F3372" s="529" t="s">
        <v>7805</v>
      </c>
      <c r="G3372" s="408" t="s">
        <v>7806</v>
      </c>
      <c r="H3372" s="408" t="s">
        <v>3689</v>
      </c>
      <c r="I3372" s="418"/>
      <c r="J3372" s="418"/>
      <c r="K3372" s="539"/>
      <c r="L3372" s="532"/>
      <c r="M3372" s="508"/>
      <c r="N3372" s="752">
        <v>4</v>
      </c>
      <c r="O3372" s="752">
        <v>12</v>
      </c>
      <c r="P3372" s="508">
        <f t="shared" si="80"/>
        <v>24000</v>
      </c>
    </row>
    <row r="3373" spans="1:16" s="389" customFormat="1" ht="11.25" x14ac:dyDescent="0.2">
      <c r="A3373" s="554" t="s">
        <v>513</v>
      </c>
      <c r="B3373" s="505" t="s">
        <v>4555</v>
      </c>
      <c r="C3373" s="505" t="s">
        <v>300</v>
      </c>
      <c r="D3373" s="418"/>
      <c r="E3373" s="508">
        <v>3000</v>
      </c>
      <c r="F3373" s="529" t="s">
        <v>7807</v>
      </c>
      <c r="G3373" s="408" t="s">
        <v>7808</v>
      </c>
      <c r="H3373" s="408" t="s">
        <v>3733</v>
      </c>
      <c r="I3373" s="418"/>
      <c r="J3373" s="418"/>
      <c r="K3373" s="539"/>
      <c r="L3373" s="532"/>
      <c r="M3373" s="508"/>
      <c r="N3373" s="752">
        <v>4</v>
      </c>
      <c r="O3373" s="752">
        <v>12</v>
      </c>
      <c r="P3373" s="508">
        <f t="shared" si="80"/>
        <v>24000</v>
      </c>
    </row>
    <row r="3374" spans="1:16" s="389" customFormat="1" ht="11.25" x14ac:dyDescent="0.2">
      <c r="A3374" s="554" t="s">
        <v>513</v>
      </c>
      <c r="B3374" s="505" t="s">
        <v>4555</v>
      </c>
      <c r="C3374" s="505" t="s">
        <v>300</v>
      </c>
      <c r="D3374" s="418"/>
      <c r="E3374" s="508">
        <v>3500</v>
      </c>
      <c r="F3374" s="529" t="s">
        <v>7809</v>
      </c>
      <c r="G3374" s="408" t="s">
        <v>7810</v>
      </c>
      <c r="H3374" s="408" t="s">
        <v>3689</v>
      </c>
      <c r="I3374" s="418"/>
      <c r="J3374" s="418"/>
      <c r="K3374" s="539"/>
      <c r="L3374" s="532"/>
      <c r="M3374" s="508"/>
      <c r="N3374" s="752">
        <v>4</v>
      </c>
      <c r="O3374" s="752">
        <v>12</v>
      </c>
      <c r="P3374" s="508">
        <f t="shared" si="80"/>
        <v>24000</v>
      </c>
    </row>
    <row r="3375" spans="1:16" s="389" customFormat="1" ht="11.25" x14ac:dyDescent="0.2">
      <c r="A3375" s="554" t="s">
        <v>513</v>
      </c>
      <c r="B3375" s="505" t="s">
        <v>4555</v>
      </c>
      <c r="C3375" s="505" t="s">
        <v>300</v>
      </c>
      <c r="D3375" s="418"/>
      <c r="E3375" s="508">
        <v>2797</v>
      </c>
      <c r="F3375" s="529" t="s">
        <v>7811</v>
      </c>
      <c r="G3375" s="408" t="s">
        <v>7812</v>
      </c>
      <c r="H3375" s="408" t="s">
        <v>6791</v>
      </c>
      <c r="I3375" s="418"/>
      <c r="J3375" s="418"/>
      <c r="K3375" s="539"/>
      <c r="L3375" s="532"/>
      <c r="M3375" s="508"/>
      <c r="N3375" s="752">
        <v>4</v>
      </c>
      <c r="O3375" s="752">
        <v>12</v>
      </c>
      <c r="P3375" s="508">
        <f t="shared" si="80"/>
        <v>24000</v>
      </c>
    </row>
    <row r="3376" spans="1:16" s="389" customFormat="1" ht="11.25" x14ac:dyDescent="0.2">
      <c r="A3376" s="554" t="s">
        <v>513</v>
      </c>
      <c r="B3376" s="505" t="s">
        <v>4555</v>
      </c>
      <c r="C3376" s="505" t="s">
        <v>300</v>
      </c>
      <c r="D3376" s="418"/>
      <c r="E3376" s="508">
        <v>2797</v>
      </c>
      <c r="F3376" s="529" t="s">
        <v>7813</v>
      </c>
      <c r="G3376" s="408" t="s">
        <v>7814</v>
      </c>
      <c r="H3376" s="408" t="s">
        <v>3689</v>
      </c>
      <c r="I3376" s="418"/>
      <c r="J3376" s="418"/>
      <c r="K3376" s="539"/>
      <c r="L3376" s="532"/>
      <c r="M3376" s="508"/>
      <c r="N3376" s="752">
        <v>4</v>
      </c>
      <c r="O3376" s="752">
        <v>12</v>
      </c>
      <c r="P3376" s="508">
        <f t="shared" si="80"/>
        <v>24000</v>
      </c>
    </row>
    <row r="3377" spans="1:16" s="389" customFormat="1" ht="11.25" x14ac:dyDescent="0.2">
      <c r="A3377" s="554" t="s">
        <v>513</v>
      </c>
      <c r="B3377" s="505" t="s">
        <v>4555</v>
      </c>
      <c r="C3377" s="505" t="s">
        <v>300</v>
      </c>
      <c r="D3377" s="418"/>
      <c r="E3377" s="508">
        <v>4000</v>
      </c>
      <c r="F3377" s="529" t="s">
        <v>7815</v>
      </c>
      <c r="G3377" s="408" t="s">
        <v>7816</v>
      </c>
      <c r="H3377" s="408" t="s">
        <v>6009</v>
      </c>
      <c r="I3377" s="418"/>
      <c r="J3377" s="418"/>
      <c r="K3377" s="539"/>
      <c r="L3377" s="532"/>
      <c r="M3377" s="508"/>
      <c r="N3377" s="752">
        <v>4</v>
      </c>
      <c r="O3377" s="752">
        <v>12</v>
      </c>
      <c r="P3377" s="508">
        <f t="shared" si="80"/>
        <v>24000</v>
      </c>
    </row>
    <row r="3378" spans="1:16" s="389" customFormat="1" ht="11.25" x14ac:dyDescent="0.2">
      <c r="A3378" s="554" t="s">
        <v>513</v>
      </c>
      <c r="B3378" s="505" t="s">
        <v>4555</v>
      </c>
      <c r="C3378" s="505" t="s">
        <v>300</v>
      </c>
      <c r="D3378" s="418"/>
      <c r="E3378" s="508">
        <v>2797</v>
      </c>
      <c r="F3378" s="529" t="s">
        <v>7817</v>
      </c>
      <c r="G3378" s="408" t="s">
        <v>7818</v>
      </c>
      <c r="H3378" s="408" t="s">
        <v>3689</v>
      </c>
      <c r="I3378" s="418"/>
      <c r="J3378" s="418"/>
      <c r="K3378" s="539"/>
      <c r="L3378" s="532"/>
      <c r="M3378" s="508"/>
      <c r="N3378" s="752">
        <v>4</v>
      </c>
      <c r="O3378" s="752">
        <v>12</v>
      </c>
      <c r="P3378" s="508">
        <f t="shared" si="80"/>
        <v>24000</v>
      </c>
    </row>
    <row r="3379" spans="1:16" s="389" customFormat="1" ht="11.25" x14ac:dyDescent="0.2">
      <c r="A3379" s="554" t="s">
        <v>513</v>
      </c>
      <c r="B3379" s="505" t="s">
        <v>4555</v>
      </c>
      <c r="C3379" s="505" t="s">
        <v>300</v>
      </c>
      <c r="D3379" s="418"/>
      <c r="E3379" s="508">
        <v>3000</v>
      </c>
      <c r="F3379" s="529" t="s">
        <v>7819</v>
      </c>
      <c r="G3379" s="408" t="s">
        <v>7820</v>
      </c>
      <c r="H3379" s="408" t="s">
        <v>3733</v>
      </c>
      <c r="I3379" s="418"/>
      <c r="J3379" s="418"/>
      <c r="K3379" s="539"/>
      <c r="L3379" s="532"/>
      <c r="M3379" s="508"/>
      <c r="N3379" s="752">
        <v>4</v>
      </c>
      <c r="O3379" s="752">
        <v>12</v>
      </c>
      <c r="P3379" s="508">
        <f t="shared" si="80"/>
        <v>24000</v>
      </c>
    </row>
    <row r="3380" spans="1:16" s="389" customFormat="1" ht="11.25" x14ac:dyDescent="0.2">
      <c r="A3380" s="554" t="s">
        <v>513</v>
      </c>
      <c r="B3380" s="505" t="s">
        <v>4555</v>
      </c>
      <c r="C3380" s="505" t="s">
        <v>300</v>
      </c>
      <c r="D3380" s="418"/>
      <c r="E3380" s="508">
        <v>2797</v>
      </c>
      <c r="F3380" s="529" t="s">
        <v>7821</v>
      </c>
      <c r="G3380" s="408" t="s">
        <v>7822</v>
      </c>
      <c r="H3380" s="408" t="s">
        <v>3689</v>
      </c>
      <c r="I3380" s="418"/>
      <c r="J3380" s="418"/>
      <c r="K3380" s="539"/>
      <c r="L3380" s="532"/>
      <c r="M3380" s="508"/>
      <c r="N3380" s="752">
        <v>4</v>
      </c>
      <c r="O3380" s="752">
        <v>12</v>
      </c>
      <c r="P3380" s="508">
        <f t="shared" si="80"/>
        <v>24000</v>
      </c>
    </row>
    <row r="3381" spans="1:16" s="389" customFormat="1" ht="11.25" x14ac:dyDescent="0.2">
      <c r="A3381" s="554" t="s">
        <v>513</v>
      </c>
      <c r="B3381" s="505" t="s">
        <v>4555</v>
      </c>
      <c r="C3381" s="505" t="s">
        <v>300</v>
      </c>
      <c r="D3381" s="418"/>
      <c r="E3381" s="508">
        <v>3000</v>
      </c>
      <c r="F3381" s="529" t="s">
        <v>7823</v>
      </c>
      <c r="G3381" s="408" t="s">
        <v>7824</v>
      </c>
      <c r="H3381" s="408" t="s">
        <v>3733</v>
      </c>
      <c r="I3381" s="418"/>
      <c r="J3381" s="418"/>
      <c r="K3381" s="539"/>
      <c r="L3381" s="532"/>
      <c r="M3381" s="508"/>
      <c r="N3381" s="752">
        <v>4</v>
      </c>
      <c r="O3381" s="752">
        <v>12</v>
      </c>
      <c r="P3381" s="508">
        <f t="shared" si="80"/>
        <v>24000</v>
      </c>
    </row>
    <row r="3382" spans="1:16" s="389" customFormat="1" ht="11.25" x14ac:dyDescent="0.2">
      <c r="A3382" s="554" t="s">
        <v>513</v>
      </c>
      <c r="B3382" s="505" t="s">
        <v>4555</v>
      </c>
      <c r="C3382" s="505" t="s">
        <v>300</v>
      </c>
      <c r="D3382" s="418"/>
      <c r="E3382" s="508">
        <v>7840</v>
      </c>
      <c r="F3382" s="529" t="s">
        <v>7825</v>
      </c>
      <c r="G3382" s="408" t="s">
        <v>7826</v>
      </c>
      <c r="H3382" s="408" t="s">
        <v>6177</v>
      </c>
      <c r="I3382" s="418"/>
      <c r="J3382" s="418"/>
      <c r="K3382" s="539"/>
      <c r="L3382" s="532"/>
      <c r="M3382" s="508"/>
      <c r="N3382" s="752">
        <v>4</v>
      </c>
      <c r="O3382" s="752">
        <v>12</v>
      </c>
      <c r="P3382" s="508">
        <f t="shared" si="80"/>
        <v>24000</v>
      </c>
    </row>
    <row r="3383" spans="1:16" s="389" customFormat="1" ht="11.25" x14ac:dyDescent="0.2">
      <c r="A3383" s="554" t="s">
        <v>513</v>
      </c>
      <c r="B3383" s="505" t="s">
        <v>4555</v>
      </c>
      <c r="C3383" s="505" t="s">
        <v>300</v>
      </c>
      <c r="D3383" s="418"/>
      <c r="E3383" s="508">
        <v>1300</v>
      </c>
      <c r="F3383" s="529" t="s">
        <v>7827</v>
      </c>
      <c r="G3383" s="408" t="s">
        <v>7828</v>
      </c>
      <c r="H3383" s="408" t="s">
        <v>5992</v>
      </c>
      <c r="I3383" s="418"/>
      <c r="J3383" s="418"/>
      <c r="K3383" s="539"/>
      <c r="L3383" s="532"/>
      <c r="M3383" s="508"/>
      <c r="N3383" s="752">
        <v>4</v>
      </c>
      <c r="O3383" s="752">
        <v>12</v>
      </c>
      <c r="P3383" s="508">
        <f t="shared" si="80"/>
        <v>24000</v>
      </c>
    </row>
    <row r="3384" spans="1:16" s="389" customFormat="1" ht="11.25" x14ac:dyDescent="0.2">
      <c r="A3384" s="554" t="s">
        <v>513</v>
      </c>
      <c r="B3384" s="505" t="s">
        <v>4555</v>
      </c>
      <c r="C3384" s="505" t="s">
        <v>300</v>
      </c>
      <c r="D3384" s="418"/>
      <c r="E3384" s="508">
        <v>3000</v>
      </c>
      <c r="F3384" s="529" t="s">
        <v>7829</v>
      </c>
      <c r="G3384" s="408" t="s">
        <v>7830</v>
      </c>
      <c r="H3384" s="408" t="s">
        <v>5391</v>
      </c>
      <c r="I3384" s="418"/>
      <c r="J3384" s="418"/>
      <c r="K3384" s="539"/>
      <c r="L3384" s="532"/>
      <c r="M3384" s="508"/>
      <c r="N3384" s="752">
        <v>4</v>
      </c>
      <c r="O3384" s="752">
        <v>12</v>
      </c>
      <c r="P3384" s="508">
        <f t="shared" si="80"/>
        <v>24000</v>
      </c>
    </row>
    <row r="3385" spans="1:16" s="389" customFormat="1" ht="11.25" x14ac:dyDescent="0.2">
      <c r="A3385" s="554" t="s">
        <v>513</v>
      </c>
      <c r="B3385" s="505" t="s">
        <v>4555</v>
      </c>
      <c r="C3385" s="505" t="s">
        <v>300</v>
      </c>
      <c r="D3385" s="418"/>
      <c r="E3385" s="508">
        <v>3000</v>
      </c>
      <c r="F3385" s="529" t="s">
        <v>7831</v>
      </c>
      <c r="G3385" s="408" t="s">
        <v>7832</v>
      </c>
      <c r="H3385" s="408" t="s">
        <v>3733</v>
      </c>
      <c r="I3385" s="418"/>
      <c r="J3385" s="418"/>
      <c r="K3385" s="539"/>
      <c r="L3385" s="532"/>
      <c r="M3385" s="508"/>
      <c r="N3385" s="752">
        <v>4</v>
      </c>
      <c r="O3385" s="752">
        <v>12</v>
      </c>
      <c r="P3385" s="508">
        <f t="shared" si="80"/>
        <v>24000</v>
      </c>
    </row>
    <row r="3386" spans="1:16" s="389" customFormat="1" ht="11.25" x14ac:dyDescent="0.2">
      <c r="A3386" s="554" t="s">
        <v>513</v>
      </c>
      <c r="B3386" s="505" t="s">
        <v>4555</v>
      </c>
      <c r="C3386" s="505" t="s">
        <v>300</v>
      </c>
      <c r="D3386" s="418"/>
      <c r="E3386" s="508">
        <v>5000</v>
      </c>
      <c r="F3386" s="529" t="s">
        <v>7833</v>
      </c>
      <c r="G3386" s="408" t="s">
        <v>7834</v>
      </c>
      <c r="H3386" s="408" t="s">
        <v>7416</v>
      </c>
      <c r="I3386" s="418"/>
      <c r="J3386" s="418"/>
      <c r="K3386" s="539"/>
      <c r="L3386" s="532"/>
      <c r="M3386" s="508"/>
      <c r="N3386" s="752">
        <v>4</v>
      </c>
      <c r="O3386" s="752">
        <v>12</v>
      </c>
      <c r="P3386" s="508">
        <f t="shared" si="80"/>
        <v>24000</v>
      </c>
    </row>
    <row r="3387" spans="1:16" s="389" customFormat="1" ht="11.25" x14ac:dyDescent="0.2">
      <c r="A3387" s="554" t="s">
        <v>513</v>
      </c>
      <c r="B3387" s="505" t="s">
        <v>4555</v>
      </c>
      <c r="C3387" s="505" t="s">
        <v>300</v>
      </c>
      <c r="D3387" s="418"/>
      <c r="E3387" s="508">
        <v>4000</v>
      </c>
      <c r="F3387" s="529" t="s">
        <v>7835</v>
      </c>
      <c r="G3387" s="408" t="s">
        <v>7836</v>
      </c>
      <c r="H3387" s="408" t="s">
        <v>6022</v>
      </c>
      <c r="I3387" s="418"/>
      <c r="J3387" s="418"/>
      <c r="K3387" s="539"/>
      <c r="L3387" s="532"/>
      <c r="M3387" s="508"/>
      <c r="N3387" s="752">
        <v>4</v>
      </c>
      <c r="O3387" s="752">
        <v>12</v>
      </c>
      <c r="P3387" s="508">
        <f t="shared" si="80"/>
        <v>24000</v>
      </c>
    </row>
    <row r="3388" spans="1:16" s="389" customFormat="1" ht="11.25" x14ac:dyDescent="0.2">
      <c r="A3388" s="554" t="s">
        <v>513</v>
      </c>
      <c r="B3388" s="505" t="s">
        <v>4555</v>
      </c>
      <c r="C3388" s="505" t="s">
        <v>300</v>
      </c>
      <c r="D3388" s="418"/>
      <c r="E3388" s="508">
        <v>5196</v>
      </c>
      <c r="F3388" s="529" t="s">
        <v>7837</v>
      </c>
      <c r="G3388" s="408" t="s">
        <v>7838</v>
      </c>
      <c r="H3388" s="408" t="s">
        <v>4716</v>
      </c>
      <c r="I3388" s="418"/>
      <c r="J3388" s="418"/>
      <c r="K3388" s="539"/>
      <c r="L3388" s="532"/>
      <c r="M3388" s="508"/>
      <c r="N3388" s="752">
        <v>4</v>
      </c>
      <c r="O3388" s="752">
        <v>12</v>
      </c>
      <c r="P3388" s="508">
        <f t="shared" si="80"/>
        <v>24000</v>
      </c>
    </row>
    <row r="3389" spans="1:16" s="389" customFormat="1" ht="11.25" x14ac:dyDescent="0.2">
      <c r="A3389" s="554" t="s">
        <v>513</v>
      </c>
      <c r="B3389" s="505" t="s">
        <v>4555</v>
      </c>
      <c r="C3389" s="505" t="s">
        <v>300</v>
      </c>
      <c r="D3389" s="418"/>
      <c r="E3389" s="508">
        <v>2000</v>
      </c>
      <c r="F3389" s="529" t="s">
        <v>7839</v>
      </c>
      <c r="G3389" s="408" t="s">
        <v>7840</v>
      </c>
      <c r="H3389" s="408" t="s">
        <v>3692</v>
      </c>
      <c r="I3389" s="418"/>
      <c r="J3389" s="418"/>
      <c r="K3389" s="539"/>
      <c r="L3389" s="532"/>
      <c r="M3389" s="508"/>
      <c r="N3389" s="752">
        <v>4</v>
      </c>
      <c r="O3389" s="752">
        <v>12</v>
      </c>
      <c r="P3389" s="508">
        <f t="shared" si="80"/>
        <v>24000</v>
      </c>
    </row>
    <row r="3390" spans="1:16" s="389" customFormat="1" ht="11.25" x14ac:dyDescent="0.2">
      <c r="A3390" s="554" t="s">
        <v>513</v>
      </c>
      <c r="B3390" s="505" t="s">
        <v>4555</v>
      </c>
      <c r="C3390" s="505" t="s">
        <v>300</v>
      </c>
      <c r="D3390" s="418"/>
      <c r="E3390" s="508">
        <v>1800</v>
      </c>
      <c r="F3390" s="529" t="s">
        <v>7841</v>
      </c>
      <c r="G3390" s="408" t="s">
        <v>7842</v>
      </c>
      <c r="H3390" s="408" t="s">
        <v>1243</v>
      </c>
      <c r="I3390" s="418"/>
      <c r="J3390" s="418"/>
      <c r="K3390" s="539"/>
      <c r="L3390" s="532"/>
      <c r="M3390" s="508"/>
      <c r="N3390" s="752">
        <v>4</v>
      </c>
      <c r="O3390" s="752">
        <v>10</v>
      </c>
      <c r="P3390" s="508">
        <f t="shared" si="80"/>
        <v>20000</v>
      </c>
    </row>
    <row r="3391" spans="1:16" s="389" customFormat="1" ht="11.25" x14ac:dyDescent="0.2">
      <c r="A3391" s="554" t="s">
        <v>513</v>
      </c>
      <c r="B3391" s="505" t="s">
        <v>4555</v>
      </c>
      <c r="C3391" s="505" t="s">
        <v>300</v>
      </c>
      <c r="D3391" s="418"/>
      <c r="E3391" s="508">
        <v>1200</v>
      </c>
      <c r="F3391" s="529" t="s">
        <v>7843</v>
      </c>
      <c r="G3391" s="408" t="s">
        <v>7844</v>
      </c>
      <c r="H3391" s="408" t="s">
        <v>832</v>
      </c>
      <c r="I3391" s="418"/>
      <c r="J3391" s="418"/>
      <c r="K3391" s="539"/>
      <c r="L3391" s="532"/>
      <c r="M3391" s="508"/>
      <c r="N3391" s="752">
        <v>4</v>
      </c>
      <c r="O3391" s="752">
        <v>10</v>
      </c>
      <c r="P3391" s="508">
        <f t="shared" si="80"/>
        <v>20000</v>
      </c>
    </row>
    <row r="3392" spans="1:16" s="389" customFormat="1" ht="11.25" x14ac:dyDescent="0.2">
      <c r="A3392" s="554" t="s">
        <v>513</v>
      </c>
      <c r="B3392" s="505" t="s">
        <v>4555</v>
      </c>
      <c r="C3392" s="505" t="s">
        <v>300</v>
      </c>
      <c r="D3392" s="418"/>
      <c r="E3392" s="508">
        <v>2500</v>
      </c>
      <c r="F3392" s="529" t="s">
        <v>7845</v>
      </c>
      <c r="G3392" s="408" t="s">
        <v>7846</v>
      </c>
      <c r="H3392" s="408" t="s">
        <v>2658</v>
      </c>
      <c r="I3392" s="418"/>
      <c r="J3392" s="418"/>
      <c r="K3392" s="539"/>
      <c r="L3392" s="532"/>
      <c r="M3392" s="508"/>
      <c r="N3392" s="752">
        <v>4</v>
      </c>
      <c r="O3392" s="752">
        <v>10</v>
      </c>
      <c r="P3392" s="508">
        <f t="shared" si="80"/>
        <v>20000</v>
      </c>
    </row>
    <row r="3393" spans="1:16" s="389" customFormat="1" ht="11.25" x14ac:dyDescent="0.2">
      <c r="A3393" s="554" t="s">
        <v>513</v>
      </c>
      <c r="B3393" s="505" t="s">
        <v>4555</v>
      </c>
      <c r="C3393" s="505" t="s">
        <v>300</v>
      </c>
      <c r="D3393" s="418"/>
      <c r="E3393" s="508">
        <v>3000</v>
      </c>
      <c r="F3393" s="529" t="s">
        <v>7847</v>
      </c>
      <c r="G3393" s="408" t="s">
        <v>7848</v>
      </c>
      <c r="H3393" s="408" t="s">
        <v>3886</v>
      </c>
      <c r="I3393" s="418"/>
      <c r="J3393" s="418"/>
      <c r="K3393" s="539"/>
      <c r="L3393" s="532"/>
      <c r="M3393" s="508"/>
      <c r="N3393" s="752">
        <v>4</v>
      </c>
      <c r="O3393" s="752">
        <v>10</v>
      </c>
      <c r="P3393" s="508">
        <f t="shared" ref="P3393:P3436" si="81">2000*O3393</f>
        <v>20000</v>
      </c>
    </row>
    <row r="3394" spans="1:16" s="389" customFormat="1" ht="11.25" x14ac:dyDescent="0.2">
      <c r="A3394" s="554" t="s">
        <v>513</v>
      </c>
      <c r="B3394" s="505" t="s">
        <v>4555</v>
      </c>
      <c r="C3394" s="505" t="s">
        <v>300</v>
      </c>
      <c r="D3394" s="418"/>
      <c r="E3394" s="508">
        <v>2797</v>
      </c>
      <c r="F3394" s="529" t="s">
        <v>7849</v>
      </c>
      <c r="G3394" s="408" t="s">
        <v>7850</v>
      </c>
      <c r="H3394" s="408" t="s">
        <v>3752</v>
      </c>
      <c r="I3394" s="418"/>
      <c r="J3394" s="418"/>
      <c r="K3394" s="539"/>
      <c r="L3394" s="532"/>
      <c r="M3394" s="508"/>
      <c r="N3394" s="752">
        <v>4</v>
      </c>
      <c r="O3394" s="752">
        <v>10</v>
      </c>
      <c r="P3394" s="508">
        <f t="shared" si="81"/>
        <v>20000</v>
      </c>
    </row>
    <row r="3395" spans="1:16" s="389" customFormat="1" ht="11.25" x14ac:dyDescent="0.2">
      <c r="A3395" s="554" t="s">
        <v>513</v>
      </c>
      <c r="B3395" s="505" t="s">
        <v>4555</v>
      </c>
      <c r="C3395" s="505" t="s">
        <v>300</v>
      </c>
      <c r="D3395" s="418"/>
      <c r="E3395" s="508">
        <v>3000</v>
      </c>
      <c r="F3395" s="529" t="s">
        <v>7851</v>
      </c>
      <c r="G3395" s="408" t="s">
        <v>7852</v>
      </c>
      <c r="H3395" s="408" t="s">
        <v>5992</v>
      </c>
      <c r="I3395" s="418"/>
      <c r="J3395" s="418"/>
      <c r="K3395" s="539"/>
      <c r="L3395" s="532"/>
      <c r="M3395" s="508"/>
      <c r="N3395" s="752">
        <v>4</v>
      </c>
      <c r="O3395" s="752">
        <v>10</v>
      </c>
      <c r="P3395" s="508">
        <f t="shared" si="81"/>
        <v>20000</v>
      </c>
    </row>
    <row r="3396" spans="1:16" s="389" customFormat="1" ht="11.25" x14ac:dyDescent="0.2">
      <c r="A3396" s="554" t="s">
        <v>513</v>
      </c>
      <c r="B3396" s="505" t="s">
        <v>4555</v>
      </c>
      <c r="C3396" s="505" t="s">
        <v>300</v>
      </c>
      <c r="D3396" s="418"/>
      <c r="E3396" s="508">
        <v>1200</v>
      </c>
      <c r="F3396" s="529" t="s">
        <v>7853</v>
      </c>
      <c r="G3396" s="408" t="s">
        <v>7854</v>
      </c>
      <c r="H3396" s="408" t="s">
        <v>7743</v>
      </c>
      <c r="I3396" s="418"/>
      <c r="J3396" s="418"/>
      <c r="K3396" s="539"/>
      <c r="L3396" s="532"/>
      <c r="M3396" s="508"/>
      <c r="N3396" s="752">
        <v>4</v>
      </c>
      <c r="O3396" s="752">
        <v>10</v>
      </c>
      <c r="P3396" s="508">
        <f t="shared" si="81"/>
        <v>20000</v>
      </c>
    </row>
    <row r="3397" spans="1:16" s="389" customFormat="1" ht="11.25" x14ac:dyDescent="0.2">
      <c r="A3397" s="554" t="s">
        <v>513</v>
      </c>
      <c r="B3397" s="505" t="s">
        <v>4555</v>
      </c>
      <c r="C3397" s="505" t="s">
        <v>300</v>
      </c>
      <c r="D3397" s="418"/>
      <c r="E3397" s="508">
        <v>2797</v>
      </c>
      <c r="F3397" s="529" t="s">
        <v>7855</v>
      </c>
      <c r="G3397" s="408" t="s">
        <v>7856</v>
      </c>
      <c r="H3397" s="408" t="s">
        <v>3689</v>
      </c>
      <c r="I3397" s="418"/>
      <c r="J3397" s="418"/>
      <c r="K3397" s="539"/>
      <c r="L3397" s="532"/>
      <c r="M3397" s="508"/>
      <c r="N3397" s="752">
        <v>4</v>
      </c>
      <c r="O3397" s="752">
        <v>10</v>
      </c>
      <c r="P3397" s="508">
        <f t="shared" si="81"/>
        <v>20000</v>
      </c>
    </row>
    <row r="3398" spans="1:16" s="389" customFormat="1" ht="11.25" x14ac:dyDescent="0.2">
      <c r="A3398" s="554" t="s">
        <v>513</v>
      </c>
      <c r="B3398" s="505" t="s">
        <v>4555</v>
      </c>
      <c r="C3398" s="505" t="s">
        <v>300</v>
      </c>
      <c r="D3398" s="418"/>
      <c r="E3398" s="508">
        <v>2797</v>
      </c>
      <c r="F3398" s="529" t="s">
        <v>7857</v>
      </c>
      <c r="G3398" s="408" t="s">
        <v>7858</v>
      </c>
      <c r="H3398" s="408" t="s">
        <v>3689</v>
      </c>
      <c r="I3398" s="418"/>
      <c r="J3398" s="418"/>
      <c r="K3398" s="539"/>
      <c r="L3398" s="532"/>
      <c r="M3398" s="508"/>
      <c r="N3398" s="752">
        <v>4</v>
      </c>
      <c r="O3398" s="752">
        <v>10</v>
      </c>
      <c r="P3398" s="508">
        <f t="shared" si="81"/>
        <v>20000</v>
      </c>
    </row>
    <row r="3399" spans="1:16" s="389" customFormat="1" ht="11.25" x14ac:dyDescent="0.2">
      <c r="A3399" s="554" t="s">
        <v>513</v>
      </c>
      <c r="B3399" s="505" t="s">
        <v>4555</v>
      </c>
      <c r="C3399" s="505" t="s">
        <v>300</v>
      </c>
      <c r="D3399" s="418"/>
      <c r="E3399" s="508">
        <v>2797</v>
      </c>
      <c r="F3399" s="529" t="s">
        <v>7859</v>
      </c>
      <c r="G3399" s="408" t="s">
        <v>7860</v>
      </c>
      <c r="H3399" s="408" t="s">
        <v>3689</v>
      </c>
      <c r="I3399" s="418"/>
      <c r="J3399" s="418"/>
      <c r="K3399" s="539"/>
      <c r="L3399" s="532"/>
      <c r="M3399" s="508"/>
      <c r="N3399" s="752">
        <v>4</v>
      </c>
      <c r="O3399" s="752">
        <v>10</v>
      </c>
      <c r="P3399" s="508">
        <f t="shared" si="81"/>
        <v>20000</v>
      </c>
    </row>
    <row r="3400" spans="1:16" s="389" customFormat="1" ht="11.25" x14ac:dyDescent="0.2">
      <c r="A3400" s="554" t="s">
        <v>513</v>
      </c>
      <c r="B3400" s="505" t="s">
        <v>4555</v>
      </c>
      <c r="C3400" s="505" t="s">
        <v>300</v>
      </c>
      <c r="D3400" s="418"/>
      <c r="E3400" s="508">
        <v>3000</v>
      </c>
      <c r="F3400" s="529" t="s">
        <v>7861</v>
      </c>
      <c r="G3400" s="408" t="s">
        <v>7862</v>
      </c>
      <c r="H3400" s="408" t="s">
        <v>3886</v>
      </c>
      <c r="I3400" s="418"/>
      <c r="J3400" s="418"/>
      <c r="K3400" s="539"/>
      <c r="L3400" s="532"/>
      <c r="M3400" s="508"/>
      <c r="N3400" s="752">
        <v>4</v>
      </c>
      <c r="O3400" s="752">
        <v>10</v>
      </c>
      <c r="P3400" s="508">
        <f t="shared" si="81"/>
        <v>20000</v>
      </c>
    </row>
    <row r="3401" spans="1:16" s="389" customFormat="1" ht="11.25" x14ac:dyDescent="0.2">
      <c r="A3401" s="554" t="s">
        <v>513</v>
      </c>
      <c r="B3401" s="505" t="s">
        <v>4555</v>
      </c>
      <c r="C3401" s="505" t="s">
        <v>300</v>
      </c>
      <c r="D3401" s="418"/>
      <c r="E3401" s="508">
        <v>2000</v>
      </c>
      <c r="F3401" s="529" t="s">
        <v>7863</v>
      </c>
      <c r="G3401" s="408" t="s">
        <v>7864</v>
      </c>
      <c r="H3401" s="408" t="s">
        <v>3692</v>
      </c>
      <c r="I3401" s="418"/>
      <c r="J3401" s="418"/>
      <c r="K3401" s="539"/>
      <c r="L3401" s="532"/>
      <c r="M3401" s="508"/>
      <c r="N3401" s="752">
        <v>4</v>
      </c>
      <c r="O3401" s="752">
        <v>12</v>
      </c>
      <c r="P3401" s="508">
        <f t="shared" si="81"/>
        <v>24000</v>
      </c>
    </row>
    <row r="3402" spans="1:16" s="389" customFormat="1" ht="11.25" x14ac:dyDescent="0.2">
      <c r="A3402" s="554" t="s">
        <v>513</v>
      </c>
      <c r="B3402" s="505" t="s">
        <v>4555</v>
      </c>
      <c r="C3402" s="505" t="s">
        <v>300</v>
      </c>
      <c r="D3402" s="418"/>
      <c r="E3402" s="508">
        <v>2797</v>
      </c>
      <c r="F3402" s="529" t="s">
        <v>7865</v>
      </c>
      <c r="G3402" s="408" t="s">
        <v>7866</v>
      </c>
      <c r="H3402" s="408" t="s">
        <v>3689</v>
      </c>
      <c r="I3402" s="418"/>
      <c r="J3402" s="418"/>
      <c r="K3402" s="539"/>
      <c r="L3402" s="532"/>
      <c r="M3402" s="508"/>
      <c r="N3402" s="752">
        <v>4</v>
      </c>
      <c r="O3402" s="752">
        <v>12</v>
      </c>
      <c r="P3402" s="508">
        <f t="shared" si="81"/>
        <v>24000</v>
      </c>
    </row>
    <row r="3403" spans="1:16" s="389" customFormat="1" ht="11.25" x14ac:dyDescent="0.2">
      <c r="A3403" s="554" t="s">
        <v>513</v>
      </c>
      <c r="B3403" s="505" t="s">
        <v>4555</v>
      </c>
      <c r="C3403" s="505" t="s">
        <v>300</v>
      </c>
      <c r="D3403" s="418"/>
      <c r="E3403" s="508">
        <v>3000</v>
      </c>
      <c r="F3403" s="529" t="s">
        <v>7867</v>
      </c>
      <c r="G3403" s="408" t="s">
        <v>7868</v>
      </c>
      <c r="H3403" s="408" t="s">
        <v>7726</v>
      </c>
      <c r="I3403" s="418"/>
      <c r="J3403" s="418"/>
      <c r="K3403" s="539"/>
      <c r="L3403" s="532"/>
      <c r="M3403" s="508"/>
      <c r="N3403" s="752">
        <v>4</v>
      </c>
      <c r="O3403" s="752">
        <v>12</v>
      </c>
      <c r="P3403" s="508">
        <f t="shared" si="81"/>
        <v>24000</v>
      </c>
    </row>
    <row r="3404" spans="1:16" s="389" customFormat="1" ht="11.25" x14ac:dyDescent="0.2">
      <c r="A3404" s="554" t="s">
        <v>513</v>
      </c>
      <c r="B3404" s="505" t="s">
        <v>4555</v>
      </c>
      <c r="C3404" s="505" t="s">
        <v>300</v>
      </c>
      <c r="D3404" s="418"/>
      <c r="E3404" s="508">
        <v>2797</v>
      </c>
      <c r="F3404" s="529" t="s">
        <v>7869</v>
      </c>
      <c r="G3404" s="408" t="s">
        <v>7870</v>
      </c>
      <c r="H3404" s="408" t="s">
        <v>6791</v>
      </c>
      <c r="I3404" s="418"/>
      <c r="J3404" s="418"/>
      <c r="K3404" s="539"/>
      <c r="L3404" s="532"/>
      <c r="M3404" s="508"/>
      <c r="N3404" s="752">
        <v>4</v>
      </c>
      <c r="O3404" s="752">
        <v>12</v>
      </c>
      <c r="P3404" s="508">
        <f t="shared" si="81"/>
        <v>24000</v>
      </c>
    </row>
    <row r="3405" spans="1:16" s="389" customFormat="1" ht="11.25" x14ac:dyDescent="0.2">
      <c r="A3405" s="554" t="s">
        <v>513</v>
      </c>
      <c r="B3405" s="505" t="s">
        <v>4555</v>
      </c>
      <c r="C3405" s="505" t="s">
        <v>300</v>
      </c>
      <c r="D3405" s="418"/>
      <c r="E3405" s="508">
        <v>2797</v>
      </c>
      <c r="F3405" s="529" t="s">
        <v>7871</v>
      </c>
      <c r="G3405" s="408" t="s">
        <v>7872</v>
      </c>
      <c r="H3405" s="408" t="s">
        <v>3689</v>
      </c>
      <c r="I3405" s="418"/>
      <c r="J3405" s="418"/>
      <c r="K3405" s="539"/>
      <c r="L3405" s="532"/>
      <c r="M3405" s="508"/>
      <c r="N3405" s="752">
        <v>4</v>
      </c>
      <c r="O3405" s="752">
        <v>12</v>
      </c>
      <c r="P3405" s="508">
        <f t="shared" si="81"/>
        <v>24000</v>
      </c>
    </row>
    <row r="3406" spans="1:16" s="389" customFormat="1" ht="11.25" x14ac:dyDescent="0.2">
      <c r="A3406" s="554" t="s">
        <v>513</v>
      </c>
      <c r="B3406" s="505" t="s">
        <v>4555</v>
      </c>
      <c r="C3406" s="505" t="s">
        <v>300</v>
      </c>
      <c r="D3406" s="418"/>
      <c r="E3406" s="508">
        <v>2797</v>
      </c>
      <c r="F3406" s="529" t="s">
        <v>7873</v>
      </c>
      <c r="G3406" s="408" t="s">
        <v>7874</v>
      </c>
      <c r="H3406" s="408" t="s">
        <v>3752</v>
      </c>
      <c r="I3406" s="418"/>
      <c r="J3406" s="418"/>
      <c r="K3406" s="539"/>
      <c r="L3406" s="532"/>
      <c r="M3406" s="508"/>
      <c r="N3406" s="752">
        <v>4</v>
      </c>
      <c r="O3406" s="752">
        <v>12</v>
      </c>
      <c r="P3406" s="508">
        <f t="shared" si="81"/>
        <v>24000</v>
      </c>
    </row>
    <row r="3407" spans="1:16" s="389" customFormat="1" ht="11.25" x14ac:dyDescent="0.2">
      <c r="A3407" s="554" t="s">
        <v>513</v>
      </c>
      <c r="B3407" s="505" t="s">
        <v>4555</v>
      </c>
      <c r="C3407" s="505" t="s">
        <v>300</v>
      </c>
      <c r="D3407" s="418"/>
      <c r="E3407" s="508">
        <v>2797</v>
      </c>
      <c r="F3407" s="529" t="s">
        <v>7875</v>
      </c>
      <c r="G3407" s="408" t="s">
        <v>7876</v>
      </c>
      <c r="H3407" s="408" t="s">
        <v>3689</v>
      </c>
      <c r="I3407" s="418"/>
      <c r="J3407" s="418"/>
      <c r="K3407" s="539"/>
      <c r="L3407" s="532"/>
      <c r="M3407" s="508"/>
      <c r="N3407" s="752">
        <v>4</v>
      </c>
      <c r="O3407" s="752">
        <v>12</v>
      </c>
      <c r="P3407" s="508">
        <f t="shared" si="81"/>
        <v>24000</v>
      </c>
    </row>
    <row r="3408" spans="1:16" s="389" customFormat="1" ht="11.25" x14ac:dyDescent="0.2">
      <c r="A3408" s="554" t="s">
        <v>513</v>
      </c>
      <c r="B3408" s="505" t="s">
        <v>4555</v>
      </c>
      <c r="C3408" s="505" t="s">
        <v>300</v>
      </c>
      <c r="D3408" s="418"/>
      <c r="E3408" s="508">
        <v>3000</v>
      </c>
      <c r="F3408" s="529" t="s">
        <v>7877</v>
      </c>
      <c r="G3408" s="408" t="s">
        <v>7878</v>
      </c>
      <c r="H3408" s="408" t="s">
        <v>3733</v>
      </c>
      <c r="I3408" s="418"/>
      <c r="J3408" s="418"/>
      <c r="K3408" s="539"/>
      <c r="L3408" s="532"/>
      <c r="M3408" s="508"/>
      <c r="N3408" s="752">
        <v>4</v>
      </c>
      <c r="O3408" s="752">
        <v>12</v>
      </c>
      <c r="P3408" s="508">
        <f t="shared" si="81"/>
        <v>24000</v>
      </c>
    </row>
    <row r="3409" spans="1:16" s="389" customFormat="1" ht="11.25" x14ac:dyDescent="0.2">
      <c r="A3409" s="554" t="s">
        <v>513</v>
      </c>
      <c r="B3409" s="505" t="s">
        <v>4555</v>
      </c>
      <c r="C3409" s="505" t="s">
        <v>300</v>
      </c>
      <c r="D3409" s="418"/>
      <c r="E3409" s="508">
        <v>3000</v>
      </c>
      <c r="F3409" s="529" t="s">
        <v>7879</v>
      </c>
      <c r="G3409" s="408" t="s">
        <v>7880</v>
      </c>
      <c r="H3409" s="408" t="s">
        <v>3804</v>
      </c>
      <c r="I3409" s="418"/>
      <c r="J3409" s="418"/>
      <c r="K3409" s="539"/>
      <c r="L3409" s="532"/>
      <c r="M3409" s="508"/>
      <c r="N3409" s="752">
        <v>4</v>
      </c>
      <c r="O3409" s="752">
        <v>12</v>
      </c>
      <c r="P3409" s="508">
        <f t="shared" si="81"/>
        <v>24000</v>
      </c>
    </row>
    <row r="3410" spans="1:16" s="389" customFormat="1" ht="11.25" x14ac:dyDescent="0.2">
      <c r="A3410" s="554" t="s">
        <v>513</v>
      </c>
      <c r="B3410" s="505" t="s">
        <v>4555</v>
      </c>
      <c r="C3410" s="505" t="s">
        <v>300</v>
      </c>
      <c r="D3410" s="418"/>
      <c r="E3410" s="508">
        <v>2800</v>
      </c>
      <c r="F3410" s="529" t="s">
        <v>7881</v>
      </c>
      <c r="G3410" s="408" t="s">
        <v>7882</v>
      </c>
      <c r="H3410" s="408" t="s">
        <v>6655</v>
      </c>
      <c r="I3410" s="418"/>
      <c r="J3410" s="418"/>
      <c r="K3410" s="539"/>
      <c r="L3410" s="532"/>
      <c r="M3410" s="508"/>
      <c r="N3410" s="752">
        <v>4</v>
      </c>
      <c r="O3410" s="752">
        <v>12</v>
      </c>
      <c r="P3410" s="508">
        <f t="shared" si="81"/>
        <v>24000</v>
      </c>
    </row>
    <row r="3411" spans="1:16" s="389" customFormat="1" ht="11.25" x14ac:dyDescent="0.2">
      <c r="A3411" s="554" t="s">
        <v>513</v>
      </c>
      <c r="B3411" s="505" t="s">
        <v>4555</v>
      </c>
      <c r="C3411" s="505" t="s">
        <v>300</v>
      </c>
      <c r="D3411" s="418"/>
      <c r="E3411" s="508">
        <v>1800</v>
      </c>
      <c r="F3411" s="529" t="s">
        <v>7883</v>
      </c>
      <c r="G3411" s="408" t="s">
        <v>7884</v>
      </c>
      <c r="H3411" s="408" t="s">
        <v>1243</v>
      </c>
      <c r="I3411" s="418"/>
      <c r="J3411" s="418"/>
      <c r="K3411" s="539"/>
      <c r="L3411" s="532"/>
      <c r="M3411" s="508"/>
      <c r="N3411" s="752">
        <v>4</v>
      </c>
      <c r="O3411" s="752">
        <v>12</v>
      </c>
      <c r="P3411" s="508">
        <f t="shared" si="81"/>
        <v>24000</v>
      </c>
    </row>
    <row r="3412" spans="1:16" s="389" customFormat="1" ht="11.25" x14ac:dyDescent="0.2">
      <c r="A3412" s="554" t="s">
        <v>513</v>
      </c>
      <c r="B3412" s="505" t="s">
        <v>4555</v>
      </c>
      <c r="C3412" s="505" t="s">
        <v>300</v>
      </c>
      <c r="D3412" s="418"/>
      <c r="E3412" s="508">
        <v>6800</v>
      </c>
      <c r="F3412" s="529" t="s">
        <v>7885</v>
      </c>
      <c r="G3412" s="408" t="s">
        <v>7886</v>
      </c>
      <c r="H3412" s="408" t="s">
        <v>7887</v>
      </c>
      <c r="I3412" s="418"/>
      <c r="J3412" s="418"/>
      <c r="K3412" s="539"/>
      <c r="L3412" s="532"/>
      <c r="M3412" s="508"/>
      <c r="N3412" s="752">
        <v>4</v>
      </c>
      <c r="O3412" s="752">
        <v>12</v>
      </c>
      <c r="P3412" s="508">
        <f t="shared" si="81"/>
        <v>24000</v>
      </c>
    </row>
    <row r="3413" spans="1:16" s="389" customFormat="1" ht="11.25" x14ac:dyDescent="0.2">
      <c r="A3413" s="554" t="s">
        <v>513</v>
      </c>
      <c r="B3413" s="505" t="s">
        <v>4555</v>
      </c>
      <c r="C3413" s="505" t="s">
        <v>300</v>
      </c>
      <c r="D3413" s="418"/>
      <c r="E3413" s="508">
        <v>3000</v>
      </c>
      <c r="F3413" s="529" t="s">
        <v>7888</v>
      </c>
      <c r="G3413" s="408" t="s">
        <v>7889</v>
      </c>
      <c r="H3413" s="408" t="s">
        <v>6038</v>
      </c>
      <c r="I3413" s="418"/>
      <c r="J3413" s="418"/>
      <c r="K3413" s="539"/>
      <c r="L3413" s="532"/>
      <c r="M3413" s="508"/>
      <c r="N3413" s="752">
        <v>4</v>
      </c>
      <c r="O3413" s="752">
        <v>12</v>
      </c>
      <c r="P3413" s="508">
        <f t="shared" si="81"/>
        <v>24000</v>
      </c>
    </row>
    <row r="3414" spans="1:16" s="389" customFormat="1" ht="11.25" x14ac:dyDescent="0.2">
      <c r="A3414" s="554" t="s">
        <v>513</v>
      </c>
      <c r="B3414" s="505" t="s">
        <v>4555</v>
      </c>
      <c r="C3414" s="505" t="s">
        <v>300</v>
      </c>
      <c r="D3414" s="418"/>
      <c r="E3414" s="508">
        <v>3300</v>
      </c>
      <c r="F3414" s="529" t="s">
        <v>7890</v>
      </c>
      <c r="G3414" s="408" t="s">
        <v>7891</v>
      </c>
      <c r="H3414" s="408" t="s">
        <v>3689</v>
      </c>
      <c r="I3414" s="418"/>
      <c r="J3414" s="418"/>
      <c r="K3414" s="539"/>
      <c r="L3414" s="532"/>
      <c r="M3414" s="508"/>
      <c r="N3414" s="752">
        <v>4</v>
      </c>
      <c r="O3414" s="752">
        <v>12</v>
      </c>
      <c r="P3414" s="508">
        <f t="shared" si="81"/>
        <v>24000</v>
      </c>
    </row>
    <row r="3415" spans="1:16" s="389" customFormat="1" ht="11.25" x14ac:dyDescent="0.2">
      <c r="A3415" s="554" t="s">
        <v>513</v>
      </c>
      <c r="B3415" s="505" t="s">
        <v>4555</v>
      </c>
      <c r="C3415" s="505" t="s">
        <v>300</v>
      </c>
      <c r="D3415" s="418"/>
      <c r="E3415" s="508">
        <v>2797</v>
      </c>
      <c r="F3415" s="529" t="s">
        <v>7892</v>
      </c>
      <c r="G3415" s="408" t="s">
        <v>7893</v>
      </c>
      <c r="H3415" s="408" t="s">
        <v>3689</v>
      </c>
      <c r="I3415" s="418"/>
      <c r="J3415" s="418"/>
      <c r="K3415" s="539"/>
      <c r="L3415" s="532"/>
      <c r="M3415" s="508"/>
      <c r="N3415" s="752">
        <v>4</v>
      </c>
      <c r="O3415" s="752">
        <v>12</v>
      </c>
      <c r="P3415" s="508">
        <f t="shared" si="81"/>
        <v>24000</v>
      </c>
    </row>
    <row r="3416" spans="1:16" s="389" customFormat="1" ht="11.25" x14ac:dyDescent="0.2">
      <c r="A3416" s="554" t="s">
        <v>513</v>
      </c>
      <c r="B3416" s="505" t="s">
        <v>4555</v>
      </c>
      <c r="C3416" s="505" t="s">
        <v>300</v>
      </c>
      <c r="D3416" s="418"/>
      <c r="E3416" s="508">
        <v>2797</v>
      </c>
      <c r="F3416" s="529" t="s">
        <v>7894</v>
      </c>
      <c r="G3416" s="408" t="s">
        <v>7895</v>
      </c>
      <c r="H3416" s="408" t="s">
        <v>3689</v>
      </c>
      <c r="I3416" s="418"/>
      <c r="J3416" s="418"/>
      <c r="K3416" s="539"/>
      <c r="L3416" s="532"/>
      <c r="M3416" s="508"/>
      <c r="N3416" s="752">
        <v>4</v>
      </c>
      <c r="O3416" s="752">
        <v>9</v>
      </c>
      <c r="P3416" s="508">
        <f t="shared" si="81"/>
        <v>18000</v>
      </c>
    </row>
    <row r="3417" spans="1:16" s="389" customFormat="1" ht="11.25" x14ac:dyDescent="0.2">
      <c r="A3417" s="554" t="s">
        <v>513</v>
      </c>
      <c r="B3417" s="505" t="s">
        <v>4555</v>
      </c>
      <c r="C3417" s="505" t="s">
        <v>300</v>
      </c>
      <c r="D3417" s="418"/>
      <c r="E3417" s="508">
        <v>3500</v>
      </c>
      <c r="F3417" s="529" t="s">
        <v>7896</v>
      </c>
      <c r="G3417" s="408" t="s">
        <v>7897</v>
      </c>
      <c r="H3417" s="408" t="s">
        <v>3689</v>
      </c>
      <c r="I3417" s="418"/>
      <c r="J3417" s="418"/>
      <c r="K3417" s="539"/>
      <c r="L3417" s="532"/>
      <c r="M3417" s="508"/>
      <c r="N3417" s="752">
        <v>4</v>
      </c>
      <c r="O3417" s="752">
        <v>9</v>
      </c>
      <c r="P3417" s="508">
        <f t="shared" si="81"/>
        <v>18000</v>
      </c>
    </row>
    <row r="3418" spans="1:16" s="389" customFormat="1" ht="11.25" x14ac:dyDescent="0.2">
      <c r="A3418" s="554" t="s">
        <v>513</v>
      </c>
      <c r="B3418" s="505" t="s">
        <v>4555</v>
      </c>
      <c r="C3418" s="505" t="s">
        <v>300</v>
      </c>
      <c r="D3418" s="418"/>
      <c r="E3418" s="508">
        <v>6800</v>
      </c>
      <c r="F3418" s="529" t="s">
        <v>7898</v>
      </c>
      <c r="G3418" s="408" t="s">
        <v>7899</v>
      </c>
      <c r="H3418" s="408" t="s">
        <v>7017</v>
      </c>
      <c r="I3418" s="418"/>
      <c r="J3418" s="418"/>
      <c r="K3418" s="539"/>
      <c r="L3418" s="532"/>
      <c r="M3418" s="508"/>
      <c r="N3418" s="752">
        <v>4</v>
      </c>
      <c r="O3418" s="752">
        <v>9</v>
      </c>
      <c r="P3418" s="508">
        <f t="shared" si="81"/>
        <v>18000</v>
      </c>
    </row>
    <row r="3419" spans="1:16" s="389" customFormat="1" ht="11.25" x14ac:dyDescent="0.2">
      <c r="A3419" s="554" t="s">
        <v>513</v>
      </c>
      <c r="B3419" s="505" t="s">
        <v>4555</v>
      </c>
      <c r="C3419" s="505" t="s">
        <v>300</v>
      </c>
      <c r="D3419" s="418"/>
      <c r="E3419" s="508">
        <v>3500</v>
      </c>
      <c r="F3419" s="529" t="s">
        <v>7900</v>
      </c>
      <c r="G3419" s="408" t="s">
        <v>7901</v>
      </c>
      <c r="H3419" s="408" t="s">
        <v>3689</v>
      </c>
      <c r="I3419" s="418"/>
      <c r="J3419" s="418"/>
      <c r="K3419" s="539"/>
      <c r="L3419" s="532"/>
      <c r="M3419" s="508"/>
      <c r="N3419" s="752">
        <v>4</v>
      </c>
      <c r="O3419" s="752">
        <v>9</v>
      </c>
      <c r="P3419" s="508">
        <f t="shared" si="81"/>
        <v>18000</v>
      </c>
    </row>
    <row r="3420" spans="1:16" s="389" customFormat="1" ht="11.25" x14ac:dyDescent="0.2">
      <c r="A3420" s="554" t="s">
        <v>513</v>
      </c>
      <c r="B3420" s="505" t="s">
        <v>4555</v>
      </c>
      <c r="C3420" s="505" t="s">
        <v>300</v>
      </c>
      <c r="D3420" s="418"/>
      <c r="E3420" s="508">
        <v>8500</v>
      </c>
      <c r="F3420" s="529" t="s">
        <v>7902</v>
      </c>
      <c r="G3420" s="408" t="s">
        <v>7903</v>
      </c>
      <c r="H3420" s="408" t="s">
        <v>6104</v>
      </c>
      <c r="I3420" s="418"/>
      <c r="J3420" s="418"/>
      <c r="K3420" s="539"/>
      <c r="L3420" s="532"/>
      <c r="M3420" s="508"/>
      <c r="N3420" s="752">
        <v>4</v>
      </c>
      <c r="O3420" s="752">
        <v>9</v>
      </c>
      <c r="P3420" s="508">
        <f t="shared" si="81"/>
        <v>18000</v>
      </c>
    </row>
    <row r="3421" spans="1:16" s="389" customFormat="1" ht="11.25" x14ac:dyDescent="0.2">
      <c r="A3421" s="554" t="s">
        <v>513</v>
      </c>
      <c r="B3421" s="505" t="s">
        <v>4555</v>
      </c>
      <c r="C3421" s="505" t="s">
        <v>300</v>
      </c>
      <c r="D3421" s="418"/>
      <c r="E3421" s="508">
        <v>2797</v>
      </c>
      <c r="F3421" s="529" t="s">
        <v>7904</v>
      </c>
      <c r="G3421" s="408" t="s">
        <v>7905</v>
      </c>
      <c r="H3421" s="408" t="s">
        <v>3699</v>
      </c>
      <c r="I3421" s="418"/>
      <c r="J3421" s="418"/>
      <c r="K3421" s="539"/>
      <c r="L3421" s="532"/>
      <c r="M3421" s="508"/>
      <c r="N3421" s="752">
        <v>4</v>
      </c>
      <c r="O3421" s="752">
        <v>9</v>
      </c>
      <c r="P3421" s="508">
        <f t="shared" si="81"/>
        <v>18000</v>
      </c>
    </row>
    <row r="3422" spans="1:16" s="389" customFormat="1" ht="11.25" x14ac:dyDescent="0.2">
      <c r="A3422" s="554" t="s">
        <v>513</v>
      </c>
      <c r="B3422" s="505" t="s">
        <v>4555</v>
      </c>
      <c r="C3422" s="505" t="s">
        <v>300</v>
      </c>
      <c r="D3422" s="418"/>
      <c r="E3422" s="508">
        <v>2797</v>
      </c>
      <c r="F3422" s="529" t="s">
        <v>7906</v>
      </c>
      <c r="G3422" s="408" t="s">
        <v>7907</v>
      </c>
      <c r="H3422" s="408" t="s">
        <v>3689</v>
      </c>
      <c r="I3422" s="418"/>
      <c r="J3422" s="418"/>
      <c r="K3422" s="539"/>
      <c r="L3422" s="532"/>
      <c r="M3422" s="508"/>
      <c r="N3422" s="752">
        <v>4</v>
      </c>
      <c r="O3422" s="752">
        <v>9</v>
      </c>
      <c r="P3422" s="508">
        <f t="shared" si="81"/>
        <v>18000</v>
      </c>
    </row>
    <row r="3423" spans="1:16" s="389" customFormat="1" ht="11.25" x14ac:dyDescent="0.2">
      <c r="A3423" s="554" t="s">
        <v>513</v>
      </c>
      <c r="B3423" s="505" t="s">
        <v>4555</v>
      </c>
      <c r="C3423" s="505" t="s">
        <v>300</v>
      </c>
      <c r="D3423" s="418"/>
      <c r="E3423" s="508">
        <v>2797</v>
      </c>
      <c r="F3423" s="529" t="s">
        <v>7908</v>
      </c>
      <c r="G3423" s="408" t="s">
        <v>7909</v>
      </c>
      <c r="H3423" s="408" t="s">
        <v>3689</v>
      </c>
      <c r="I3423" s="418"/>
      <c r="J3423" s="418"/>
      <c r="K3423" s="539"/>
      <c r="L3423" s="532"/>
      <c r="M3423" s="508"/>
      <c r="N3423" s="752">
        <v>4</v>
      </c>
      <c r="O3423" s="752">
        <v>9</v>
      </c>
      <c r="P3423" s="508">
        <f t="shared" si="81"/>
        <v>18000</v>
      </c>
    </row>
    <row r="3424" spans="1:16" s="389" customFormat="1" ht="11.25" x14ac:dyDescent="0.2">
      <c r="A3424" s="554" t="s">
        <v>513</v>
      </c>
      <c r="B3424" s="505" t="s">
        <v>4555</v>
      </c>
      <c r="C3424" s="505" t="s">
        <v>300</v>
      </c>
      <c r="D3424" s="418"/>
      <c r="E3424" s="508">
        <v>4000</v>
      </c>
      <c r="F3424" s="529" t="s">
        <v>7910</v>
      </c>
      <c r="G3424" s="408" t="s">
        <v>7911</v>
      </c>
      <c r="H3424" s="408" t="s">
        <v>4716</v>
      </c>
      <c r="I3424" s="418"/>
      <c r="J3424" s="418"/>
      <c r="K3424" s="539"/>
      <c r="L3424" s="532"/>
      <c r="M3424" s="508"/>
      <c r="N3424" s="752">
        <v>4</v>
      </c>
      <c r="O3424" s="752">
        <v>9</v>
      </c>
      <c r="P3424" s="508">
        <f t="shared" si="81"/>
        <v>18000</v>
      </c>
    </row>
    <row r="3425" spans="1:16" s="389" customFormat="1" ht="11.25" x14ac:dyDescent="0.2">
      <c r="A3425" s="554" t="s">
        <v>513</v>
      </c>
      <c r="B3425" s="505" t="s">
        <v>4555</v>
      </c>
      <c r="C3425" s="505" t="s">
        <v>300</v>
      </c>
      <c r="D3425" s="418"/>
      <c r="E3425" s="508">
        <v>2797</v>
      </c>
      <c r="F3425" s="529" t="s">
        <v>7912</v>
      </c>
      <c r="G3425" s="408" t="s">
        <v>7913</v>
      </c>
      <c r="H3425" s="408" t="s">
        <v>3689</v>
      </c>
      <c r="I3425" s="418"/>
      <c r="J3425" s="418"/>
      <c r="K3425" s="539"/>
      <c r="L3425" s="532"/>
      <c r="M3425" s="508"/>
      <c r="N3425" s="752">
        <v>4</v>
      </c>
      <c r="O3425" s="752">
        <v>9</v>
      </c>
      <c r="P3425" s="508">
        <f t="shared" si="81"/>
        <v>18000</v>
      </c>
    </row>
    <row r="3426" spans="1:16" s="389" customFormat="1" ht="11.25" x14ac:dyDescent="0.2">
      <c r="A3426" s="554" t="s">
        <v>513</v>
      </c>
      <c r="B3426" s="505" t="s">
        <v>4555</v>
      </c>
      <c r="C3426" s="505" t="s">
        <v>300</v>
      </c>
      <c r="D3426" s="418"/>
      <c r="E3426" s="508">
        <v>2797</v>
      </c>
      <c r="F3426" s="529" t="s">
        <v>7914</v>
      </c>
      <c r="G3426" s="408" t="s">
        <v>7915</v>
      </c>
      <c r="H3426" s="408" t="s">
        <v>3752</v>
      </c>
      <c r="I3426" s="418"/>
      <c r="J3426" s="418"/>
      <c r="K3426" s="539"/>
      <c r="L3426" s="532"/>
      <c r="M3426" s="508"/>
      <c r="N3426" s="752">
        <v>4</v>
      </c>
      <c r="O3426" s="752">
        <v>9</v>
      </c>
      <c r="P3426" s="508">
        <f t="shared" si="81"/>
        <v>18000</v>
      </c>
    </row>
    <row r="3427" spans="1:16" s="389" customFormat="1" ht="11.25" x14ac:dyDescent="0.2">
      <c r="A3427" s="554" t="s">
        <v>513</v>
      </c>
      <c r="B3427" s="505" t="s">
        <v>4555</v>
      </c>
      <c r="C3427" s="505" t="s">
        <v>300</v>
      </c>
      <c r="D3427" s="418"/>
      <c r="E3427" s="508">
        <v>4500</v>
      </c>
      <c r="F3427" s="529" t="s">
        <v>7916</v>
      </c>
      <c r="G3427" s="408" t="s">
        <v>7917</v>
      </c>
      <c r="H3427" s="408" t="s">
        <v>4716</v>
      </c>
      <c r="I3427" s="418"/>
      <c r="J3427" s="418"/>
      <c r="K3427" s="539"/>
      <c r="L3427" s="532"/>
      <c r="M3427" s="508"/>
      <c r="N3427" s="752">
        <v>4</v>
      </c>
      <c r="O3427" s="752">
        <v>9</v>
      </c>
      <c r="P3427" s="508">
        <f t="shared" si="81"/>
        <v>18000</v>
      </c>
    </row>
    <row r="3428" spans="1:16" s="389" customFormat="1" ht="11.25" x14ac:dyDescent="0.2">
      <c r="A3428" s="554" t="s">
        <v>513</v>
      </c>
      <c r="B3428" s="505" t="s">
        <v>4555</v>
      </c>
      <c r="C3428" s="505" t="s">
        <v>300</v>
      </c>
      <c r="D3428" s="418"/>
      <c r="E3428" s="508">
        <v>2797</v>
      </c>
      <c r="F3428" s="529" t="s">
        <v>7918</v>
      </c>
      <c r="G3428" s="408" t="s">
        <v>7919</v>
      </c>
      <c r="H3428" s="408" t="s">
        <v>3689</v>
      </c>
      <c r="I3428" s="418"/>
      <c r="J3428" s="418"/>
      <c r="K3428" s="539"/>
      <c r="L3428" s="532"/>
      <c r="M3428" s="508"/>
      <c r="N3428" s="752">
        <v>4</v>
      </c>
      <c r="O3428" s="752">
        <v>9</v>
      </c>
      <c r="P3428" s="508">
        <f t="shared" si="81"/>
        <v>18000</v>
      </c>
    </row>
    <row r="3429" spans="1:16" s="389" customFormat="1" ht="11.25" x14ac:dyDescent="0.2">
      <c r="A3429" s="554" t="s">
        <v>513</v>
      </c>
      <c r="B3429" s="505" t="s">
        <v>4555</v>
      </c>
      <c r="C3429" s="505" t="s">
        <v>300</v>
      </c>
      <c r="D3429" s="418"/>
      <c r="E3429" s="508">
        <v>5000</v>
      </c>
      <c r="F3429" s="529" t="s">
        <v>7920</v>
      </c>
      <c r="G3429" s="408" t="s">
        <v>7921</v>
      </c>
      <c r="H3429" s="408" t="s">
        <v>6532</v>
      </c>
      <c r="I3429" s="418"/>
      <c r="J3429" s="418"/>
      <c r="K3429" s="539"/>
      <c r="L3429" s="532"/>
      <c r="M3429" s="508"/>
      <c r="N3429" s="752">
        <v>4</v>
      </c>
      <c r="O3429" s="752">
        <v>9</v>
      </c>
      <c r="P3429" s="508">
        <f t="shared" si="81"/>
        <v>18000</v>
      </c>
    </row>
    <row r="3430" spans="1:16" s="389" customFormat="1" ht="11.25" x14ac:dyDescent="0.2">
      <c r="A3430" s="554" t="s">
        <v>513</v>
      </c>
      <c r="B3430" s="505" t="s">
        <v>4555</v>
      </c>
      <c r="C3430" s="505" t="s">
        <v>300</v>
      </c>
      <c r="D3430" s="418"/>
      <c r="E3430" s="508">
        <v>2797</v>
      </c>
      <c r="F3430" s="529" t="s">
        <v>7922</v>
      </c>
      <c r="G3430" s="408" t="s">
        <v>7923</v>
      </c>
      <c r="H3430" s="408" t="s">
        <v>3689</v>
      </c>
      <c r="I3430" s="418"/>
      <c r="J3430" s="418"/>
      <c r="K3430" s="539"/>
      <c r="L3430" s="532"/>
      <c r="M3430" s="508"/>
      <c r="N3430" s="752">
        <v>4</v>
      </c>
      <c r="O3430" s="752">
        <v>12</v>
      </c>
      <c r="P3430" s="508">
        <f t="shared" si="81"/>
        <v>24000</v>
      </c>
    </row>
    <row r="3431" spans="1:16" s="389" customFormat="1" ht="11.25" x14ac:dyDescent="0.2">
      <c r="A3431" s="554" t="s">
        <v>513</v>
      </c>
      <c r="B3431" s="505" t="s">
        <v>4555</v>
      </c>
      <c r="C3431" s="505" t="s">
        <v>300</v>
      </c>
      <c r="D3431" s="418"/>
      <c r="E3431" s="508">
        <v>2797</v>
      </c>
      <c r="F3431" s="529" t="s">
        <v>7924</v>
      </c>
      <c r="G3431" s="408" t="s">
        <v>7925</v>
      </c>
      <c r="H3431" s="408" t="s">
        <v>3689</v>
      </c>
      <c r="I3431" s="418"/>
      <c r="J3431" s="418"/>
      <c r="K3431" s="539"/>
      <c r="L3431" s="532"/>
      <c r="M3431" s="508"/>
      <c r="N3431" s="752">
        <v>4</v>
      </c>
      <c r="O3431" s="752">
        <v>12</v>
      </c>
      <c r="P3431" s="508">
        <f t="shared" si="81"/>
        <v>24000</v>
      </c>
    </row>
    <row r="3432" spans="1:16" s="389" customFormat="1" ht="11.25" x14ac:dyDescent="0.2">
      <c r="A3432" s="554" t="s">
        <v>513</v>
      </c>
      <c r="B3432" s="505" t="s">
        <v>4555</v>
      </c>
      <c r="C3432" s="505" t="s">
        <v>300</v>
      </c>
      <c r="D3432" s="418"/>
      <c r="E3432" s="508">
        <v>3500</v>
      </c>
      <c r="F3432" s="529" t="s">
        <v>7926</v>
      </c>
      <c r="G3432" s="408" t="s">
        <v>7927</v>
      </c>
      <c r="H3432" s="408" t="s">
        <v>3689</v>
      </c>
      <c r="I3432" s="418"/>
      <c r="J3432" s="418"/>
      <c r="K3432" s="539"/>
      <c r="L3432" s="532"/>
      <c r="M3432" s="508"/>
      <c r="N3432" s="752">
        <v>4</v>
      </c>
      <c r="O3432" s="752">
        <v>12</v>
      </c>
      <c r="P3432" s="508">
        <f t="shared" si="81"/>
        <v>24000</v>
      </c>
    </row>
    <row r="3433" spans="1:16" s="389" customFormat="1" ht="11.25" x14ac:dyDescent="0.2">
      <c r="A3433" s="554" t="s">
        <v>513</v>
      </c>
      <c r="B3433" s="505" t="s">
        <v>4555</v>
      </c>
      <c r="C3433" s="505" t="s">
        <v>300</v>
      </c>
      <c r="D3433" s="418"/>
      <c r="E3433" s="508">
        <v>2000</v>
      </c>
      <c r="F3433" s="529" t="s">
        <v>7928</v>
      </c>
      <c r="G3433" s="408" t="s">
        <v>7929</v>
      </c>
      <c r="H3433" s="408" t="s">
        <v>3692</v>
      </c>
      <c r="I3433" s="418"/>
      <c r="J3433" s="418"/>
      <c r="K3433" s="539"/>
      <c r="L3433" s="532"/>
      <c r="M3433" s="508"/>
      <c r="N3433" s="752">
        <v>4</v>
      </c>
      <c r="O3433" s="752">
        <v>12</v>
      </c>
      <c r="P3433" s="508">
        <f t="shared" si="81"/>
        <v>24000</v>
      </c>
    </row>
    <row r="3434" spans="1:16" s="389" customFormat="1" ht="11.25" x14ac:dyDescent="0.2">
      <c r="A3434" s="554" t="s">
        <v>513</v>
      </c>
      <c r="B3434" s="505" t="s">
        <v>4555</v>
      </c>
      <c r="C3434" s="505" t="s">
        <v>300</v>
      </c>
      <c r="D3434" s="418"/>
      <c r="E3434" s="508">
        <v>3000</v>
      </c>
      <c r="F3434" s="529" t="s">
        <v>7930</v>
      </c>
      <c r="G3434" s="408" t="s">
        <v>7931</v>
      </c>
      <c r="H3434" s="408" t="s">
        <v>5992</v>
      </c>
      <c r="I3434" s="418"/>
      <c r="J3434" s="418"/>
      <c r="K3434" s="539"/>
      <c r="L3434" s="532"/>
      <c r="M3434" s="508"/>
      <c r="N3434" s="752">
        <v>4</v>
      </c>
      <c r="O3434" s="752">
        <v>12</v>
      </c>
      <c r="P3434" s="508">
        <f t="shared" si="81"/>
        <v>24000</v>
      </c>
    </row>
    <row r="3435" spans="1:16" s="389" customFormat="1" ht="11.25" x14ac:dyDescent="0.2">
      <c r="A3435" s="554" t="s">
        <v>513</v>
      </c>
      <c r="B3435" s="505" t="s">
        <v>4555</v>
      </c>
      <c r="C3435" s="505" t="s">
        <v>300</v>
      </c>
      <c r="D3435" s="418"/>
      <c r="E3435" s="508">
        <v>2500</v>
      </c>
      <c r="F3435" s="529" t="s">
        <v>7932</v>
      </c>
      <c r="G3435" s="408" t="s">
        <v>7933</v>
      </c>
      <c r="H3435" s="408" t="s">
        <v>3733</v>
      </c>
      <c r="I3435" s="418"/>
      <c r="J3435" s="418"/>
      <c r="K3435" s="539"/>
      <c r="L3435" s="532"/>
      <c r="M3435" s="508"/>
      <c r="N3435" s="752">
        <v>4</v>
      </c>
      <c r="O3435" s="752">
        <v>12</v>
      </c>
      <c r="P3435" s="508">
        <f t="shared" si="81"/>
        <v>24000</v>
      </c>
    </row>
    <row r="3436" spans="1:16" s="389" customFormat="1" ht="11.25" x14ac:dyDescent="0.2">
      <c r="A3436" s="554" t="s">
        <v>513</v>
      </c>
      <c r="B3436" s="505" t="s">
        <v>4555</v>
      </c>
      <c r="C3436" s="505" t="s">
        <v>300</v>
      </c>
      <c r="D3436" s="418"/>
      <c r="E3436" s="508">
        <v>1200</v>
      </c>
      <c r="F3436" s="529" t="s">
        <v>7934</v>
      </c>
      <c r="G3436" s="408" t="s">
        <v>7935</v>
      </c>
      <c r="H3436" s="408" t="s">
        <v>6253</v>
      </c>
      <c r="I3436" s="418"/>
      <c r="J3436" s="418"/>
      <c r="K3436" s="539"/>
      <c r="L3436" s="532"/>
      <c r="M3436" s="508"/>
      <c r="N3436" s="752">
        <v>4</v>
      </c>
      <c r="O3436" s="752">
        <v>12</v>
      </c>
      <c r="P3436" s="508">
        <f t="shared" si="81"/>
        <v>24000</v>
      </c>
    </row>
    <row r="3437" spans="1:16" s="389" customFormat="1" ht="11.25" x14ac:dyDescent="0.2">
      <c r="A3437" s="554" t="s">
        <v>522</v>
      </c>
      <c r="B3437" s="402" t="s">
        <v>4698</v>
      </c>
      <c r="C3437" s="505" t="s">
        <v>7971</v>
      </c>
      <c r="D3437" s="402" t="s">
        <v>7972</v>
      </c>
      <c r="E3437" s="508">
        <v>3000</v>
      </c>
      <c r="F3437" s="540">
        <v>40646531</v>
      </c>
      <c r="G3437" s="402" t="s">
        <v>7973</v>
      </c>
      <c r="H3437" s="402" t="s">
        <v>822</v>
      </c>
      <c r="I3437" s="418" t="s">
        <v>7974</v>
      </c>
      <c r="J3437" s="402" t="s">
        <v>822</v>
      </c>
      <c r="K3437" s="529">
        <v>2</v>
      </c>
      <c r="L3437" s="419">
        <v>12</v>
      </c>
      <c r="M3437" s="508">
        <f>+L3437*E3437</f>
        <v>36000</v>
      </c>
      <c r="N3437" s="529">
        <v>1</v>
      </c>
      <c r="O3437" s="529">
        <v>6</v>
      </c>
      <c r="P3437" s="508">
        <f>+O3437*E3437</f>
        <v>18000</v>
      </c>
    </row>
    <row r="3438" spans="1:16" s="389" customFormat="1" ht="11.25" x14ac:dyDescent="0.2">
      <c r="A3438" s="554" t="s">
        <v>522</v>
      </c>
      <c r="B3438" s="402" t="s">
        <v>4698</v>
      </c>
      <c r="C3438" s="505" t="s">
        <v>7971</v>
      </c>
      <c r="D3438" s="402" t="s">
        <v>7975</v>
      </c>
      <c r="E3438" s="508">
        <v>2000</v>
      </c>
      <c r="F3438" s="540" t="s">
        <v>7976</v>
      </c>
      <c r="G3438" s="402" t="s">
        <v>7977</v>
      </c>
      <c r="H3438" s="402" t="s">
        <v>7978</v>
      </c>
      <c r="I3438" s="418" t="s">
        <v>7974</v>
      </c>
      <c r="J3438" s="402" t="s">
        <v>7978</v>
      </c>
      <c r="K3438" s="529">
        <v>2</v>
      </c>
      <c r="L3438" s="419">
        <v>12</v>
      </c>
      <c r="M3438" s="508">
        <f>+E3438*L3438</f>
        <v>24000</v>
      </c>
      <c r="N3438" s="529">
        <v>1</v>
      </c>
      <c r="O3438" s="529">
        <v>6</v>
      </c>
      <c r="P3438" s="508">
        <f>+O3438*E3438</f>
        <v>12000</v>
      </c>
    </row>
    <row r="3439" spans="1:16" s="389" customFormat="1" ht="11.25" x14ac:dyDescent="0.2">
      <c r="A3439" s="554" t="s">
        <v>522</v>
      </c>
      <c r="B3439" s="402" t="s">
        <v>4698</v>
      </c>
      <c r="C3439" s="505" t="s">
        <v>7971</v>
      </c>
      <c r="D3439" s="402" t="s">
        <v>7975</v>
      </c>
      <c r="E3439" s="508">
        <v>2500</v>
      </c>
      <c r="F3439" s="540" t="s">
        <v>7979</v>
      </c>
      <c r="G3439" s="402" t="s">
        <v>7980</v>
      </c>
      <c r="H3439" s="402" t="s">
        <v>4623</v>
      </c>
      <c r="I3439" s="418" t="s">
        <v>7974</v>
      </c>
      <c r="J3439" s="402" t="s">
        <v>4623</v>
      </c>
      <c r="K3439" s="529">
        <v>2</v>
      </c>
      <c r="L3439" s="419">
        <v>12</v>
      </c>
      <c r="M3439" s="508">
        <f t="shared" ref="M3439:M3502" si="82">+E3439*L3439</f>
        <v>30000</v>
      </c>
      <c r="N3439" s="529">
        <v>1</v>
      </c>
      <c r="O3439" s="529">
        <v>6</v>
      </c>
      <c r="P3439" s="508">
        <f t="shared" ref="P3439:P3502" si="83">+O3439*E3439</f>
        <v>15000</v>
      </c>
    </row>
    <row r="3440" spans="1:16" s="389" customFormat="1" ht="11.25" x14ac:dyDescent="0.2">
      <c r="A3440" s="554" t="s">
        <v>522</v>
      </c>
      <c r="B3440" s="402" t="s">
        <v>7981</v>
      </c>
      <c r="C3440" s="505" t="s">
        <v>7982</v>
      </c>
      <c r="D3440" s="402" t="s">
        <v>7975</v>
      </c>
      <c r="E3440" s="508">
        <v>3000</v>
      </c>
      <c r="F3440" s="540" t="s">
        <v>7983</v>
      </c>
      <c r="G3440" s="402" t="s">
        <v>7984</v>
      </c>
      <c r="H3440" s="402" t="s">
        <v>7985</v>
      </c>
      <c r="I3440" s="418" t="s">
        <v>7974</v>
      </c>
      <c r="J3440" s="402" t="s">
        <v>7985</v>
      </c>
      <c r="K3440" s="529">
        <v>1</v>
      </c>
      <c r="L3440" s="419">
        <v>10</v>
      </c>
      <c r="M3440" s="508">
        <f t="shared" si="82"/>
        <v>30000</v>
      </c>
      <c r="N3440" s="529">
        <v>1</v>
      </c>
      <c r="O3440" s="529">
        <v>6</v>
      </c>
      <c r="P3440" s="508">
        <f t="shared" si="83"/>
        <v>18000</v>
      </c>
    </row>
    <row r="3441" spans="1:16" s="389" customFormat="1" ht="11.25" x14ac:dyDescent="0.2">
      <c r="A3441" s="554" t="s">
        <v>522</v>
      </c>
      <c r="B3441" s="402" t="s">
        <v>4698</v>
      </c>
      <c r="C3441" s="505" t="s">
        <v>7971</v>
      </c>
      <c r="D3441" s="402" t="s">
        <v>7972</v>
      </c>
      <c r="E3441" s="508">
        <v>2500</v>
      </c>
      <c r="F3441" s="540" t="s">
        <v>7986</v>
      </c>
      <c r="G3441" s="402" t="s">
        <v>7987</v>
      </c>
      <c r="H3441" s="402" t="s">
        <v>7985</v>
      </c>
      <c r="I3441" s="418" t="s">
        <v>7974</v>
      </c>
      <c r="J3441" s="402" t="s">
        <v>7985</v>
      </c>
      <c r="K3441" s="529">
        <v>2</v>
      </c>
      <c r="L3441" s="419">
        <v>12</v>
      </c>
      <c r="M3441" s="508">
        <f t="shared" si="82"/>
        <v>30000</v>
      </c>
      <c r="N3441" s="529">
        <v>1</v>
      </c>
      <c r="O3441" s="529">
        <v>6</v>
      </c>
      <c r="P3441" s="508">
        <f t="shared" si="83"/>
        <v>15000</v>
      </c>
    </row>
    <row r="3442" spans="1:16" s="389" customFormat="1" ht="11.25" x14ac:dyDescent="0.2">
      <c r="A3442" s="554" t="s">
        <v>522</v>
      </c>
      <c r="B3442" s="402" t="s">
        <v>7981</v>
      </c>
      <c r="C3442" s="505" t="s">
        <v>7982</v>
      </c>
      <c r="D3442" s="402" t="s">
        <v>7972</v>
      </c>
      <c r="E3442" s="508">
        <v>1400</v>
      </c>
      <c r="F3442" s="540">
        <v>76814387</v>
      </c>
      <c r="G3442" s="402" t="s">
        <v>7988</v>
      </c>
      <c r="H3442" s="402" t="s">
        <v>7989</v>
      </c>
      <c r="I3442" s="418" t="s">
        <v>817</v>
      </c>
      <c r="J3442" s="402" t="s">
        <v>7989</v>
      </c>
      <c r="K3442" s="529">
        <v>1</v>
      </c>
      <c r="L3442" s="419">
        <v>10</v>
      </c>
      <c r="M3442" s="508">
        <f t="shared" si="82"/>
        <v>14000</v>
      </c>
      <c r="N3442" s="529">
        <v>1</v>
      </c>
      <c r="O3442" s="529">
        <v>6</v>
      </c>
      <c r="P3442" s="508">
        <f t="shared" si="83"/>
        <v>8400</v>
      </c>
    </row>
    <row r="3443" spans="1:16" s="389" customFormat="1" ht="11.25" x14ac:dyDescent="0.2">
      <c r="A3443" s="554" t="s">
        <v>522</v>
      </c>
      <c r="B3443" s="402" t="s">
        <v>4698</v>
      </c>
      <c r="C3443" s="505" t="s">
        <v>7971</v>
      </c>
      <c r="D3443" s="402" t="s">
        <v>7972</v>
      </c>
      <c r="E3443" s="508">
        <v>1200</v>
      </c>
      <c r="F3443" s="540" t="s">
        <v>7990</v>
      </c>
      <c r="G3443" s="402" t="s">
        <v>7991</v>
      </c>
      <c r="H3443" s="402" t="s">
        <v>5333</v>
      </c>
      <c r="I3443" s="418" t="s">
        <v>817</v>
      </c>
      <c r="J3443" s="402" t="s">
        <v>5333</v>
      </c>
      <c r="K3443" s="529">
        <v>2</v>
      </c>
      <c r="L3443" s="419">
        <v>12</v>
      </c>
      <c r="M3443" s="508">
        <f t="shared" si="82"/>
        <v>14400</v>
      </c>
      <c r="N3443" s="529">
        <v>1</v>
      </c>
      <c r="O3443" s="529">
        <v>6</v>
      </c>
      <c r="P3443" s="508">
        <f t="shared" si="83"/>
        <v>7200</v>
      </c>
    </row>
    <row r="3444" spans="1:16" s="389" customFormat="1" ht="11.25" x14ac:dyDescent="0.2">
      <c r="A3444" s="554" t="s">
        <v>522</v>
      </c>
      <c r="B3444" s="402" t="s">
        <v>4698</v>
      </c>
      <c r="C3444" s="505" t="s">
        <v>7971</v>
      </c>
      <c r="D3444" s="402" t="s">
        <v>7972</v>
      </c>
      <c r="E3444" s="508">
        <v>1200</v>
      </c>
      <c r="F3444" s="540" t="s">
        <v>7992</v>
      </c>
      <c r="G3444" s="402" t="s">
        <v>7993</v>
      </c>
      <c r="H3444" s="402" t="s">
        <v>5333</v>
      </c>
      <c r="I3444" s="418" t="s">
        <v>817</v>
      </c>
      <c r="J3444" s="402" t="s">
        <v>5333</v>
      </c>
      <c r="K3444" s="529">
        <v>2</v>
      </c>
      <c r="L3444" s="419">
        <v>12</v>
      </c>
      <c r="M3444" s="508">
        <f t="shared" si="82"/>
        <v>14400</v>
      </c>
      <c r="N3444" s="529">
        <v>1</v>
      </c>
      <c r="O3444" s="529">
        <v>6</v>
      </c>
      <c r="P3444" s="508">
        <f t="shared" si="83"/>
        <v>7200</v>
      </c>
    </row>
    <row r="3445" spans="1:16" s="389" customFormat="1" ht="11.25" x14ac:dyDescent="0.2">
      <c r="A3445" s="554" t="s">
        <v>522</v>
      </c>
      <c r="B3445" s="402" t="s">
        <v>4698</v>
      </c>
      <c r="C3445" s="505" t="s">
        <v>7971</v>
      </c>
      <c r="D3445" s="402" t="s">
        <v>7972</v>
      </c>
      <c r="E3445" s="508">
        <v>1400</v>
      </c>
      <c r="F3445" s="540" t="s">
        <v>7994</v>
      </c>
      <c r="G3445" s="402" t="s">
        <v>7995</v>
      </c>
      <c r="H3445" s="402" t="s">
        <v>5333</v>
      </c>
      <c r="I3445" s="418" t="s">
        <v>817</v>
      </c>
      <c r="J3445" s="402" t="s">
        <v>5333</v>
      </c>
      <c r="K3445" s="529">
        <v>2</v>
      </c>
      <c r="L3445" s="419">
        <v>12</v>
      </c>
      <c r="M3445" s="508">
        <f t="shared" si="82"/>
        <v>16800</v>
      </c>
      <c r="N3445" s="529">
        <v>1</v>
      </c>
      <c r="O3445" s="529">
        <v>6</v>
      </c>
      <c r="P3445" s="508">
        <f t="shared" si="83"/>
        <v>8400</v>
      </c>
    </row>
    <row r="3446" spans="1:16" s="389" customFormat="1" ht="11.25" x14ac:dyDescent="0.2">
      <c r="A3446" s="554" t="s">
        <v>522</v>
      </c>
      <c r="B3446" s="402" t="s">
        <v>7981</v>
      </c>
      <c r="C3446" s="505" t="s">
        <v>7982</v>
      </c>
      <c r="D3446" s="402" t="s">
        <v>7975</v>
      </c>
      <c r="E3446" s="508">
        <v>2000</v>
      </c>
      <c r="F3446" s="540">
        <v>48532778</v>
      </c>
      <c r="G3446" s="402" t="s">
        <v>7996</v>
      </c>
      <c r="H3446" s="402" t="s">
        <v>7997</v>
      </c>
      <c r="I3446" s="418" t="s">
        <v>817</v>
      </c>
      <c r="J3446" s="402" t="s">
        <v>7997</v>
      </c>
      <c r="K3446" s="529">
        <v>1</v>
      </c>
      <c r="L3446" s="419">
        <v>10</v>
      </c>
      <c r="M3446" s="508">
        <f t="shared" si="82"/>
        <v>20000</v>
      </c>
      <c r="N3446" s="529">
        <v>1</v>
      </c>
      <c r="O3446" s="529">
        <v>6</v>
      </c>
      <c r="P3446" s="508">
        <f t="shared" si="83"/>
        <v>12000</v>
      </c>
    </row>
    <row r="3447" spans="1:16" s="389" customFormat="1" ht="11.25" x14ac:dyDescent="0.2">
      <c r="A3447" s="554" t="s">
        <v>522</v>
      </c>
      <c r="B3447" s="402" t="s">
        <v>7981</v>
      </c>
      <c r="C3447" s="505" t="s">
        <v>7982</v>
      </c>
      <c r="D3447" s="402" t="s">
        <v>7975</v>
      </c>
      <c r="E3447" s="508">
        <v>1500</v>
      </c>
      <c r="F3447" s="540">
        <v>76577294</v>
      </c>
      <c r="G3447" s="402" t="s">
        <v>7998</v>
      </c>
      <c r="H3447" s="402" t="s">
        <v>7997</v>
      </c>
      <c r="I3447" s="418" t="s">
        <v>817</v>
      </c>
      <c r="J3447" s="402" t="s">
        <v>7997</v>
      </c>
      <c r="K3447" s="529">
        <v>1</v>
      </c>
      <c r="L3447" s="419">
        <v>10</v>
      </c>
      <c r="M3447" s="508">
        <f t="shared" si="82"/>
        <v>15000</v>
      </c>
      <c r="N3447" s="529">
        <v>1</v>
      </c>
      <c r="O3447" s="529">
        <v>6</v>
      </c>
      <c r="P3447" s="508">
        <f t="shared" si="83"/>
        <v>9000</v>
      </c>
    </row>
    <row r="3448" spans="1:16" s="389" customFormat="1" ht="11.25" x14ac:dyDescent="0.2">
      <c r="A3448" s="554" t="s">
        <v>522</v>
      </c>
      <c r="B3448" s="402" t="s">
        <v>4698</v>
      </c>
      <c r="C3448" s="505" t="s">
        <v>7971</v>
      </c>
      <c r="D3448" s="402" t="s">
        <v>7975</v>
      </c>
      <c r="E3448" s="508">
        <v>1500</v>
      </c>
      <c r="F3448" s="540">
        <v>47032361</v>
      </c>
      <c r="G3448" s="402" t="s">
        <v>7999</v>
      </c>
      <c r="H3448" s="402" t="s">
        <v>7997</v>
      </c>
      <c r="I3448" s="418" t="s">
        <v>817</v>
      </c>
      <c r="J3448" s="402" t="s">
        <v>7997</v>
      </c>
      <c r="K3448" s="529">
        <v>2</v>
      </c>
      <c r="L3448" s="419">
        <v>12</v>
      </c>
      <c r="M3448" s="508">
        <f t="shared" si="82"/>
        <v>18000</v>
      </c>
      <c r="N3448" s="529">
        <v>1</v>
      </c>
      <c r="O3448" s="529">
        <v>6</v>
      </c>
      <c r="P3448" s="508">
        <f t="shared" si="83"/>
        <v>9000</v>
      </c>
    </row>
    <row r="3449" spans="1:16" s="389" customFormat="1" ht="11.25" x14ac:dyDescent="0.2">
      <c r="A3449" s="554" t="s">
        <v>522</v>
      </c>
      <c r="B3449" s="402" t="s">
        <v>4698</v>
      </c>
      <c r="C3449" s="505" t="s">
        <v>7971</v>
      </c>
      <c r="D3449" s="402" t="s">
        <v>7975</v>
      </c>
      <c r="E3449" s="508">
        <v>1500</v>
      </c>
      <c r="F3449" s="540">
        <v>73454245</v>
      </c>
      <c r="G3449" s="402" t="s">
        <v>8000</v>
      </c>
      <c r="H3449" s="402" t="s">
        <v>7997</v>
      </c>
      <c r="I3449" s="418" t="s">
        <v>817</v>
      </c>
      <c r="J3449" s="402" t="s">
        <v>7997</v>
      </c>
      <c r="K3449" s="529">
        <v>2</v>
      </c>
      <c r="L3449" s="419">
        <v>12</v>
      </c>
      <c r="M3449" s="508">
        <f t="shared" si="82"/>
        <v>18000</v>
      </c>
      <c r="N3449" s="529">
        <v>1</v>
      </c>
      <c r="O3449" s="529">
        <v>6</v>
      </c>
      <c r="P3449" s="508">
        <f t="shared" si="83"/>
        <v>9000</v>
      </c>
    </row>
    <row r="3450" spans="1:16" s="389" customFormat="1" ht="11.25" x14ac:dyDescent="0.2">
      <c r="A3450" s="554" t="s">
        <v>522</v>
      </c>
      <c r="B3450" s="402" t="s">
        <v>7981</v>
      </c>
      <c r="C3450" s="505" t="s">
        <v>7982</v>
      </c>
      <c r="D3450" s="402" t="s">
        <v>7975</v>
      </c>
      <c r="E3450" s="508">
        <v>4500</v>
      </c>
      <c r="F3450" s="540">
        <v>47314624</v>
      </c>
      <c r="G3450" s="402" t="s">
        <v>8001</v>
      </c>
      <c r="H3450" s="402" t="s">
        <v>8002</v>
      </c>
      <c r="I3450" s="418" t="s">
        <v>7974</v>
      </c>
      <c r="J3450" s="402" t="s">
        <v>8002</v>
      </c>
      <c r="K3450" s="529">
        <v>1</v>
      </c>
      <c r="L3450" s="419">
        <v>10</v>
      </c>
      <c r="M3450" s="508">
        <f t="shared" si="82"/>
        <v>45000</v>
      </c>
      <c r="N3450" s="529">
        <v>1</v>
      </c>
      <c r="O3450" s="529">
        <v>6</v>
      </c>
      <c r="P3450" s="508">
        <f t="shared" si="83"/>
        <v>27000</v>
      </c>
    </row>
    <row r="3451" spans="1:16" s="389" customFormat="1" ht="11.25" x14ac:dyDescent="0.2">
      <c r="A3451" s="554" t="s">
        <v>522</v>
      </c>
      <c r="B3451" s="402" t="s">
        <v>4698</v>
      </c>
      <c r="C3451" s="505" t="s">
        <v>7971</v>
      </c>
      <c r="D3451" s="402" t="s">
        <v>7975</v>
      </c>
      <c r="E3451" s="508">
        <v>2200</v>
      </c>
      <c r="F3451" s="540">
        <v>44858489</v>
      </c>
      <c r="G3451" s="402" t="s">
        <v>8003</v>
      </c>
      <c r="H3451" s="402" t="s">
        <v>5968</v>
      </c>
      <c r="I3451" s="418" t="s">
        <v>7974</v>
      </c>
      <c r="J3451" s="402" t="s">
        <v>5968</v>
      </c>
      <c r="K3451" s="529">
        <v>2</v>
      </c>
      <c r="L3451" s="419">
        <v>12</v>
      </c>
      <c r="M3451" s="508">
        <f t="shared" si="82"/>
        <v>26400</v>
      </c>
      <c r="N3451" s="529">
        <v>1</v>
      </c>
      <c r="O3451" s="529">
        <v>6</v>
      </c>
      <c r="P3451" s="508">
        <f t="shared" si="83"/>
        <v>13200</v>
      </c>
    </row>
    <row r="3452" spans="1:16" s="389" customFormat="1" ht="11.25" x14ac:dyDescent="0.2">
      <c r="A3452" s="554" t="s">
        <v>522</v>
      </c>
      <c r="B3452" s="402" t="s">
        <v>4698</v>
      </c>
      <c r="C3452" s="505" t="s">
        <v>7971</v>
      </c>
      <c r="D3452" s="402" t="s">
        <v>7975</v>
      </c>
      <c r="E3452" s="508">
        <v>1500</v>
      </c>
      <c r="F3452" s="540" t="s">
        <v>8004</v>
      </c>
      <c r="G3452" s="402" t="s">
        <v>8005</v>
      </c>
      <c r="H3452" s="402" t="s">
        <v>8006</v>
      </c>
      <c r="I3452" s="418" t="s">
        <v>7974</v>
      </c>
      <c r="J3452" s="402" t="s">
        <v>8007</v>
      </c>
      <c r="K3452" s="529">
        <v>2</v>
      </c>
      <c r="L3452" s="419">
        <v>12</v>
      </c>
      <c r="M3452" s="508">
        <f t="shared" si="82"/>
        <v>18000</v>
      </c>
      <c r="N3452" s="529">
        <v>1</v>
      </c>
      <c r="O3452" s="529">
        <v>6</v>
      </c>
      <c r="P3452" s="508">
        <f t="shared" si="83"/>
        <v>9000</v>
      </c>
    </row>
    <row r="3453" spans="1:16" s="389" customFormat="1" ht="11.25" x14ac:dyDescent="0.2">
      <c r="A3453" s="554" t="s">
        <v>522</v>
      </c>
      <c r="B3453" s="402" t="s">
        <v>4698</v>
      </c>
      <c r="C3453" s="505" t="s">
        <v>7971</v>
      </c>
      <c r="D3453" s="402" t="s">
        <v>7972</v>
      </c>
      <c r="E3453" s="508">
        <v>2500</v>
      </c>
      <c r="F3453" s="540" t="s">
        <v>8008</v>
      </c>
      <c r="G3453" s="402" t="s">
        <v>8009</v>
      </c>
      <c r="H3453" s="402" t="s">
        <v>2658</v>
      </c>
      <c r="I3453" s="418" t="s">
        <v>7974</v>
      </c>
      <c r="J3453" s="402" t="s">
        <v>2658</v>
      </c>
      <c r="K3453" s="529">
        <v>2</v>
      </c>
      <c r="L3453" s="419">
        <v>12</v>
      </c>
      <c r="M3453" s="508">
        <f t="shared" si="82"/>
        <v>30000</v>
      </c>
      <c r="N3453" s="529">
        <v>1</v>
      </c>
      <c r="O3453" s="529">
        <v>6</v>
      </c>
      <c r="P3453" s="508">
        <f t="shared" si="83"/>
        <v>15000</v>
      </c>
    </row>
    <row r="3454" spans="1:16" s="389" customFormat="1" ht="11.25" x14ac:dyDescent="0.2">
      <c r="A3454" s="554" t="s">
        <v>522</v>
      </c>
      <c r="B3454" s="402" t="s">
        <v>4698</v>
      </c>
      <c r="C3454" s="505" t="s">
        <v>7971</v>
      </c>
      <c r="D3454" s="402" t="s">
        <v>7972</v>
      </c>
      <c r="E3454" s="508">
        <v>3000</v>
      </c>
      <c r="F3454" s="540">
        <v>47752426</v>
      </c>
      <c r="G3454" s="402" t="s">
        <v>8010</v>
      </c>
      <c r="H3454" s="402" t="s">
        <v>8011</v>
      </c>
      <c r="I3454" s="418" t="s">
        <v>7974</v>
      </c>
      <c r="J3454" s="402" t="s">
        <v>8011</v>
      </c>
      <c r="K3454" s="529">
        <v>2</v>
      </c>
      <c r="L3454" s="419">
        <v>12</v>
      </c>
      <c r="M3454" s="508">
        <f t="shared" si="82"/>
        <v>36000</v>
      </c>
      <c r="N3454" s="529">
        <v>1</v>
      </c>
      <c r="O3454" s="529">
        <v>6</v>
      </c>
      <c r="P3454" s="508">
        <f t="shared" si="83"/>
        <v>18000</v>
      </c>
    </row>
    <row r="3455" spans="1:16" s="389" customFormat="1" ht="11.25" x14ac:dyDescent="0.2">
      <c r="A3455" s="554" t="s">
        <v>522</v>
      </c>
      <c r="B3455" s="402" t="s">
        <v>7981</v>
      </c>
      <c r="C3455" s="505" t="s">
        <v>8012</v>
      </c>
      <c r="D3455" s="402" t="s">
        <v>7975</v>
      </c>
      <c r="E3455" s="508">
        <v>6000</v>
      </c>
      <c r="F3455" s="540">
        <v>46733683</v>
      </c>
      <c r="G3455" s="402" t="s">
        <v>8013</v>
      </c>
      <c r="H3455" s="402" t="s">
        <v>2866</v>
      </c>
      <c r="I3455" s="418" t="s">
        <v>7974</v>
      </c>
      <c r="J3455" s="402" t="s">
        <v>8014</v>
      </c>
      <c r="K3455" s="529">
        <v>0</v>
      </c>
      <c r="L3455" s="419">
        <v>0</v>
      </c>
      <c r="M3455" s="508">
        <f t="shared" si="82"/>
        <v>0</v>
      </c>
      <c r="N3455" s="529">
        <v>1</v>
      </c>
      <c r="O3455" s="529">
        <v>6</v>
      </c>
      <c r="P3455" s="508">
        <f t="shared" si="83"/>
        <v>36000</v>
      </c>
    </row>
    <row r="3456" spans="1:16" s="389" customFormat="1" ht="11.25" x14ac:dyDescent="0.2">
      <c r="A3456" s="554" t="s">
        <v>522</v>
      </c>
      <c r="B3456" s="402" t="s">
        <v>7981</v>
      </c>
      <c r="C3456" s="505" t="s">
        <v>8012</v>
      </c>
      <c r="D3456" s="402" t="s">
        <v>7975</v>
      </c>
      <c r="E3456" s="508">
        <v>6000</v>
      </c>
      <c r="F3456" s="540">
        <v>70120922</v>
      </c>
      <c r="G3456" s="402" t="s">
        <v>8015</v>
      </c>
      <c r="H3456" s="402" t="s">
        <v>2866</v>
      </c>
      <c r="I3456" s="418" t="s">
        <v>7974</v>
      </c>
      <c r="J3456" s="402" t="s">
        <v>8014</v>
      </c>
      <c r="K3456" s="529">
        <v>0</v>
      </c>
      <c r="L3456" s="419">
        <v>0</v>
      </c>
      <c r="M3456" s="508">
        <f t="shared" si="82"/>
        <v>0</v>
      </c>
      <c r="N3456" s="529">
        <v>1</v>
      </c>
      <c r="O3456" s="529">
        <v>6</v>
      </c>
      <c r="P3456" s="508">
        <f t="shared" si="83"/>
        <v>36000</v>
      </c>
    </row>
    <row r="3457" spans="1:16" s="389" customFormat="1" ht="11.25" x14ac:dyDescent="0.2">
      <c r="A3457" s="554" t="s">
        <v>522</v>
      </c>
      <c r="B3457" s="402" t="s">
        <v>7981</v>
      </c>
      <c r="C3457" s="505" t="s">
        <v>8016</v>
      </c>
      <c r="D3457" s="402" t="s">
        <v>7975</v>
      </c>
      <c r="E3457" s="508">
        <v>6000</v>
      </c>
      <c r="F3457" s="540">
        <v>70343212</v>
      </c>
      <c r="G3457" s="402" t="s">
        <v>8017</v>
      </c>
      <c r="H3457" s="402" t="s">
        <v>2866</v>
      </c>
      <c r="I3457" s="418" t="s">
        <v>7974</v>
      </c>
      <c r="J3457" s="402" t="s">
        <v>8014</v>
      </c>
      <c r="K3457" s="529">
        <v>1</v>
      </c>
      <c r="L3457" s="419">
        <v>0</v>
      </c>
      <c r="M3457" s="508">
        <f t="shared" si="82"/>
        <v>0</v>
      </c>
      <c r="N3457" s="529">
        <v>1</v>
      </c>
      <c r="O3457" s="529">
        <v>6</v>
      </c>
      <c r="P3457" s="508">
        <f t="shared" si="83"/>
        <v>36000</v>
      </c>
    </row>
    <row r="3458" spans="1:16" s="389" customFormat="1" ht="11.25" x14ac:dyDescent="0.2">
      <c r="A3458" s="554" t="s">
        <v>522</v>
      </c>
      <c r="B3458" s="402" t="s">
        <v>7981</v>
      </c>
      <c r="C3458" s="505" t="s">
        <v>8016</v>
      </c>
      <c r="D3458" s="402" t="s">
        <v>7975</v>
      </c>
      <c r="E3458" s="508">
        <v>6000</v>
      </c>
      <c r="F3458" s="540">
        <v>70019137</v>
      </c>
      <c r="G3458" s="402" t="s">
        <v>8018</v>
      </c>
      <c r="H3458" s="402" t="s">
        <v>2866</v>
      </c>
      <c r="I3458" s="418" t="s">
        <v>7974</v>
      </c>
      <c r="J3458" s="402" t="s">
        <v>8014</v>
      </c>
      <c r="K3458" s="529">
        <v>1</v>
      </c>
      <c r="L3458" s="419">
        <v>0</v>
      </c>
      <c r="M3458" s="508">
        <f t="shared" si="82"/>
        <v>0</v>
      </c>
      <c r="N3458" s="529">
        <v>1</v>
      </c>
      <c r="O3458" s="529">
        <v>6</v>
      </c>
      <c r="P3458" s="508">
        <f t="shared" si="83"/>
        <v>36000</v>
      </c>
    </row>
    <row r="3459" spans="1:16" s="389" customFormat="1" ht="11.25" x14ac:dyDescent="0.2">
      <c r="A3459" s="554" t="s">
        <v>522</v>
      </c>
      <c r="B3459" s="402" t="s">
        <v>7981</v>
      </c>
      <c r="C3459" s="505" t="s">
        <v>8012</v>
      </c>
      <c r="D3459" s="402" t="s">
        <v>7975</v>
      </c>
      <c r="E3459" s="508">
        <v>6000</v>
      </c>
      <c r="F3459" s="540">
        <v>41090160</v>
      </c>
      <c r="G3459" s="402" t="s">
        <v>8019</v>
      </c>
      <c r="H3459" s="402" t="s">
        <v>2866</v>
      </c>
      <c r="I3459" s="418" t="s">
        <v>7974</v>
      </c>
      <c r="J3459" s="402" t="s">
        <v>8014</v>
      </c>
      <c r="K3459" s="529">
        <v>0</v>
      </c>
      <c r="L3459" s="419">
        <v>0</v>
      </c>
      <c r="M3459" s="508">
        <f t="shared" si="82"/>
        <v>0</v>
      </c>
      <c r="N3459" s="529">
        <v>1</v>
      </c>
      <c r="O3459" s="529">
        <v>6</v>
      </c>
      <c r="P3459" s="508">
        <f t="shared" si="83"/>
        <v>36000</v>
      </c>
    </row>
    <row r="3460" spans="1:16" s="389" customFormat="1" ht="11.25" x14ac:dyDescent="0.2">
      <c r="A3460" s="554" t="s">
        <v>522</v>
      </c>
      <c r="B3460" s="402" t="s">
        <v>7981</v>
      </c>
      <c r="C3460" s="505" t="s">
        <v>8016</v>
      </c>
      <c r="D3460" s="402" t="s">
        <v>7975</v>
      </c>
      <c r="E3460" s="508">
        <v>6000</v>
      </c>
      <c r="F3460" s="540">
        <v>45883970</v>
      </c>
      <c r="G3460" s="402" t="s">
        <v>8020</v>
      </c>
      <c r="H3460" s="402" t="s">
        <v>2866</v>
      </c>
      <c r="I3460" s="418" t="s">
        <v>7974</v>
      </c>
      <c r="J3460" s="402" t="s">
        <v>8014</v>
      </c>
      <c r="K3460" s="529">
        <v>1</v>
      </c>
      <c r="L3460" s="419">
        <v>0</v>
      </c>
      <c r="M3460" s="508">
        <f t="shared" si="82"/>
        <v>0</v>
      </c>
      <c r="N3460" s="529">
        <v>1</v>
      </c>
      <c r="O3460" s="529">
        <v>6</v>
      </c>
      <c r="P3460" s="508">
        <f t="shared" si="83"/>
        <v>36000</v>
      </c>
    </row>
    <row r="3461" spans="1:16" s="389" customFormat="1" ht="11.25" x14ac:dyDescent="0.2">
      <c r="A3461" s="554" t="s">
        <v>522</v>
      </c>
      <c r="B3461" s="402" t="s">
        <v>7981</v>
      </c>
      <c r="C3461" s="505" t="s">
        <v>7982</v>
      </c>
      <c r="D3461" s="402" t="s">
        <v>7975</v>
      </c>
      <c r="E3461" s="508">
        <v>4500</v>
      </c>
      <c r="F3461" s="540" t="s">
        <v>8021</v>
      </c>
      <c r="G3461" s="402" t="s">
        <v>8022</v>
      </c>
      <c r="H3461" s="402" t="s">
        <v>8023</v>
      </c>
      <c r="I3461" s="418" t="s">
        <v>7974</v>
      </c>
      <c r="J3461" s="402" t="s">
        <v>8014</v>
      </c>
      <c r="K3461" s="529">
        <v>1</v>
      </c>
      <c r="L3461" s="419">
        <v>0</v>
      </c>
      <c r="M3461" s="508">
        <f t="shared" si="82"/>
        <v>0</v>
      </c>
      <c r="N3461" s="529">
        <v>1</v>
      </c>
      <c r="O3461" s="529">
        <v>6</v>
      </c>
      <c r="P3461" s="508">
        <f t="shared" si="83"/>
        <v>27000</v>
      </c>
    </row>
    <row r="3462" spans="1:16" s="389" customFormat="1" ht="11.25" x14ac:dyDescent="0.2">
      <c r="A3462" s="554" t="s">
        <v>522</v>
      </c>
      <c r="B3462" s="402" t="s">
        <v>4698</v>
      </c>
      <c r="C3462" s="505" t="s">
        <v>7971</v>
      </c>
      <c r="D3462" s="402" t="s">
        <v>7975</v>
      </c>
      <c r="E3462" s="508">
        <v>2200</v>
      </c>
      <c r="F3462" s="540" t="s">
        <v>8024</v>
      </c>
      <c r="G3462" s="402" t="s">
        <v>8025</v>
      </c>
      <c r="H3462" s="402" t="s">
        <v>8023</v>
      </c>
      <c r="I3462" s="418" t="s">
        <v>7974</v>
      </c>
      <c r="J3462" s="402" t="s">
        <v>8014</v>
      </c>
      <c r="K3462" s="529">
        <v>2</v>
      </c>
      <c r="L3462" s="419">
        <v>12</v>
      </c>
      <c r="M3462" s="508">
        <f t="shared" si="82"/>
        <v>26400</v>
      </c>
      <c r="N3462" s="529">
        <v>1</v>
      </c>
      <c r="O3462" s="529">
        <v>6</v>
      </c>
      <c r="P3462" s="508">
        <f t="shared" si="83"/>
        <v>13200</v>
      </c>
    </row>
    <row r="3463" spans="1:16" s="389" customFormat="1" ht="11.25" x14ac:dyDescent="0.2">
      <c r="A3463" s="554" t="s">
        <v>522</v>
      </c>
      <c r="B3463" s="402" t="s">
        <v>7981</v>
      </c>
      <c r="C3463" s="505" t="s">
        <v>7982</v>
      </c>
      <c r="D3463" s="402" t="s">
        <v>7975</v>
      </c>
      <c r="E3463" s="508">
        <v>4500</v>
      </c>
      <c r="F3463" s="540">
        <v>71877369</v>
      </c>
      <c r="G3463" s="402" t="s">
        <v>8026</v>
      </c>
      <c r="H3463" s="402" t="s">
        <v>8023</v>
      </c>
      <c r="I3463" s="418" t="s">
        <v>7974</v>
      </c>
      <c r="J3463" s="402" t="s">
        <v>8014</v>
      </c>
      <c r="K3463" s="529">
        <v>1</v>
      </c>
      <c r="L3463" s="419">
        <v>0</v>
      </c>
      <c r="M3463" s="508">
        <f t="shared" si="82"/>
        <v>0</v>
      </c>
      <c r="N3463" s="529">
        <v>1</v>
      </c>
      <c r="O3463" s="529">
        <v>6</v>
      </c>
      <c r="P3463" s="508">
        <f t="shared" si="83"/>
        <v>27000</v>
      </c>
    </row>
    <row r="3464" spans="1:16" s="389" customFormat="1" ht="11.25" x14ac:dyDescent="0.2">
      <c r="A3464" s="554" t="s">
        <v>522</v>
      </c>
      <c r="B3464" s="402" t="s">
        <v>7981</v>
      </c>
      <c r="C3464" s="505" t="s">
        <v>8012</v>
      </c>
      <c r="D3464" s="402" t="s">
        <v>7975</v>
      </c>
      <c r="E3464" s="508">
        <v>6000</v>
      </c>
      <c r="F3464" s="540">
        <v>76004969</v>
      </c>
      <c r="G3464" s="402" t="s">
        <v>8027</v>
      </c>
      <c r="H3464" s="402" t="s">
        <v>8023</v>
      </c>
      <c r="I3464" s="418" t="s">
        <v>7974</v>
      </c>
      <c r="J3464" s="402" t="s">
        <v>8014</v>
      </c>
      <c r="K3464" s="529">
        <v>0</v>
      </c>
      <c r="L3464" s="419">
        <v>0</v>
      </c>
      <c r="M3464" s="508">
        <f t="shared" si="82"/>
        <v>0</v>
      </c>
      <c r="N3464" s="529">
        <v>1</v>
      </c>
      <c r="O3464" s="529">
        <v>6</v>
      </c>
      <c r="P3464" s="508">
        <f t="shared" si="83"/>
        <v>36000</v>
      </c>
    </row>
    <row r="3465" spans="1:16" s="389" customFormat="1" ht="11.25" x14ac:dyDescent="0.2">
      <c r="A3465" s="554" t="s">
        <v>522</v>
      </c>
      <c r="B3465" s="402" t="s">
        <v>4698</v>
      </c>
      <c r="C3465" s="505" t="s">
        <v>7971</v>
      </c>
      <c r="D3465" s="402" t="s">
        <v>7975</v>
      </c>
      <c r="E3465" s="508">
        <v>2200</v>
      </c>
      <c r="F3465" s="540" t="s">
        <v>3981</v>
      </c>
      <c r="G3465" s="402" t="s">
        <v>3982</v>
      </c>
      <c r="H3465" s="402" t="s">
        <v>8023</v>
      </c>
      <c r="I3465" s="418" t="s">
        <v>7974</v>
      </c>
      <c r="J3465" s="402" t="s">
        <v>8014</v>
      </c>
      <c r="K3465" s="529">
        <v>2</v>
      </c>
      <c r="L3465" s="419">
        <v>12</v>
      </c>
      <c r="M3465" s="508">
        <f t="shared" si="82"/>
        <v>26400</v>
      </c>
      <c r="N3465" s="529">
        <v>1</v>
      </c>
      <c r="O3465" s="529">
        <v>6</v>
      </c>
      <c r="P3465" s="508">
        <f t="shared" si="83"/>
        <v>13200</v>
      </c>
    </row>
    <row r="3466" spans="1:16" s="389" customFormat="1" ht="11.25" x14ac:dyDescent="0.2">
      <c r="A3466" s="554" t="s">
        <v>522</v>
      </c>
      <c r="B3466" s="402" t="s">
        <v>7981</v>
      </c>
      <c r="C3466" s="505" t="s">
        <v>8016</v>
      </c>
      <c r="D3466" s="402" t="s">
        <v>7975</v>
      </c>
      <c r="E3466" s="508">
        <v>6000</v>
      </c>
      <c r="F3466" s="540">
        <v>43733199</v>
      </c>
      <c r="G3466" s="402" t="s">
        <v>8028</v>
      </c>
      <c r="H3466" s="402" t="s">
        <v>8023</v>
      </c>
      <c r="I3466" s="418" t="s">
        <v>7974</v>
      </c>
      <c r="J3466" s="402" t="s">
        <v>8014</v>
      </c>
      <c r="K3466" s="529">
        <v>1</v>
      </c>
      <c r="L3466" s="419">
        <v>0</v>
      </c>
      <c r="M3466" s="508">
        <f t="shared" si="82"/>
        <v>0</v>
      </c>
      <c r="N3466" s="529">
        <v>1</v>
      </c>
      <c r="O3466" s="529">
        <v>6</v>
      </c>
      <c r="P3466" s="508">
        <f t="shared" si="83"/>
        <v>36000</v>
      </c>
    </row>
    <row r="3467" spans="1:16" s="389" customFormat="1" ht="11.25" x14ac:dyDescent="0.2">
      <c r="A3467" s="554" t="s">
        <v>522</v>
      </c>
      <c r="B3467" s="402" t="s">
        <v>7981</v>
      </c>
      <c r="C3467" s="505" t="s">
        <v>7982</v>
      </c>
      <c r="D3467" s="402" t="s">
        <v>7975</v>
      </c>
      <c r="E3467" s="508">
        <v>4500</v>
      </c>
      <c r="F3467" s="540" t="s">
        <v>8029</v>
      </c>
      <c r="G3467" s="402" t="s">
        <v>8030</v>
      </c>
      <c r="H3467" s="402" t="s">
        <v>8023</v>
      </c>
      <c r="I3467" s="418" t="s">
        <v>7974</v>
      </c>
      <c r="J3467" s="402" t="s">
        <v>8014</v>
      </c>
      <c r="K3467" s="529">
        <v>1</v>
      </c>
      <c r="L3467" s="419">
        <v>0</v>
      </c>
      <c r="M3467" s="508">
        <f t="shared" si="82"/>
        <v>0</v>
      </c>
      <c r="N3467" s="529">
        <v>1</v>
      </c>
      <c r="O3467" s="529">
        <v>6</v>
      </c>
      <c r="P3467" s="508">
        <f t="shared" si="83"/>
        <v>27000</v>
      </c>
    </row>
    <row r="3468" spans="1:16" s="389" customFormat="1" ht="11.25" x14ac:dyDescent="0.2">
      <c r="A3468" s="554" t="s">
        <v>522</v>
      </c>
      <c r="B3468" s="402" t="s">
        <v>7981</v>
      </c>
      <c r="C3468" s="505" t="s">
        <v>7982</v>
      </c>
      <c r="D3468" s="402" t="s">
        <v>7975</v>
      </c>
      <c r="E3468" s="508">
        <v>4500</v>
      </c>
      <c r="F3468" s="540">
        <v>23003793</v>
      </c>
      <c r="G3468" s="402" t="s">
        <v>8031</v>
      </c>
      <c r="H3468" s="402" t="s">
        <v>8014</v>
      </c>
      <c r="I3468" s="418" t="s">
        <v>7974</v>
      </c>
      <c r="J3468" s="402" t="s">
        <v>8014</v>
      </c>
      <c r="K3468" s="529">
        <v>1</v>
      </c>
      <c r="L3468" s="419">
        <v>0</v>
      </c>
      <c r="M3468" s="508">
        <f t="shared" si="82"/>
        <v>0</v>
      </c>
      <c r="N3468" s="529">
        <v>1</v>
      </c>
      <c r="O3468" s="529">
        <v>6</v>
      </c>
      <c r="P3468" s="508">
        <f t="shared" si="83"/>
        <v>27000</v>
      </c>
    </row>
    <row r="3469" spans="1:16" s="389" customFormat="1" ht="11.25" x14ac:dyDescent="0.2">
      <c r="A3469" s="554" t="s">
        <v>522</v>
      </c>
      <c r="B3469" s="402" t="s">
        <v>7981</v>
      </c>
      <c r="C3469" s="505" t="s">
        <v>7982</v>
      </c>
      <c r="D3469" s="402" t="s">
        <v>7975</v>
      </c>
      <c r="E3469" s="508">
        <v>4500</v>
      </c>
      <c r="F3469" s="540">
        <v>71537448</v>
      </c>
      <c r="G3469" s="402" t="s">
        <v>8032</v>
      </c>
      <c r="H3469" s="402" t="s">
        <v>8014</v>
      </c>
      <c r="I3469" s="418" t="s">
        <v>7974</v>
      </c>
      <c r="J3469" s="402" t="s">
        <v>8014</v>
      </c>
      <c r="K3469" s="529">
        <v>1</v>
      </c>
      <c r="L3469" s="419">
        <v>0</v>
      </c>
      <c r="M3469" s="508">
        <f t="shared" si="82"/>
        <v>0</v>
      </c>
      <c r="N3469" s="529">
        <v>1</v>
      </c>
      <c r="O3469" s="529">
        <v>6</v>
      </c>
      <c r="P3469" s="508">
        <f t="shared" si="83"/>
        <v>27000</v>
      </c>
    </row>
    <row r="3470" spans="1:16" s="389" customFormat="1" ht="11.25" x14ac:dyDescent="0.2">
      <c r="A3470" s="554" t="s">
        <v>522</v>
      </c>
      <c r="B3470" s="402" t="s">
        <v>7981</v>
      </c>
      <c r="C3470" s="505" t="s">
        <v>8016</v>
      </c>
      <c r="D3470" s="402" t="s">
        <v>7975</v>
      </c>
      <c r="E3470" s="508">
        <v>6000</v>
      </c>
      <c r="F3470" s="540">
        <v>45825152</v>
      </c>
      <c r="G3470" s="402" t="s">
        <v>8033</v>
      </c>
      <c r="H3470" s="402" t="s">
        <v>8014</v>
      </c>
      <c r="I3470" s="418" t="s">
        <v>7974</v>
      </c>
      <c r="J3470" s="402" t="s">
        <v>8014</v>
      </c>
      <c r="K3470" s="529">
        <v>1</v>
      </c>
      <c r="L3470" s="419">
        <v>0</v>
      </c>
      <c r="M3470" s="508">
        <f t="shared" si="82"/>
        <v>0</v>
      </c>
      <c r="N3470" s="529">
        <v>1</v>
      </c>
      <c r="O3470" s="529">
        <v>6</v>
      </c>
      <c r="P3470" s="508">
        <f t="shared" si="83"/>
        <v>36000</v>
      </c>
    </row>
    <row r="3471" spans="1:16" s="389" customFormat="1" ht="11.25" x14ac:dyDescent="0.2">
      <c r="A3471" s="554" t="s">
        <v>522</v>
      </c>
      <c r="B3471" s="402" t="s">
        <v>7981</v>
      </c>
      <c r="C3471" s="505" t="s">
        <v>7982</v>
      </c>
      <c r="D3471" s="402" t="s">
        <v>7975</v>
      </c>
      <c r="E3471" s="508">
        <v>4500</v>
      </c>
      <c r="F3471" s="540">
        <v>47119785</v>
      </c>
      <c r="G3471" s="402" t="s">
        <v>8034</v>
      </c>
      <c r="H3471" s="402" t="s">
        <v>8014</v>
      </c>
      <c r="I3471" s="418" t="s">
        <v>7974</v>
      </c>
      <c r="J3471" s="402" t="s">
        <v>8014</v>
      </c>
      <c r="K3471" s="529">
        <v>1</v>
      </c>
      <c r="L3471" s="419">
        <v>0</v>
      </c>
      <c r="M3471" s="508">
        <f t="shared" si="82"/>
        <v>0</v>
      </c>
      <c r="N3471" s="529">
        <v>1</v>
      </c>
      <c r="O3471" s="529">
        <v>6</v>
      </c>
      <c r="P3471" s="508">
        <f t="shared" si="83"/>
        <v>27000</v>
      </c>
    </row>
    <row r="3472" spans="1:16" s="389" customFormat="1" ht="11.25" x14ac:dyDescent="0.2">
      <c r="A3472" s="554" t="s">
        <v>522</v>
      </c>
      <c r="B3472" s="402" t="s">
        <v>7981</v>
      </c>
      <c r="C3472" s="505" t="s">
        <v>7982</v>
      </c>
      <c r="D3472" s="402" t="s">
        <v>7975</v>
      </c>
      <c r="E3472" s="508">
        <v>4500</v>
      </c>
      <c r="F3472" s="540">
        <v>71913684</v>
      </c>
      <c r="G3472" s="402" t="s">
        <v>8035</v>
      </c>
      <c r="H3472" s="402" t="s">
        <v>8014</v>
      </c>
      <c r="I3472" s="418" t="s">
        <v>7974</v>
      </c>
      <c r="J3472" s="402" t="s">
        <v>8014</v>
      </c>
      <c r="K3472" s="529">
        <v>1</v>
      </c>
      <c r="L3472" s="419">
        <v>0</v>
      </c>
      <c r="M3472" s="508">
        <f t="shared" si="82"/>
        <v>0</v>
      </c>
      <c r="N3472" s="529">
        <v>1</v>
      </c>
      <c r="O3472" s="529">
        <v>6</v>
      </c>
      <c r="P3472" s="508">
        <f t="shared" si="83"/>
        <v>27000</v>
      </c>
    </row>
    <row r="3473" spans="1:16" s="389" customFormat="1" ht="11.25" x14ac:dyDescent="0.2">
      <c r="A3473" s="554" t="s">
        <v>522</v>
      </c>
      <c r="B3473" s="402" t="s">
        <v>7981</v>
      </c>
      <c r="C3473" s="505" t="s">
        <v>7982</v>
      </c>
      <c r="D3473" s="402" t="s">
        <v>7975</v>
      </c>
      <c r="E3473" s="508">
        <v>4500</v>
      </c>
      <c r="F3473" s="540">
        <v>71857384</v>
      </c>
      <c r="G3473" s="402" t="s">
        <v>8036</v>
      </c>
      <c r="H3473" s="402" t="s">
        <v>8014</v>
      </c>
      <c r="I3473" s="418" t="s">
        <v>7974</v>
      </c>
      <c r="J3473" s="402" t="s">
        <v>8014</v>
      </c>
      <c r="K3473" s="529">
        <v>1</v>
      </c>
      <c r="L3473" s="419">
        <v>0</v>
      </c>
      <c r="M3473" s="508">
        <f t="shared" si="82"/>
        <v>0</v>
      </c>
      <c r="N3473" s="529">
        <v>1</v>
      </c>
      <c r="O3473" s="529">
        <v>6</v>
      </c>
      <c r="P3473" s="508">
        <f t="shared" si="83"/>
        <v>27000</v>
      </c>
    </row>
    <row r="3474" spans="1:16" s="389" customFormat="1" ht="11.25" x14ac:dyDescent="0.2">
      <c r="A3474" s="554" t="s">
        <v>522</v>
      </c>
      <c r="B3474" s="402" t="s">
        <v>7981</v>
      </c>
      <c r="C3474" s="505" t="s">
        <v>7982</v>
      </c>
      <c r="D3474" s="402" t="s">
        <v>7975</v>
      </c>
      <c r="E3474" s="508">
        <v>4500</v>
      </c>
      <c r="F3474" s="540">
        <v>77377148</v>
      </c>
      <c r="G3474" s="402" t="s">
        <v>8037</v>
      </c>
      <c r="H3474" s="402" t="s">
        <v>8014</v>
      </c>
      <c r="I3474" s="418" t="s">
        <v>7974</v>
      </c>
      <c r="J3474" s="402" t="s">
        <v>8014</v>
      </c>
      <c r="K3474" s="529">
        <v>1</v>
      </c>
      <c r="L3474" s="419">
        <v>0</v>
      </c>
      <c r="M3474" s="508">
        <f t="shared" si="82"/>
        <v>0</v>
      </c>
      <c r="N3474" s="529">
        <v>1</v>
      </c>
      <c r="O3474" s="529">
        <v>6</v>
      </c>
      <c r="P3474" s="508">
        <f t="shared" si="83"/>
        <v>27000</v>
      </c>
    </row>
    <row r="3475" spans="1:16" s="389" customFormat="1" ht="11.25" x14ac:dyDescent="0.2">
      <c r="A3475" s="554" t="s">
        <v>522</v>
      </c>
      <c r="B3475" s="402" t="s">
        <v>7981</v>
      </c>
      <c r="C3475" s="505" t="s">
        <v>7982</v>
      </c>
      <c r="D3475" s="402" t="s">
        <v>7975</v>
      </c>
      <c r="E3475" s="508">
        <v>4500</v>
      </c>
      <c r="F3475" s="540">
        <v>49000567</v>
      </c>
      <c r="G3475" s="402" t="s">
        <v>8038</v>
      </c>
      <c r="H3475" s="402" t="s">
        <v>8014</v>
      </c>
      <c r="I3475" s="418" t="s">
        <v>7974</v>
      </c>
      <c r="J3475" s="402" t="s">
        <v>8014</v>
      </c>
      <c r="K3475" s="529">
        <v>1</v>
      </c>
      <c r="L3475" s="419">
        <v>0</v>
      </c>
      <c r="M3475" s="508">
        <f t="shared" si="82"/>
        <v>0</v>
      </c>
      <c r="N3475" s="529">
        <v>1</v>
      </c>
      <c r="O3475" s="529">
        <v>6</v>
      </c>
      <c r="P3475" s="508">
        <f t="shared" si="83"/>
        <v>27000</v>
      </c>
    </row>
    <row r="3476" spans="1:16" s="389" customFormat="1" ht="11.25" x14ac:dyDescent="0.2">
      <c r="A3476" s="554" t="s">
        <v>522</v>
      </c>
      <c r="B3476" s="402" t="s">
        <v>7981</v>
      </c>
      <c r="C3476" s="505" t="s">
        <v>7982</v>
      </c>
      <c r="D3476" s="402" t="s">
        <v>7975</v>
      </c>
      <c r="E3476" s="508">
        <v>2500</v>
      </c>
      <c r="F3476" s="540">
        <v>71108588</v>
      </c>
      <c r="G3476" s="402" t="s">
        <v>8039</v>
      </c>
      <c r="H3476" s="402" t="s">
        <v>8040</v>
      </c>
      <c r="I3476" s="418" t="s">
        <v>7974</v>
      </c>
      <c r="J3476" s="402" t="s">
        <v>8040</v>
      </c>
      <c r="K3476" s="529">
        <v>1</v>
      </c>
      <c r="L3476" s="419">
        <v>0</v>
      </c>
      <c r="M3476" s="508">
        <f t="shared" si="82"/>
        <v>0</v>
      </c>
      <c r="N3476" s="529">
        <v>1</v>
      </c>
      <c r="O3476" s="529">
        <v>6</v>
      </c>
      <c r="P3476" s="508">
        <f t="shared" si="83"/>
        <v>15000</v>
      </c>
    </row>
    <row r="3477" spans="1:16" s="389" customFormat="1" ht="11.25" x14ac:dyDescent="0.2">
      <c r="A3477" s="554" t="s">
        <v>522</v>
      </c>
      <c r="B3477" s="402" t="s">
        <v>4698</v>
      </c>
      <c r="C3477" s="505" t="s">
        <v>7971</v>
      </c>
      <c r="D3477" s="402" t="s">
        <v>7972</v>
      </c>
      <c r="E3477" s="508">
        <v>2500</v>
      </c>
      <c r="F3477" s="540">
        <v>47523437</v>
      </c>
      <c r="G3477" s="402" t="s">
        <v>8041</v>
      </c>
      <c r="H3477" s="402" t="s">
        <v>8042</v>
      </c>
      <c r="I3477" s="418" t="s">
        <v>7974</v>
      </c>
      <c r="J3477" s="402" t="s">
        <v>7107</v>
      </c>
      <c r="K3477" s="529">
        <v>2</v>
      </c>
      <c r="L3477" s="419">
        <v>12</v>
      </c>
      <c r="M3477" s="508">
        <f t="shared" si="82"/>
        <v>30000</v>
      </c>
      <c r="N3477" s="529">
        <v>1</v>
      </c>
      <c r="O3477" s="529">
        <v>6</v>
      </c>
      <c r="P3477" s="508">
        <f t="shared" si="83"/>
        <v>15000</v>
      </c>
    </row>
    <row r="3478" spans="1:16" s="389" customFormat="1" ht="11.25" x14ac:dyDescent="0.2">
      <c r="A3478" s="554" t="s">
        <v>522</v>
      </c>
      <c r="B3478" s="402" t="s">
        <v>4698</v>
      </c>
      <c r="C3478" s="505" t="s">
        <v>7971</v>
      </c>
      <c r="D3478" s="402" t="s">
        <v>7972</v>
      </c>
      <c r="E3478" s="508">
        <v>3000</v>
      </c>
      <c r="F3478" s="540" t="s">
        <v>8043</v>
      </c>
      <c r="G3478" s="402" t="s">
        <v>8044</v>
      </c>
      <c r="H3478" s="402" t="s">
        <v>3733</v>
      </c>
      <c r="I3478" s="418" t="s">
        <v>7974</v>
      </c>
      <c r="J3478" s="402" t="s">
        <v>7107</v>
      </c>
      <c r="K3478" s="529">
        <v>2</v>
      </c>
      <c r="L3478" s="419">
        <v>12</v>
      </c>
      <c r="M3478" s="508">
        <f t="shared" si="82"/>
        <v>36000</v>
      </c>
      <c r="N3478" s="529">
        <v>1</v>
      </c>
      <c r="O3478" s="529">
        <v>6</v>
      </c>
      <c r="P3478" s="508">
        <f t="shared" si="83"/>
        <v>18000</v>
      </c>
    </row>
    <row r="3479" spans="1:16" s="389" customFormat="1" ht="11.25" x14ac:dyDescent="0.2">
      <c r="A3479" s="554" t="s">
        <v>522</v>
      </c>
      <c r="B3479" s="402" t="s">
        <v>4698</v>
      </c>
      <c r="C3479" s="505" t="s">
        <v>7971</v>
      </c>
      <c r="D3479" s="402" t="s">
        <v>7972</v>
      </c>
      <c r="E3479" s="508">
        <v>2000</v>
      </c>
      <c r="F3479" s="540" t="s">
        <v>8045</v>
      </c>
      <c r="G3479" s="402" t="s">
        <v>8046</v>
      </c>
      <c r="H3479" s="402" t="s">
        <v>3733</v>
      </c>
      <c r="I3479" s="418" t="s">
        <v>7974</v>
      </c>
      <c r="J3479" s="402" t="s">
        <v>7107</v>
      </c>
      <c r="K3479" s="529">
        <v>2</v>
      </c>
      <c r="L3479" s="419">
        <v>12</v>
      </c>
      <c r="M3479" s="508">
        <f t="shared" si="82"/>
        <v>24000</v>
      </c>
      <c r="N3479" s="529">
        <v>1</v>
      </c>
      <c r="O3479" s="529">
        <v>6</v>
      </c>
      <c r="P3479" s="508">
        <f t="shared" si="83"/>
        <v>12000</v>
      </c>
    </row>
    <row r="3480" spans="1:16" s="389" customFormat="1" ht="11.25" x14ac:dyDescent="0.2">
      <c r="A3480" s="554" t="s">
        <v>522</v>
      </c>
      <c r="B3480" s="402" t="s">
        <v>4698</v>
      </c>
      <c r="C3480" s="505" t="s">
        <v>7971</v>
      </c>
      <c r="D3480" s="402" t="s">
        <v>7972</v>
      </c>
      <c r="E3480" s="508">
        <v>1800</v>
      </c>
      <c r="F3480" s="540" t="s">
        <v>8047</v>
      </c>
      <c r="G3480" s="402" t="s">
        <v>8048</v>
      </c>
      <c r="H3480" s="402" t="s">
        <v>3733</v>
      </c>
      <c r="I3480" s="418" t="s">
        <v>7974</v>
      </c>
      <c r="J3480" s="402" t="s">
        <v>7107</v>
      </c>
      <c r="K3480" s="529">
        <v>2</v>
      </c>
      <c r="L3480" s="419">
        <v>12</v>
      </c>
      <c r="M3480" s="508">
        <f t="shared" si="82"/>
        <v>21600</v>
      </c>
      <c r="N3480" s="529">
        <v>1</v>
      </c>
      <c r="O3480" s="529">
        <v>6</v>
      </c>
      <c r="P3480" s="508">
        <f t="shared" si="83"/>
        <v>10800</v>
      </c>
    </row>
    <row r="3481" spans="1:16" s="389" customFormat="1" ht="11.25" x14ac:dyDescent="0.2">
      <c r="A3481" s="554" t="s">
        <v>522</v>
      </c>
      <c r="B3481" s="402" t="s">
        <v>4698</v>
      </c>
      <c r="C3481" s="505" t="s">
        <v>7971</v>
      </c>
      <c r="D3481" s="402" t="s">
        <v>7972</v>
      </c>
      <c r="E3481" s="508">
        <v>2500</v>
      </c>
      <c r="F3481" s="540" t="s">
        <v>8049</v>
      </c>
      <c r="G3481" s="402" t="s">
        <v>8050</v>
      </c>
      <c r="H3481" s="402" t="s">
        <v>3733</v>
      </c>
      <c r="I3481" s="418" t="s">
        <v>7974</v>
      </c>
      <c r="J3481" s="402" t="s">
        <v>7107</v>
      </c>
      <c r="K3481" s="529">
        <v>2</v>
      </c>
      <c r="L3481" s="419">
        <v>12</v>
      </c>
      <c r="M3481" s="508">
        <f t="shared" si="82"/>
        <v>30000</v>
      </c>
      <c r="N3481" s="529">
        <v>1</v>
      </c>
      <c r="O3481" s="529">
        <v>6</v>
      </c>
      <c r="P3481" s="508">
        <f t="shared" si="83"/>
        <v>15000</v>
      </c>
    </row>
    <row r="3482" spans="1:16" s="389" customFormat="1" ht="11.25" x14ac:dyDescent="0.2">
      <c r="A3482" s="554" t="s">
        <v>522</v>
      </c>
      <c r="B3482" s="402" t="s">
        <v>4698</v>
      </c>
      <c r="C3482" s="505" t="s">
        <v>7971</v>
      </c>
      <c r="D3482" s="402" t="s">
        <v>7972</v>
      </c>
      <c r="E3482" s="508">
        <v>2500</v>
      </c>
      <c r="F3482" s="540" t="s">
        <v>8051</v>
      </c>
      <c r="G3482" s="402" t="s">
        <v>8052</v>
      </c>
      <c r="H3482" s="402" t="s">
        <v>3733</v>
      </c>
      <c r="I3482" s="418" t="s">
        <v>7974</v>
      </c>
      <c r="J3482" s="402" t="s">
        <v>7107</v>
      </c>
      <c r="K3482" s="529">
        <v>2</v>
      </c>
      <c r="L3482" s="419">
        <v>12</v>
      </c>
      <c r="M3482" s="508">
        <f t="shared" si="82"/>
        <v>30000</v>
      </c>
      <c r="N3482" s="529">
        <v>1</v>
      </c>
      <c r="O3482" s="529">
        <v>6</v>
      </c>
      <c r="P3482" s="508">
        <f t="shared" si="83"/>
        <v>15000</v>
      </c>
    </row>
    <row r="3483" spans="1:16" s="389" customFormat="1" ht="11.25" x14ac:dyDescent="0.2">
      <c r="A3483" s="554" t="s">
        <v>522</v>
      </c>
      <c r="B3483" s="402" t="s">
        <v>4698</v>
      </c>
      <c r="C3483" s="505" t="s">
        <v>7971</v>
      </c>
      <c r="D3483" s="402" t="s">
        <v>7972</v>
      </c>
      <c r="E3483" s="508">
        <v>2500</v>
      </c>
      <c r="F3483" s="540" t="s">
        <v>8053</v>
      </c>
      <c r="G3483" s="402" t="s">
        <v>8054</v>
      </c>
      <c r="H3483" s="402" t="s">
        <v>7107</v>
      </c>
      <c r="I3483" s="418" t="s">
        <v>7974</v>
      </c>
      <c r="J3483" s="402" t="s">
        <v>7107</v>
      </c>
      <c r="K3483" s="529">
        <v>2</v>
      </c>
      <c r="L3483" s="419">
        <v>12</v>
      </c>
      <c r="M3483" s="508">
        <f t="shared" si="82"/>
        <v>30000</v>
      </c>
      <c r="N3483" s="529">
        <v>1</v>
      </c>
      <c r="O3483" s="529">
        <v>6</v>
      </c>
      <c r="P3483" s="508">
        <f t="shared" si="83"/>
        <v>15000</v>
      </c>
    </row>
    <row r="3484" spans="1:16" s="389" customFormat="1" ht="11.25" x14ac:dyDescent="0.2">
      <c r="A3484" s="554" t="s">
        <v>522</v>
      </c>
      <c r="B3484" s="402" t="s">
        <v>4698</v>
      </c>
      <c r="C3484" s="505" t="s">
        <v>7971</v>
      </c>
      <c r="D3484" s="402" t="s">
        <v>7972</v>
      </c>
      <c r="E3484" s="508">
        <v>1500</v>
      </c>
      <c r="F3484" s="540">
        <v>43131904</v>
      </c>
      <c r="G3484" s="402" t="s">
        <v>8055</v>
      </c>
      <c r="H3484" s="402" t="s">
        <v>7107</v>
      </c>
      <c r="I3484" s="418" t="s">
        <v>7974</v>
      </c>
      <c r="J3484" s="402" t="s">
        <v>7107</v>
      </c>
      <c r="K3484" s="529">
        <v>2</v>
      </c>
      <c r="L3484" s="419">
        <v>12</v>
      </c>
      <c r="M3484" s="508">
        <f t="shared" si="82"/>
        <v>18000</v>
      </c>
      <c r="N3484" s="529">
        <v>1</v>
      </c>
      <c r="O3484" s="529">
        <v>6</v>
      </c>
      <c r="P3484" s="508">
        <f t="shared" si="83"/>
        <v>9000</v>
      </c>
    </row>
    <row r="3485" spans="1:16" s="389" customFormat="1" ht="11.25" x14ac:dyDescent="0.2">
      <c r="A3485" s="554" t="s">
        <v>522</v>
      </c>
      <c r="B3485" s="402" t="s">
        <v>4698</v>
      </c>
      <c r="C3485" s="505" t="s">
        <v>7971</v>
      </c>
      <c r="D3485" s="402" t="s">
        <v>7972</v>
      </c>
      <c r="E3485" s="508">
        <v>3500</v>
      </c>
      <c r="F3485" s="540" t="s">
        <v>8056</v>
      </c>
      <c r="G3485" s="402" t="s">
        <v>8057</v>
      </c>
      <c r="H3485" s="402" t="s">
        <v>7107</v>
      </c>
      <c r="I3485" s="418" t="s">
        <v>7974</v>
      </c>
      <c r="J3485" s="402" t="s">
        <v>7107</v>
      </c>
      <c r="K3485" s="529">
        <v>2</v>
      </c>
      <c r="L3485" s="419">
        <v>12</v>
      </c>
      <c r="M3485" s="508">
        <f t="shared" si="82"/>
        <v>42000</v>
      </c>
      <c r="N3485" s="529">
        <v>1</v>
      </c>
      <c r="O3485" s="529">
        <v>6</v>
      </c>
      <c r="P3485" s="508">
        <f t="shared" si="83"/>
        <v>21000</v>
      </c>
    </row>
    <row r="3486" spans="1:16" s="389" customFormat="1" ht="11.25" x14ac:dyDescent="0.2">
      <c r="A3486" s="554" t="s">
        <v>522</v>
      </c>
      <c r="B3486" s="402" t="s">
        <v>4698</v>
      </c>
      <c r="C3486" s="505" t="s">
        <v>7971</v>
      </c>
      <c r="D3486" s="402" t="s">
        <v>7972</v>
      </c>
      <c r="E3486" s="508">
        <v>3000</v>
      </c>
      <c r="F3486" s="540">
        <v>47115629</v>
      </c>
      <c r="G3486" s="402" t="s">
        <v>7778</v>
      </c>
      <c r="H3486" s="402" t="s">
        <v>7107</v>
      </c>
      <c r="I3486" s="418" t="s">
        <v>7974</v>
      </c>
      <c r="J3486" s="402" t="s">
        <v>7107</v>
      </c>
      <c r="K3486" s="529">
        <v>2</v>
      </c>
      <c r="L3486" s="419">
        <v>12</v>
      </c>
      <c r="M3486" s="508">
        <f t="shared" si="82"/>
        <v>36000</v>
      </c>
      <c r="N3486" s="529">
        <v>1</v>
      </c>
      <c r="O3486" s="529">
        <v>6</v>
      </c>
      <c r="P3486" s="508">
        <f t="shared" si="83"/>
        <v>18000</v>
      </c>
    </row>
    <row r="3487" spans="1:16" s="389" customFormat="1" ht="11.25" x14ac:dyDescent="0.2">
      <c r="A3487" s="554" t="s">
        <v>522</v>
      </c>
      <c r="B3487" s="402" t="s">
        <v>7981</v>
      </c>
      <c r="C3487" s="505" t="s">
        <v>7982</v>
      </c>
      <c r="D3487" s="402" t="s">
        <v>7975</v>
      </c>
      <c r="E3487" s="508">
        <v>4500</v>
      </c>
      <c r="F3487" s="540" t="s">
        <v>8058</v>
      </c>
      <c r="G3487" s="402" t="s">
        <v>8059</v>
      </c>
      <c r="H3487" s="402" t="s">
        <v>3712</v>
      </c>
      <c r="I3487" s="418" t="s">
        <v>7974</v>
      </c>
      <c r="J3487" s="402" t="s">
        <v>3712</v>
      </c>
      <c r="K3487" s="529">
        <v>1</v>
      </c>
      <c r="L3487" s="419">
        <v>0</v>
      </c>
      <c r="M3487" s="508">
        <f t="shared" si="82"/>
        <v>0</v>
      </c>
      <c r="N3487" s="529">
        <v>1</v>
      </c>
      <c r="O3487" s="529">
        <v>6</v>
      </c>
      <c r="P3487" s="508">
        <f t="shared" si="83"/>
        <v>27000</v>
      </c>
    </row>
    <row r="3488" spans="1:16" s="389" customFormat="1" ht="11.25" x14ac:dyDescent="0.2">
      <c r="A3488" s="554" t="s">
        <v>522</v>
      </c>
      <c r="B3488" s="402" t="s">
        <v>7981</v>
      </c>
      <c r="C3488" s="505" t="s">
        <v>7982</v>
      </c>
      <c r="D3488" s="402" t="s">
        <v>7975</v>
      </c>
      <c r="E3488" s="508">
        <v>4500</v>
      </c>
      <c r="F3488" s="540" t="s">
        <v>8060</v>
      </c>
      <c r="G3488" s="402" t="s">
        <v>8061</v>
      </c>
      <c r="H3488" s="402" t="s">
        <v>3712</v>
      </c>
      <c r="I3488" s="418" t="s">
        <v>7974</v>
      </c>
      <c r="J3488" s="402" t="s">
        <v>3712</v>
      </c>
      <c r="K3488" s="529">
        <v>1</v>
      </c>
      <c r="L3488" s="419">
        <v>0</v>
      </c>
      <c r="M3488" s="508">
        <f t="shared" si="82"/>
        <v>0</v>
      </c>
      <c r="N3488" s="529">
        <v>1</v>
      </c>
      <c r="O3488" s="529">
        <v>6</v>
      </c>
      <c r="P3488" s="508">
        <f t="shared" si="83"/>
        <v>27000</v>
      </c>
    </row>
    <row r="3489" spans="1:16" s="389" customFormat="1" ht="11.25" x14ac:dyDescent="0.2">
      <c r="A3489" s="554" t="s">
        <v>522</v>
      </c>
      <c r="B3489" s="402" t="s">
        <v>7981</v>
      </c>
      <c r="C3489" s="505" t="s">
        <v>7982</v>
      </c>
      <c r="D3489" s="402" t="s">
        <v>7975</v>
      </c>
      <c r="E3489" s="508">
        <v>4500</v>
      </c>
      <c r="F3489" s="540" t="s">
        <v>8062</v>
      </c>
      <c r="G3489" s="402" t="s">
        <v>8063</v>
      </c>
      <c r="H3489" s="402" t="s">
        <v>3712</v>
      </c>
      <c r="I3489" s="418" t="s">
        <v>7974</v>
      </c>
      <c r="J3489" s="402" t="s">
        <v>3712</v>
      </c>
      <c r="K3489" s="529">
        <v>1</v>
      </c>
      <c r="L3489" s="419">
        <v>0</v>
      </c>
      <c r="M3489" s="508">
        <f t="shared" si="82"/>
        <v>0</v>
      </c>
      <c r="N3489" s="529">
        <v>1</v>
      </c>
      <c r="O3489" s="529">
        <v>6</v>
      </c>
      <c r="P3489" s="508">
        <f t="shared" si="83"/>
        <v>27000</v>
      </c>
    </row>
    <row r="3490" spans="1:16" s="389" customFormat="1" ht="11.25" x14ac:dyDescent="0.2">
      <c r="A3490" s="554" t="s">
        <v>522</v>
      </c>
      <c r="B3490" s="402" t="s">
        <v>7981</v>
      </c>
      <c r="C3490" s="505" t="s">
        <v>7982</v>
      </c>
      <c r="D3490" s="402" t="s">
        <v>7975</v>
      </c>
      <c r="E3490" s="508">
        <v>4500</v>
      </c>
      <c r="F3490" s="540" t="s">
        <v>8064</v>
      </c>
      <c r="G3490" s="402" t="s">
        <v>8065</v>
      </c>
      <c r="H3490" s="402" t="s">
        <v>3712</v>
      </c>
      <c r="I3490" s="418" t="s">
        <v>7974</v>
      </c>
      <c r="J3490" s="402" t="s">
        <v>3712</v>
      </c>
      <c r="K3490" s="529">
        <v>1</v>
      </c>
      <c r="L3490" s="419">
        <v>0</v>
      </c>
      <c r="M3490" s="508">
        <f t="shared" si="82"/>
        <v>0</v>
      </c>
      <c r="N3490" s="529">
        <v>1</v>
      </c>
      <c r="O3490" s="529">
        <v>6</v>
      </c>
      <c r="P3490" s="508">
        <f t="shared" si="83"/>
        <v>27000</v>
      </c>
    </row>
    <row r="3491" spans="1:16" s="389" customFormat="1" ht="11.25" x14ac:dyDescent="0.2">
      <c r="A3491" s="554" t="s">
        <v>522</v>
      </c>
      <c r="B3491" s="402" t="s">
        <v>4698</v>
      </c>
      <c r="C3491" s="505" t="s">
        <v>7971</v>
      </c>
      <c r="D3491" s="402" t="s">
        <v>7975</v>
      </c>
      <c r="E3491" s="508">
        <v>2200</v>
      </c>
      <c r="F3491" s="540" t="s">
        <v>8066</v>
      </c>
      <c r="G3491" s="402" t="s">
        <v>8067</v>
      </c>
      <c r="H3491" s="402" t="s">
        <v>3712</v>
      </c>
      <c r="I3491" s="418" t="s">
        <v>7974</v>
      </c>
      <c r="J3491" s="402" t="s">
        <v>3712</v>
      </c>
      <c r="K3491" s="529">
        <v>2</v>
      </c>
      <c r="L3491" s="419">
        <v>12</v>
      </c>
      <c r="M3491" s="508">
        <f t="shared" si="82"/>
        <v>26400</v>
      </c>
      <c r="N3491" s="529">
        <v>1</v>
      </c>
      <c r="O3491" s="529">
        <v>6</v>
      </c>
      <c r="P3491" s="508">
        <f t="shared" si="83"/>
        <v>13200</v>
      </c>
    </row>
    <row r="3492" spans="1:16" s="389" customFormat="1" ht="11.25" x14ac:dyDescent="0.2">
      <c r="A3492" s="554" t="s">
        <v>522</v>
      </c>
      <c r="B3492" s="402" t="s">
        <v>7981</v>
      </c>
      <c r="C3492" s="505" t="s">
        <v>7982</v>
      </c>
      <c r="D3492" s="402" t="s">
        <v>7975</v>
      </c>
      <c r="E3492" s="508">
        <v>4500</v>
      </c>
      <c r="F3492" s="540" t="s">
        <v>8068</v>
      </c>
      <c r="G3492" s="402" t="s">
        <v>8069</v>
      </c>
      <c r="H3492" s="402" t="s">
        <v>3712</v>
      </c>
      <c r="I3492" s="418" t="s">
        <v>7974</v>
      </c>
      <c r="J3492" s="402" t="s">
        <v>3712</v>
      </c>
      <c r="K3492" s="529">
        <v>1</v>
      </c>
      <c r="L3492" s="419">
        <v>0</v>
      </c>
      <c r="M3492" s="508">
        <f t="shared" si="82"/>
        <v>0</v>
      </c>
      <c r="N3492" s="529">
        <v>1</v>
      </c>
      <c r="O3492" s="529">
        <v>6</v>
      </c>
      <c r="P3492" s="508">
        <f t="shared" si="83"/>
        <v>27000</v>
      </c>
    </row>
    <row r="3493" spans="1:16" s="389" customFormat="1" ht="11.25" x14ac:dyDescent="0.2">
      <c r="A3493" s="554" t="s">
        <v>522</v>
      </c>
      <c r="B3493" s="402" t="s">
        <v>7981</v>
      </c>
      <c r="C3493" s="505" t="s">
        <v>7982</v>
      </c>
      <c r="D3493" s="402" t="s">
        <v>7975</v>
      </c>
      <c r="E3493" s="508">
        <v>4500</v>
      </c>
      <c r="F3493" s="540" t="s">
        <v>8070</v>
      </c>
      <c r="G3493" s="402" t="s">
        <v>8071</v>
      </c>
      <c r="H3493" s="402" t="s">
        <v>3712</v>
      </c>
      <c r="I3493" s="418" t="s">
        <v>7974</v>
      </c>
      <c r="J3493" s="402" t="s">
        <v>3712</v>
      </c>
      <c r="K3493" s="529">
        <v>1</v>
      </c>
      <c r="L3493" s="419">
        <v>0</v>
      </c>
      <c r="M3493" s="508">
        <f t="shared" si="82"/>
        <v>0</v>
      </c>
      <c r="N3493" s="529">
        <v>1</v>
      </c>
      <c r="O3493" s="529">
        <v>6</v>
      </c>
      <c r="P3493" s="508">
        <f t="shared" si="83"/>
        <v>27000</v>
      </c>
    </row>
    <row r="3494" spans="1:16" s="389" customFormat="1" ht="11.25" x14ac:dyDescent="0.2">
      <c r="A3494" s="554" t="s">
        <v>522</v>
      </c>
      <c r="B3494" s="402" t="s">
        <v>7981</v>
      </c>
      <c r="C3494" s="505" t="s">
        <v>7982</v>
      </c>
      <c r="D3494" s="402" t="s">
        <v>7975</v>
      </c>
      <c r="E3494" s="508">
        <v>4500</v>
      </c>
      <c r="F3494" s="540" t="s">
        <v>8072</v>
      </c>
      <c r="G3494" s="402" t="s">
        <v>8073</v>
      </c>
      <c r="H3494" s="402" t="s">
        <v>3712</v>
      </c>
      <c r="I3494" s="418" t="s">
        <v>7974</v>
      </c>
      <c r="J3494" s="402" t="s">
        <v>3712</v>
      </c>
      <c r="K3494" s="529">
        <v>1</v>
      </c>
      <c r="L3494" s="419">
        <v>0</v>
      </c>
      <c r="M3494" s="508">
        <f t="shared" si="82"/>
        <v>0</v>
      </c>
      <c r="N3494" s="529">
        <v>1</v>
      </c>
      <c r="O3494" s="529">
        <v>6</v>
      </c>
      <c r="P3494" s="508">
        <f t="shared" si="83"/>
        <v>27000</v>
      </c>
    </row>
    <row r="3495" spans="1:16" s="389" customFormat="1" ht="11.25" x14ac:dyDescent="0.2">
      <c r="A3495" s="554" t="s">
        <v>522</v>
      </c>
      <c r="B3495" s="402" t="s">
        <v>7981</v>
      </c>
      <c r="C3495" s="505" t="s">
        <v>7982</v>
      </c>
      <c r="D3495" s="402" t="s">
        <v>7975</v>
      </c>
      <c r="E3495" s="508">
        <v>4500</v>
      </c>
      <c r="F3495" s="540" t="s">
        <v>8074</v>
      </c>
      <c r="G3495" s="402" t="s">
        <v>8075</v>
      </c>
      <c r="H3495" s="402" t="s">
        <v>3712</v>
      </c>
      <c r="I3495" s="418" t="s">
        <v>7974</v>
      </c>
      <c r="J3495" s="402" t="s">
        <v>3712</v>
      </c>
      <c r="K3495" s="529">
        <v>1</v>
      </c>
      <c r="L3495" s="419">
        <v>0</v>
      </c>
      <c r="M3495" s="508">
        <f t="shared" si="82"/>
        <v>0</v>
      </c>
      <c r="N3495" s="529">
        <v>1</v>
      </c>
      <c r="O3495" s="529">
        <v>6</v>
      </c>
      <c r="P3495" s="508">
        <f t="shared" si="83"/>
        <v>27000</v>
      </c>
    </row>
    <row r="3496" spans="1:16" s="389" customFormat="1" ht="11.25" x14ac:dyDescent="0.2">
      <c r="A3496" s="554" t="s">
        <v>522</v>
      </c>
      <c r="B3496" s="402" t="s">
        <v>7981</v>
      </c>
      <c r="C3496" s="505" t="s">
        <v>7982</v>
      </c>
      <c r="D3496" s="402" t="s">
        <v>7975</v>
      </c>
      <c r="E3496" s="508">
        <v>4500</v>
      </c>
      <c r="F3496" s="540" t="s">
        <v>8076</v>
      </c>
      <c r="G3496" s="402" t="s">
        <v>8077</v>
      </c>
      <c r="H3496" s="402" t="s">
        <v>3712</v>
      </c>
      <c r="I3496" s="418" t="s">
        <v>7974</v>
      </c>
      <c r="J3496" s="402" t="s">
        <v>3712</v>
      </c>
      <c r="K3496" s="529">
        <v>1</v>
      </c>
      <c r="L3496" s="419">
        <v>0</v>
      </c>
      <c r="M3496" s="508">
        <f t="shared" si="82"/>
        <v>0</v>
      </c>
      <c r="N3496" s="529">
        <v>1</v>
      </c>
      <c r="O3496" s="529">
        <v>6</v>
      </c>
      <c r="P3496" s="508">
        <f t="shared" si="83"/>
        <v>27000</v>
      </c>
    </row>
    <row r="3497" spans="1:16" s="389" customFormat="1" ht="11.25" x14ac:dyDescent="0.2">
      <c r="A3497" s="554" t="s">
        <v>522</v>
      </c>
      <c r="B3497" s="402" t="s">
        <v>7981</v>
      </c>
      <c r="C3497" s="505" t="s">
        <v>7982</v>
      </c>
      <c r="D3497" s="402" t="s">
        <v>7975</v>
      </c>
      <c r="E3497" s="508">
        <v>4500</v>
      </c>
      <c r="F3497" s="540" t="s">
        <v>8078</v>
      </c>
      <c r="G3497" s="402" t="s">
        <v>8079</v>
      </c>
      <c r="H3497" s="402" t="s">
        <v>3712</v>
      </c>
      <c r="I3497" s="418" t="s">
        <v>7974</v>
      </c>
      <c r="J3497" s="402" t="s">
        <v>3712</v>
      </c>
      <c r="K3497" s="529">
        <v>1</v>
      </c>
      <c r="L3497" s="419">
        <v>0</v>
      </c>
      <c r="M3497" s="508">
        <f t="shared" si="82"/>
        <v>0</v>
      </c>
      <c r="N3497" s="529">
        <v>1</v>
      </c>
      <c r="O3497" s="529">
        <v>6</v>
      </c>
      <c r="P3497" s="508">
        <f t="shared" si="83"/>
        <v>27000</v>
      </c>
    </row>
    <row r="3498" spans="1:16" s="389" customFormat="1" ht="11.25" x14ac:dyDescent="0.2">
      <c r="A3498" s="554" t="s">
        <v>522</v>
      </c>
      <c r="B3498" s="402" t="s">
        <v>7981</v>
      </c>
      <c r="C3498" s="505" t="s">
        <v>7982</v>
      </c>
      <c r="D3498" s="402" t="s">
        <v>7975</v>
      </c>
      <c r="E3498" s="508">
        <v>4500</v>
      </c>
      <c r="F3498" s="540" t="s">
        <v>8080</v>
      </c>
      <c r="G3498" s="402" t="s">
        <v>8081</v>
      </c>
      <c r="H3498" s="402" t="s">
        <v>3712</v>
      </c>
      <c r="I3498" s="418" t="s">
        <v>7974</v>
      </c>
      <c r="J3498" s="402" t="s">
        <v>3712</v>
      </c>
      <c r="K3498" s="529">
        <v>1</v>
      </c>
      <c r="L3498" s="419">
        <v>0</v>
      </c>
      <c r="M3498" s="508">
        <f t="shared" si="82"/>
        <v>0</v>
      </c>
      <c r="N3498" s="529">
        <v>1</v>
      </c>
      <c r="O3498" s="529">
        <v>6</v>
      </c>
      <c r="P3498" s="508">
        <f t="shared" si="83"/>
        <v>27000</v>
      </c>
    </row>
    <row r="3499" spans="1:16" s="389" customFormat="1" ht="11.25" x14ac:dyDescent="0.2">
      <c r="A3499" s="554" t="s">
        <v>522</v>
      </c>
      <c r="B3499" s="402" t="s">
        <v>4698</v>
      </c>
      <c r="C3499" s="505" t="s">
        <v>7971</v>
      </c>
      <c r="D3499" s="402" t="s">
        <v>7975</v>
      </c>
      <c r="E3499" s="508">
        <v>2200</v>
      </c>
      <c r="F3499" s="540" t="s">
        <v>8082</v>
      </c>
      <c r="G3499" s="402" t="s">
        <v>8083</v>
      </c>
      <c r="H3499" s="402" t="s">
        <v>3712</v>
      </c>
      <c r="I3499" s="418" t="s">
        <v>7974</v>
      </c>
      <c r="J3499" s="402" t="s">
        <v>3712</v>
      </c>
      <c r="K3499" s="529">
        <v>2</v>
      </c>
      <c r="L3499" s="419">
        <v>12</v>
      </c>
      <c r="M3499" s="508">
        <f t="shared" si="82"/>
        <v>26400</v>
      </c>
      <c r="N3499" s="529">
        <v>1</v>
      </c>
      <c r="O3499" s="529">
        <v>6</v>
      </c>
      <c r="P3499" s="508">
        <f t="shared" si="83"/>
        <v>13200</v>
      </c>
    </row>
    <row r="3500" spans="1:16" s="389" customFormat="1" ht="11.25" x14ac:dyDescent="0.2">
      <c r="A3500" s="554" t="s">
        <v>522</v>
      </c>
      <c r="B3500" s="402" t="s">
        <v>7981</v>
      </c>
      <c r="C3500" s="505" t="s">
        <v>7982</v>
      </c>
      <c r="D3500" s="402" t="s">
        <v>7975</v>
      </c>
      <c r="E3500" s="508">
        <v>4500</v>
      </c>
      <c r="F3500" s="540" t="s">
        <v>8084</v>
      </c>
      <c r="G3500" s="402" t="s">
        <v>8085</v>
      </c>
      <c r="H3500" s="402" t="s">
        <v>3712</v>
      </c>
      <c r="I3500" s="418" t="s">
        <v>7974</v>
      </c>
      <c r="J3500" s="402" t="s">
        <v>3712</v>
      </c>
      <c r="K3500" s="529">
        <v>1</v>
      </c>
      <c r="L3500" s="419">
        <v>0</v>
      </c>
      <c r="M3500" s="508">
        <f t="shared" si="82"/>
        <v>0</v>
      </c>
      <c r="N3500" s="529">
        <v>1</v>
      </c>
      <c r="O3500" s="529">
        <v>6</v>
      </c>
      <c r="P3500" s="508">
        <f t="shared" si="83"/>
        <v>27000</v>
      </c>
    </row>
    <row r="3501" spans="1:16" s="389" customFormat="1" ht="11.25" x14ac:dyDescent="0.2">
      <c r="A3501" s="554" t="s">
        <v>522</v>
      </c>
      <c r="B3501" s="402" t="s">
        <v>7981</v>
      </c>
      <c r="C3501" s="505" t="s">
        <v>7982</v>
      </c>
      <c r="D3501" s="402" t="s">
        <v>7975</v>
      </c>
      <c r="E3501" s="508">
        <v>4500</v>
      </c>
      <c r="F3501" s="540" t="s">
        <v>8086</v>
      </c>
      <c r="G3501" s="402" t="s">
        <v>8087</v>
      </c>
      <c r="H3501" s="402" t="s">
        <v>3712</v>
      </c>
      <c r="I3501" s="418" t="s">
        <v>7974</v>
      </c>
      <c r="J3501" s="402" t="s">
        <v>3712</v>
      </c>
      <c r="K3501" s="529">
        <v>1</v>
      </c>
      <c r="L3501" s="419">
        <v>0</v>
      </c>
      <c r="M3501" s="508">
        <f t="shared" si="82"/>
        <v>0</v>
      </c>
      <c r="N3501" s="529">
        <v>1</v>
      </c>
      <c r="O3501" s="529">
        <v>6</v>
      </c>
      <c r="P3501" s="508">
        <f t="shared" si="83"/>
        <v>27000</v>
      </c>
    </row>
    <row r="3502" spans="1:16" s="389" customFormat="1" ht="11.25" x14ac:dyDescent="0.2">
      <c r="A3502" s="554" t="s">
        <v>522</v>
      </c>
      <c r="B3502" s="402" t="s">
        <v>7981</v>
      </c>
      <c r="C3502" s="505" t="s">
        <v>7982</v>
      </c>
      <c r="D3502" s="402" t="s">
        <v>7975</v>
      </c>
      <c r="E3502" s="508">
        <v>4500</v>
      </c>
      <c r="F3502" s="540" t="s">
        <v>8088</v>
      </c>
      <c r="G3502" s="402" t="s">
        <v>8089</v>
      </c>
      <c r="H3502" s="402" t="s">
        <v>3712</v>
      </c>
      <c r="I3502" s="418" t="s">
        <v>7974</v>
      </c>
      <c r="J3502" s="402" t="s">
        <v>3712</v>
      </c>
      <c r="K3502" s="529">
        <v>1</v>
      </c>
      <c r="L3502" s="419">
        <v>0</v>
      </c>
      <c r="M3502" s="508">
        <f t="shared" si="82"/>
        <v>0</v>
      </c>
      <c r="N3502" s="529">
        <v>1</v>
      </c>
      <c r="O3502" s="529">
        <v>6</v>
      </c>
      <c r="P3502" s="508">
        <f t="shared" si="83"/>
        <v>27000</v>
      </c>
    </row>
    <row r="3503" spans="1:16" s="389" customFormat="1" ht="11.25" x14ac:dyDescent="0.2">
      <c r="A3503" s="554" t="s">
        <v>522</v>
      </c>
      <c r="B3503" s="402" t="s">
        <v>7981</v>
      </c>
      <c r="C3503" s="505" t="s">
        <v>7982</v>
      </c>
      <c r="D3503" s="402" t="s">
        <v>7975</v>
      </c>
      <c r="E3503" s="508">
        <v>4500</v>
      </c>
      <c r="F3503" s="540" t="s">
        <v>8090</v>
      </c>
      <c r="G3503" s="402" t="s">
        <v>8091</v>
      </c>
      <c r="H3503" s="402" t="s">
        <v>3712</v>
      </c>
      <c r="I3503" s="418" t="s">
        <v>7974</v>
      </c>
      <c r="J3503" s="402" t="s">
        <v>3712</v>
      </c>
      <c r="K3503" s="529">
        <v>1</v>
      </c>
      <c r="L3503" s="419">
        <v>0</v>
      </c>
      <c r="M3503" s="508">
        <f t="shared" ref="M3503:M3566" si="84">+E3503*L3503</f>
        <v>0</v>
      </c>
      <c r="N3503" s="529">
        <v>1</v>
      </c>
      <c r="O3503" s="529">
        <v>6</v>
      </c>
      <c r="P3503" s="508">
        <f t="shared" ref="P3503:P3566" si="85">+O3503*E3503</f>
        <v>27000</v>
      </c>
    </row>
    <row r="3504" spans="1:16" s="389" customFormat="1" ht="11.25" x14ac:dyDescent="0.2">
      <c r="A3504" s="554" t="s">
        <v>522</v>
      </c>
      <c r="B3504" s="402" t="s">
        <v>4698</v>
      </c>
      <c r="C3504" s="505" t="s">
        <v>7971</v>
      </c>
      <c r="D3504" s="402" t="s">
        <v>7975</v>
      </c>
      <c r="E3504" s="508">
        <v>2200</v>
      </c>
      <c r="F3504" s="540" t="s">
        <v>8092</v>
      </c>
      <c r="G3504" s="402" t="s">
        <v>8093</v>
      </c>
      <c r="H3504" s="402" t="s">
        <v>3712</v>
      </c>
      <c r="I3504" s="418" t="s">
        <v>7974</v>
      </c>
      <c r="J3504" s="402" t="s">
        <v>3712</v>
      </c>
      <c r="K3504" s="529">
        <v>2</v>
      </c>
      <c r="L3504" s="419">
        <v>12</v>
      </c>
      <c r="M3504" s="508">
        <f t="shared" si="84"/>
        <v>26400</v>
      </c>
      <c r="N3504" s="529">
        <v>1</v>
      </c>
      <c r="O3504" s="529">
        <v>6</v>
      </c>
      <c r="P3504" s="508">
        <f t="shared" si="85"/>
        <v>13200</v>
      </c>
    </row>
    <row r="3505" spans="1:16" s="389" customFormat="1" ht="11.25" x14ac:dyDescent="0.2">
      <c r="A3505" s="554" t="s">
        <v>522</v>
      </c>
      <c r="B3505" s="402" t="s">
        <v>4698</v>
      </c>
      <c r="C3505" s="505" t="s">
        <v>7971</v>
      </c>
      <c r="D3505" s="402" t="s">
        <v>7975</v>
      </c>
      <c r="E3505" s="508">
        <v>2500</v>
      </c>
      <c r="F3505" s="540">
        <v>72250463</v>
      </c>
      <c r="G3505" s="402" t="s">
        <v>8094</v>
      </c>
      <c r="H3505" s="402" t="s">
        <v>8095</v>
      </c>
      <c r="I3505" s="418" t="s">
        <v>7974</v>
      </c>
      <c r="J3505" s="402" t="s">
        <v>8095</v>
      </c>
      <c r="K3505" s="529">
        <v>2</v>
      </c>
      <c r="L3505" s="419">
        <v>12</v>
      </c>
      <c r="M3505" s="508">
        <f t="shared" si="84"/>
        <v>30000</v>
      </c>
      <c r="N3505" s="529">
        <v>1</v>
      </c>
      <c r="O3505" s="529">
        <v>6</v>
      </c>
      <c r="P3505" s="508">
        <f t="shared" si="85"/>
        <v>15000</v>
      </c>
    </row>
    <row r="3506" spans="1:16" s="389" customFormat="1" ht="11.25" x14ac:dyDescent="0.2">
      <c r="A3506" s="554" t="s">
        <v>522</v>
      </c>
      <c r="B3506" s="402" t="s">
        <v>7981</v>
      </c>
      <c r="C3506" s="505" t="s">
        <v>8012</v>
      </c>
      <c r="D3506" s="402" t="s">
        <v>7975</v>
      </c>
      <c r="E3506" s="508">
        <v>9500</v>
      </c>
      <c r="F3506" s="540">
        <v>72129915</v>
      </c>
      <c r="G3506" s="402" t="s">
        <v>8096</v>
      </c>
      <c r="H3506" s="402" t="s">
        <v>2841</v>
      </c>
      <c r="I3506" s="418" t="s">
        <v>7974</v>
      </c>
      <c r="J3506" s="402" t="s">
        <v>6060</v>
      </c>
      <c r="K3506" s="529">
        <v>0</v>
      </c>
      <c r="L3506" s="419">
        <v>0</v>
      </c>
      <c r="M3506" s="508">
        <f t="shared" si="84"/>
        <v>0</v>
      </c>
      <c r="N3506" s="529">
        <v>1</v>
      </c>
      <c r="O3506" s="529">
        <v>6</v>
      </c>
      <c r="P3506" s="508">
        <f t="shared" si="85"/>
        <v>57000</v>
      </c>
    </row>
    <row r="3507" spans="1:16" s="389" customFormat="1" ht="11.25" x14ac:dyDescent="0.2">
      <c r="A3507" s="554" t="s">
        <v>522</v>
      </c>
      <c r="B3507" s="402" t="s">
        <v>7981</v>
      </c>
      <c r="C3507" s="505" t="s">
        <v>7982</v>
      </c>
      <c r="D3507" s="402" t="s">
        <v>7975</v>
      </c>
      <c r="E3507" s="508">
        <v>8000</v>
      </c>
      <c r="F3507" s="540" t="s">
        <v>8097</v>
      </c>
      <c r="G3507" s="402" t="s">
        <v>8098</v>
      </c>
      <c r="H3507" s="402" t="s">
        <v>2841</v>
      </c>
      <c r="I3507" s="418" t="s">
        <v>7974</v>
      </c>
      <c r="J3507" s="402" t="s">
        <v>6060</v>
      </c>
      <c r="K3507" s="529">
        <v>1</v>
      </c>
      <c r="L3507" s="419">
        <v>0</v>
      </c>
      <c r="M3507" s="508">
        <f t="shared" si="84"/>
        <v>0</v>
      </c>
      <c r="N3507" s="529">
        <v>1</v>
      </c>
      <c r="O3507" s="529">
        <v>6</v>
      </c>
      <c r="P3507" s="508">
        <f t="shared" si="85"/>
        <v>48000</v>
      </c>
    </row>
    <row r="3508" spans="1:16" s="389" customFormat="1" ht="11.25" x14ac:dyDescent="0.2">
      <c r="A3508" s="554" t="s">
        <v>522</v>
      </c>
      <c r="B3508" s="402" t="s">
        <v>7981</v>
      </c>
      <c r="C3508" s="505" t="s">
        <v>8012</v>
      </c>
      <c r="D3508" s="402" t="s">
        <v>7975</v>
      </c>
      <c r="E3508" s="508">
        <v>9500</v>
      </c>
      <c r="F3508" s="540">
        <v>46504730</v>
      </c>
      <c r="G3508" s="402" t="s">
        <v>8099</v>
      </c>
      <c r="H3508" s="402" t="s">
        <v>2841</v>
      </c>
      <c r="I3508" s="418" t="s">
        <v>7974</v>
      </c>
      <c r="J3508" s="402" t="s">
        <v>6060</v>
      </c>
      <c r="K3508" s="529">
        <v>0</v>
      </c>
      <c r="L3508" s="419">
        <v>0</v>
      </c>
      <c r="M3508" s="508">
        <f t="shared" si="84"/>
        <v>0</v>
      </c>
      <c r="N3508" s="529">
        <v>1</v>
      </c>
      <c r="O3508" s="529">
        <v>6</v>
      </c>
      <c r="P3508" s="508">
        <f t="shared" si="85"/>
        <v>57000</v>
      </c>
    </row>
    <row r="3509" spans="1:16" s="389" customFormat="1" ht="11.25" x14ac:dyDescent="0.2">
      <c r="A3509" s="554" t="s">
        <v>522</v>
      </c>
      <c r="B3509" s="402" t="s">
        <v>7981</v>
      </c>
      <c r="C3509" s="505" t="s">
        <v>7982</v>
      </c>
      <c r="D3509" s="402" t="s">
        <v>7975</v>
      </c>
      <c r="E3509" s="508">
        <v>8000</v>
      </c>
      <c r="F3509" s="540">
        <v>2545497</v>
      </c>
      <c r="G3509" s="402" t="s">
        <v>8100</v>
      </c>
      <c r="H3509" s="402" t="s">
        <v>2841</v>
      </c>
      <c r="I3509" s="418" t="s">
        <v>7974</v>
      </c>
      <c r="J3509" s="402" t="s">
        <v>6060</v>
      </c>
      <c r="K3509" s="529">
        <v>1</v>
      </c>
      <c r="L3509" s="419">
        <v>0</v>
      </c>
      <c r="M3509" s="508">
        <f t="shared" si="84"/>
        <v>0</v>
      </c>
      <c r="N3509" s="529">
        <v>1</v>
      </c>
      <c r="O3509" s="529">
        <v>6</v>
      </c>
      <c r="P3509" s="508">
        <f t="shared" si="85"/>
        <v>48000</v>
      </c>
    </row>
    <row r="3510" spans="1:16" s="389" customFormat="1" ht="11.25" x14ac:dyDescent="0.2">
      <c r="A3510" s="554" t="s">
        <v>522</v>
      </c>
      <c r="B3510" s="402" t="s">
        <v>7981</v>
      </c>
      <c r="C3510" s="505" t="s">
        <v>7982</v>
      </c>
      <c r="D3510" s="402" t="s">
        <v>7975</v>
      </c>
      <c r="E3510" s="508">
        <v>8000</v>
      </c>
      <c r="F3510" s="540" t="s">
        <v>8101</v>
      </c>
      <c r="G3510" s="402" t="s">
        <v>8102</v>
      </c>
      <c r="H3510" s="402" t="s">
        <v>2841</v>
      </c>
      <c r="I3510" s="418" t="s">
        <v>7974</v>
      </c>
      <c r="J3510" s="402" t="s">
        <v>6060</v>
      </c>
      <c r="K3510" s="529">
        <v>1</v>
      </c>
      <c r="L3510" s="419">
        <v>0</v>
      </c>
      <c r="M3510" s="508">
        <f t="shared" si="84"/>
        <v>0</v>
      </c>
      <c r="N3510" s="529">
        <v>1</v>
      </c>
      <c r="O3510" s="529">
        <v>6</v>
      </c>
      <c r="P3510" s="508">
        <f t="shared" si="85"/>
        <v>48000</v>
      </c>
    </row>
    <row r="3511" spans="1:16" s="389" customFormat="1" ht="11.25" x14ac:dyDescent="0.2">
      <c r="A3511" s="554" t="s">
        <v>522</v>
      </c>
      <c r="B3511" s="402" t="s">
        <v>4698</v>
      </c>
      <c r="C3511" s="505" t="s">
        <v>7971</v>
      </c>
      <c r="D3511" s="402" t="s">
        <v>7975</v>
      </c>
      <c r="E3511" s="508">
        <v>8000</v>
      </c>
      <c r="F3511" s="540" t="s">
        <v>8103</v>
      </c>
      <c r="G3511" s="402" t="s">
        <v>8104</v>
      </c>
      <c r="H3511" s="402" t="s">
        <v>2841</v>
      </c>
      <c r="I3511" s="418" t="s">
        <v>7974</v>
      </c>
      <c r="J3511" s="402" t="s">
        <v>6060</v>
      </c>
      <c r="K3511" s="529">
        <v>2</v>
      </c>
      <c r="L3511" s="419">
        <v>12</v>
      </c>
      <c r="M3511" s="508">
        <f t="shared" si="84"/>
        <v>96000</v>
      </c>
      <c r="N3511" s="529">
        <v>1</v>
      </c>
      <c r="O3511" s="529">
        <v>6</v>
      </c>
      <c r="P3511" s="508">
        <f t="shared" si="85"/>
        <v>48000</v>
      </c>
    </row>
    <row r="3512" spans="1:16" s="389" customFormat="1" ht="11.25" x14ac:dyDescent="0.2">
      <c r="A3512" s="554" t="s">
        <v>522</v>
      </c>
      <c r="B3512" s="402" t="s">
        <v>7981</v>
      </c>
      <c r="C3512" s="505" t="s">
        <v>7982</v>
      </c>
      <c r="D3512" s="402" t="s">
        <v>7975</v>
      </c>
      <c r="E3512" s="508">
        <v>8000</v>
      </c>
      <c r="F3512" s="540" t="s">
        <v>8105</v>
      </c>
      <c r="G3512" s="402" t="s">
        <v>8106</v>
      </c>
      <c r="H3512" s="402" t="s">
        <v>2841</v>
      </c>
      <c r="I3512" s="418" t="s">
        <v>7974</v>
      </c>
      <c r="J3512" s="402" t="s">
        <v>6060</v>
      </c>
      <c r="K3512" s="529">
        <v>1</v>
      </c>
      <c r="L3512" s="419">
        <v>0</v>
      </c>
      <c r="M3512" s="508">
        <f t="shared" si="84"/>
        <v>0</v>
      </c>
      <c r="N3512" s="529">
        <v>1</v>
      </c>
      <c r="O3512" s="529">
        <v>6</v>
      </c>
      <c r="P3512" s="508">
        <f t="shared" si="85"/>
        <v>48000</v>
      </c>
    </row>
    <row r="3513" spans="1:16" s="389" customFormat="1" ht="11.25" x14ac:dyDescent="0.2">
      <c r="A3513" s="554" t="s">
        <v>522</v>
      </c>
      <c r="B3513" s="402" t="s">
        <v>7981</v>
      </c>
      <c r="C3513" s="505" t="s">
        <v>7982</v>
      </c>
      <c r="D3513" s="402" t="s">
        <v>7975</v>
      </c>
      <c r="E3513" s="508">
        <v>8000</v>
      </c>
      <c r="F3513" s="540" t="s">
        <v>8107</v>
      </c>
      <c r="G3513" s="402" t="s">
        <v>8108</v>
      </c>
      <c r="H3513" s="402" t="s">
        <v>2841</v>
      </c>
      <c r="I3513" s="418" t="s">
        <v>7974</v>
      </c>
      <c r="J3513" s="402" t="s">
        <v>6060</v>
      </c>
      <c r="K3513" s="529">
        <v>1</v>
      </c>
      <c r="L3513" s="419">
        <v>0</v>
      </c>
      <c r="M3513" s="508">
        <f t="shared" si="84"/>
        <v>0</v>
      </c>
      <c r="N3513" s="529">
        <v>1</v>
      </c>
      <c r="O3513" s="529">
        <v>6</v>
      </c>
      <c r="P3513" s="508">
        <f t="shared" si="85"/>
        <v>48000</v>
      </c>
    </row>
    <row r="3514" spans="1:16" s="389" customFormat="1" ht="11.25" x14ac:dyDescent="0.2">
      <c r="A3514" s="554" t="s">
        <v>522</v>
      </c>
      <c r="B3514" s="402" t="s">
        <v>7981</v>
      </c>
      <c r="C3514" s="505" t="s">
        <v>8012</v>
      </c>
      <c r="D3514" s="402" t="s">
        <v>7975</v>
      </c>
      <c r="E3514" s="508">
        <v>9500</v>
      </c>
      <c r="F3514" s="540">
        <v>45835274</v>
      </c>
      <c r="G3514" s="402" t="s">
        <v>8109</v>
      </c>
      <c r="H3514" s="402" t="s">
        <v>2841</v>
      </c>
      <c r="I3514" s="418" t="s">
        <v>7974</v>
      </c>
      <c r="J3514" s="402" t="s">
        <v>6060</v>
      </c>
      <c r="K3514" s="529">
        <v>0</v>
      </c>
      <c r="L3514" s="419">
        <v>0</v>
      </c>
      <c r="M3514" s="508">
        <f t="shared" si="84"/>
        <v>0</v>
      </c>
      <c r="N3514" s="529">
        <v>1</v>
      </c>
      <c r="O3514" s="529">
        <v>6</v>
      </c>
      <c r="P3514" s="508">
        <f t="shared" si="85"/>
        <v>57000</v>
      </c>
    </row>
    <row r="3515" spans="1:16" s="389" customFormat="1" ht="11.25" x14ac:dyDescent="0.2">
      <c r="A3515" s="554" t="s">
        <v>522</v>
      </c>
      <c r="B3515" s="402" t="s">
        <v>7981</v>
      </c>
      <c r="C3515" s="505" t="s">
        <v>8012</v>
      </c>
      <c r="D3515" s="402" t="s">
        <v>7975</v>
      </c>
      <c r="E3515" s="508">
        <v>9500</v>
      </c>
      <c r="F3515" s="540">
        <v>45238522</v>
      </c>
      <c r="G3515" s="402" t="s">
        <v>8110</v>
      </c>
      <c r="H3515" s="402" t="s">
        <v>2841</v>
      </c>
      <c r="I3515" s="418" t="s">
        <v>7974</v>
      </c>
      <c r="J3515" s="402" t="s">
        <v>6060</v>
      </c>
      <c r="K3515" s="529">
        <v>0</v>
      </c>
      <c r="L3515" s="419">
        <v>0</v>
      </c>
      <c r="M3515" s="508">
        <f t="shared" si="84"/>
        <v>0</v>
      </c>
      <c r="N3515" s="529">
        <v>1</v>
      </c>
      <c r="O3515" s="529">
        <v>6</v>
      </c>
      <c r="P3515" s="508">
        <f t="shared" si="85"/>
        <v>57000</v>
      </c>
    </row>
    <row r="3516" spans="1:16" s="389" customFormat="1" ht="11.25" x14ac:dyDescent="0.2">
      <c r="A3516" s="554" t="s">
        <v>522</v>
      </c>
      <c r="B3516" s="402" t="s">
        <v>7981</v>
      </c>
      <c r="C3516" s="505" t="s">
        <v>7982</v>
      </c>
      <c r="D3516" s="402" t="s">
        <v>7975</v>
      </c>
      <c r="E3516" s="508">
        <v>8000</v>
      </c>
      <c r="F3516" s="540" t="s">
        <v>8111</v>
      </c>
      <c r="G3516" s="402" t="s">
        <v>8112</v>
      </c>
      <c r="H3516" s="402" t="s">
        <v>2841</v>
      </c>
      <c r="I3516" s="418" t="s">
        <v>7974</v>
      </c>
      <c r="J3516" s="402" t="s">
        <v>6060</v>
      </c>
      <c r="K3516" s="529">
        <v>1</v>
      </c>
      <c r="L3516" s="419">
        <v>0</v>
      </c>
      <c r="M3516" s="508">
        <f t="shared" si="84"/>
        <v>0</v>
      </c>
      <c r="N3516" s="529">
        <v>1</v>
      </c>
      <c r="O3516" s="529">
        <v>6</v>
      </c>
      <c r="P3516" s="508">
        <f t="shared" si="85"/>
        <v>48000</v>
      </c>
    </row>
    <row r="3517" spans="1:16" s="389" customFormat="1" ht="11.25" x14ac:dyDescent="0.2">
      <c r="A3517" s="554" t="s">
        <v>522</v>
      </c>
      <c r="B3517" s="402" t="s">
        <v>7981</v>
      </c>
      <c r="C3517" s="505" t="s">
        <v>7982</v>
      </c>
      <c r="D3517" s="402" t="s">
        <v>7975</v>
      </c>
      <c r="E3517" s="508">
        <v>8000</v>
      </c>
      <c r="F3517" s="540" t="s">
        <v>8113</v>
      </c>
      <c r="G3517" s="402" t="s">
        <v>8114</v>
      </c>
      <c r="H3517" s="402" t="s">
        <v>2841</v>
      </c>
      <c r="I3517" s="418" t="s">
        <v>7974</v>
      </c>
      <c r="J3517" s="402" t="s">
        <v>6060</v>
      </c>
      <c r="K3517" s="529">
        <v>1</v>
      </c>
      <c r="L3517" s="419">
        <v>0</v>
      </c>
      <c r="M3517" s="508">
        <f t="shared" si="84"/>
        <v>0</v>
      </c>
      <c r="N3517" s="529">
        <v>1</v>
      </c>
      <c r="O3517" s="529">
        <v>6</v>
      </c>
      <c r="P3517" s="508">
        <f t="shared" si="85"/>
        <v>48000</v>
      </c>
    </row>
    <row r="3518" spans="1:16" s="389" customFormat="1" ht="11.25" x14ac:dyDescent="0.2">
      <c r="A3518" s="554" t="s">
        <v>522</v>
      </c>
      <c r="B3518" s="402" t="s">
        <v>7981</v>
      </c>
      <c r="C3518" s="505" t="s">
        <v>7982</v>
      </c>
      <c r="D3518" s="402" t="s">
        <v>7975</v>
      </c>
      <c r="E3518" s="508">
        <v>9000</v>
      </c>
      <c r="F3518" s="540" t="s">
        <v>8115</v>
      </c>
      <c r="G3518" s="402" t="s">
        <v>8116</v>
      </c>
      <c r="H3518" s="402" t="s">
        <v>2841</v>
      </c>
      <c r="I3518" s="418" t="s">
        <v>7974</v>
      </c>
      <c r="J3518" s="402" t="s">
        <v>6060</v>
      </c>
      <c r="K3518" s="529">
        <v>1</v>
      </c>
      <c r="L3518" s="419">
        <v>0</v>
      </c>
      <c r="M3518" s="508">
        <f t="shared" si="84"/>
        <v>0</v>
      </c>
      <c r="N3518" s="529">
        <v>1</v>
      </c>
      <c r="O3518" s="529">
        <v>6</v>
      </c>
      <c r="P3518" s="508">
        <f t="shared" si="85"/>
        <v>54000</v>
      </c>
    </row>
    <row r="3519" spans="1:16" s="389" customFormat="1" ht="11.25" x14ac:dyDescent="0.2">
      <c r="A3519" s="554" t="s">
        <v>522</v>
      </c>
      <c r="B3519" s="402" t="s">
        <v>7981</v>
      </c>
      <c r="C3519" s="505" t="s">
        <v>7982</v>
      </c>
      <c r="D3519" s="402" t="s">
        <v>7975</v>
      </c>
      <c r="E3519" s="508">
        <v>8000</v>
      </c>
      <c r="F3519" s="540" t="s">
        <v>8117</v>
      </c>
      <c r="G3519" s="402" t="s">
        <v>8118</v>
      </c>
      <c r="H3519" s="402" t="s">
        <v>2841</v>
      </c>
      <c r="I3519" s="418" t="s">
        <v>7974</v>
      </c>
      <c r="J3519" s="402" t="s">
        <v>6060</v>
      </c>
      <c r="K3519" s="529">
        <v>1</v>
      </c>
      <c r="L3519" s="419">
        <v>0</v>
      </c>
      <c r="M3519" s="508">
        <f t="shared" si="84"/>
        <v>0</v>
      </c>
      <c r="N3519" s="529">
        <v>1</v>
      </c>
      <c r="O3519" s="529">
        <v>6</v>
      </c>
      <c r="P3519" s="508">
        <f t="shared" si="85"/>
        <v>48000</v>
      </c>
    </row>
    <row r="3520" spans="1:16" s="389" customFormat="1" ht="11.25" x14ac:dyDescent="0.2">
      <c r="A3520" s="554" t="s">
        <v>522</v>
      </c>
      <c r="B3520" s="402" t="s">
        <v>7981</v>
      </c>
      <c r="C3520" s="505" t="s">
        <v>8012</v>
      </c>
      <c r="D3520" s="402" t="s">
        <v>7975</v>
      </c>
      <c r="E3520" s="508">
        <v>9500</v>
      </c>
      <c r="F3520" s="540">
        <v>46851213</v>
      </c>
      <c r="G3520" s="402" t="s">
        <v>8119</v>
      </c>
      <c r="H3520" s="402" t="s">
        <v>2841</v>
      </c>
      <c r="I3520" s="418" t="s">
        <v>7974</v>
      </c>
      <c r="J3520" s="402" t="s">
        <v>6060</v>
      </c>
      <c r="K3520" s="529">
        <v>0</v>
      </c>
      <c r="L3520" s="419">
        <v>0</v>
      </c>
      <c r="M3520" s="508">
        <f t="shared" si="84"/>
        <v>0</v>
      </c>
      <c r="N3520" s="529">
        <v>1</v>
      </c>
      <c r="O3520" s="529">
        <v>6</v>
      </c>
      <c r="P3520" s="508">
        <f t="shared" si="85"/>
        <v>57000</v>
      </c>
    </row>
    <row r="3521" spans="1:16" s="389" customFormat="1" ht="11.25" x14ac:dyDescent="0.2">
      <c r="A3521" s="554" t="s">
        <v>522</v>
      </c>
      <c r="B3521" s="402" t="s">
        <v>7981</v>
      </c>
      <c r="C3521" s="505" t="s">
        <v>8012</v>
      </c>
      <c r="D3521" s="402" t="s">
        <v>7975</v>
      </c>
      <c r="E3521" s="508">
        <v>9500</v>
      </c>
      <c r="F3521" s="540">
        <v>4067413</v>
      </c>
      <c r="G3521" s="402" t="s">
        <v>8120</v>
      </c>
      <c r="H3521" s="402" t="s">
        <v>2841</v>
      </c>
      <c r="I3521" s="418" t="s">
        <v>7974</v>
      </c>
      <c r="J3521" s="402" t="s">
        <v>6060</v>
      </c>
      <c r="K3521" s="529">
        <v>0</v>
      </c>
      <c r="L3521" s="419">
        <v>0</v>
      </c>
      <c r="M3521" s="508">
        <f t="shared" si="84"/>
        <v>0</v>
      </c>
      <c r="N3521" s="529">
        <v>1</v>
      </c>
      <c r="O3521" s="529">
        <v>6</v>
      </c>
      <c r="P3521" s="508">
        <f t="shared" si="85"/>
        <v>57000</v>
      </c>
    </row>
    <row r="3522" spans="1:16" s="389" customFormat="1" ht="11.25" x14ac:dyDescent="0.2">
      <c r="A3522" s="554" t="s">
        <v>522</v>
      </c>
      <c r="B3522" s="402" t="s">
        <v>7981</v>
      </c>
      <c r="C3522" s="505" t="s">
        <v>7982</v>
      </c>
      <c r="D3522" s="402" t="s">
        <v>7975</v>
      </c>
      <c r="E3522" s="508">
        <v>8000</v>
      </c>
      <c r="F3522" s="540">
        <v>45224790</v>
      </c>
      <c r="G3522" s="402" t="s">
        <v>8121</v>
      </c>
      <c r="H3522" s="402" t="s">
        <v>6060</v>
      </c>
      <c r="I3522" s="418" t="s">
        <v>7974</v>
      </c>
      <c r="J3522" s="402" t="s">
        <v>6060</v>
      </c>
      <c r="K3522" s="529">
        <v>1</v>
      </c>
      <c r="L3522" s="419">
        <v>0</v>
      </c>
      <c r="M3522" s="508">
        <f t="shared" si="84"/>
        <v>0</v>
      </c>
      <c r="N3522" s="529">
        <v>1</v>
      </c>
      <c r="O3522" s="529">
        <v>6</v>
      </c>
      <c r="P3522" s="508">
        <f t="shared" si="85"/>
        <v>48000</v>
      </c>
    </row>
    <row r="3523" spans="1:16" s="389" customFormat="1" ht="11.25" x14ac:dyDescent="0.2">
      <c r="A3523" s="554" t="s">
        <v>522</v>
      </c>
      <c r="B3523" s="402" t="s">
        <v>7981</v>
      </c>
      <c r="C3523" s="505" t="s">
        <v>7982</v>
      </c>
      <c r="D3523" s="402" t="s">
        <v>7975</v>
      </c>
      <c r="E3523" s="508">
        <v>8000</v>
      </c>
      <c r="F3523" s="540">
        <v>71695782</v>
      </c>
      <c r="G3523" s="402" t="s">
        <v>8122</v>
      </c>
      <c r="H3523" s="402" t="s">
        <v>6060</v>
      </c>
      <c r="I3523" s="418" t="s">
        <v>7974</v>
      </c>
      <c r="J3523" s="402" t="s">
        <v>6060</v>
      </c>
      <c r="K3523" s="529">
        <v>1</v>
      </c>
      <c r="L3523" s="419">
        <v>0</v>
      </c>
      <c r="M3523" s="508">
        <f t="shared" si="84"/>
        <v>0</v>
      </c>
      <c r="N3523" s="529">
        <v>1</v>
      </c>
      <c r="O3523" s="529">
        <v>6</v>
      </c>
      <c r="P3523" s="508">
        <f t="shared" si="85"/>
        <v>48000</v>
      </c>
    </row>
    <row r="3524" spans="1:16" s="389" customFormat="1" ht="11.25" x14ac:dyDescent="0.2">
      <c r="A3524" s="554" t="s">
        <v>522</v>
      </c>
      <c r="B3524" s="402" t="s">
        <v>7981</v>
      </c>
      <c r="C3524" s="505" t="s">
        <v>7982</v>
      </c>
      <c r="D3524" s="402" t="s">
        <v>7975</v>
      </c>
      <c r="E3524" s="508">
        <v>8000</v>
      </c>
      <c r="F3524" s="540">
        <v>70254891</v>
      </c>
      <c r="G3524" s="402" t="s">
        <v>4041</v>
      </c>
      <c r="H3524" s="402" t="s">
        <v>6060</v>
      </c>
      <c r="I3524" s="418" t="s">
        <v>7974</v>
      </c>
      <c r="J3524" s="402" t="s">
        <v>6060</v>
      </c>
      <c r="K3524" s="529">
        <v>1</v>
      </c>
      <c r="L3524" s="419">
        <v>0</v>
      </c>
      <c r="M3524" s="508">
        <f t="shared" si="84"/>
        <v>0</v>
      </c>
      <c r="N3524" s="529">
        <v>1</v>
      </c>
      <c r="O3524" s="529">
        <v>6</v>
      </c>
      <c r="P3524" s="508">
        <f t="shared" si="85"/>
        <v>48000</v>
      </c>
    </row>
    <row r="3525" spans="1:16" s="389" customFormat="1" ht="11.25" x14ac:dyDescent="0.2">
      <c r="A3525" s="554" t="s">
        <v>522</v>
      </c>
      <c r="B3525" s="402" t="s">
        <v>7981</v>
      </c>
      <c r="C3525" s="505" t="s">
        <v>7982</v>
      </c>
      <c r="D3525" s="402" t="s">
        <v>7975</v>
      </c>
      <c r="E3525" s="508">
        <v>8000</v>
      </c>
      <c r="F3525" s="540">
        <v>46882958</v>
      </c>
      <c r="G3525" s="402" t="s">
        <v>4043</v>
      </c>
      <c r="H3525" s="402" t="s">
        <v>6060</v>
      </c>
      <c r="I3525" s="418" t="s">
        <v>7974</v>
      </c>
      <c r="J3525" s="402" t="s">
        <v>6060</v>
      </c>
      <c r="K3525" s="529">
        <v>1</v>
      </c>
      <c r="L3525" s="419">
        <v>0</v>
      </c>
      <c r="M3525" s="508">
        <f t="shared" si="84"/>
        <v>0</v>
      </c>
      <c r="N3525" s="529">
        <v>1</v>
      </c>
      <c r="O3525" s="529">
        <v>6</v>
      </c>
      <c r="P3525" s="508">
        <f t="shared" si="85"/>
        <v>48000</v>
      </c>
    </row>
    <row r="3526" spans="1:16" s="389" customFormat="1" ht="11.25" x14ac:dyDescent="0.2">
      <c r="A3526" s="554" t="s">
        <v>522</v>
      </c>
      <c r="B3526" s="402" t="s">
        <v>7981</v>
      </c>
      <c r="C3526" s="505" t="s">
        <v>7982</v>
      </c>
      <c r="D3526" s="402" t="s">
        <v>7975</v>
      </c>
      <c r="E3526" s="508">
        <v>8000</v>
      </c>
      <c r="F3526" s="540">
        <v>71462991</v>
      </c>
      <c r="G3526" s="402" t="s">
        <v>8123</v>
      </c>
      <c r="H3526" s="402" t="s">
        <v>6060</v>
      </c>
      <c r="I3526" s="418" t="s">
        <v>7974</v>
      </c>
      <c r="J3526" s="402" t="s">
        <v>6060</v>
      </c>
      <c r="K3526" s="529">
        <v>1</v>
      </c>
      <c r="L3526" s="419">
        <v>0</v>
      </c>
      <c r="M3526" s="508">
        <f t="shared" si="84"/>
        <v>0</v>
      </c>
      <c r="N3526" s="529">
        <v>1</v>
      </c>
      <c r="O3526" s="529">
        <v>6</v>
      </c>
      <c r="P3526" s="508">
        <f t="shared" si="85"/>
        <v>48000</v>
      </c>
    </row>
    <row r="3527" spans="1:16" s="389" customFormat="1" ht="11.25" x14ac:dyDescent="0.2">
      <c r="A3527" s="554" t="s">
        <v>522</v>
      </c>
      <c r="B3527" s="402" t="s">
        <v>7981</v>
      </c>
      <c r="C3527" s="505" t="s">
        <v>7982</v>
      </c>
      <c r="D3527" s="402" t="s">
        <v>7975</v>
      </c>
      <c r="E3527" s="508">
        <v>8000</v>
      </c>
      <c r="F3527" s="540">
        <v>46920796</v>
      </c>
      <c r="G3527" s="402" t="s">
        <v>8124</v>
      </c>
      <c r="H3527" s="402" t="s">
        <v>6060</v>
      </c>
      <c r="I3527" s="418" t="s">
        <v>7974</v>
      </c>
      <c r="J3527" s="402" t="s">
        <v>6060</v>
      </c>
      <c r="K3527" s="529">
        <v>1</v>
      </c>
      <c r="L3527" s="419">
        <v>0</v>
      </c>
      <c r="M3527" s="508">
        <f t="shared" si="84"/>
        <v>0</v>
      </c>
      <c r="N3527" s="529">
        <v>1</v>
      </c>
      <c r="O3527" s="529">
        <v>6</v>
      </c>
      <c r="P3527" s="508">
        <f t="shared" si="85"/>
        <v>48000</v>
      </c>
    </row>
    <row r="3528" spans="1:16" s="389" customFormat="1" ht="11.25" x14ac:dyDescent="0.2">
      <c r="A3528" s="554" t="s">
        <v>522</v>
      </c>
      <c r="B3528" s="402" t="s">
        <v>4698</v>
      </c>
      <c r="C3528" s="505" t="s">
        <v>7971</v>
      </c>
      <c r="D3528" s="402" t="s">
        <v>7975</v>
      </c>
      <c r="E3528" s="508">
        <v>8000</v>
      </c>
      <c r="F3528" s="540">
        <v>45140306</v>
      </c>
      <c r="G3528" s="402" t="s">
        <v>8125</v>
      </c>
      <c r="H3528" s="402" t="s">
        <v>6060</v>
      </c>
      <c r="I3528" s="418" t="s">
        <v>7974</v>
      </c>
      <c r="J3528" s="402" t="s">
        <v>6060</v>
      </c>
      <c r="K3528" s="529">
        <v>2</v>
      </c>
      <c r="L3528" s="419">
        <v>12</v>
      </c>
      <c r="M3528" s="508">
        <f t="shared" si="84"/>
        <v>96000</v>
      </c>
      <c r="N3528" s="529">
        <v>1</v>
      </c>
      <c r="O3528" s="529">
        <v>6</v>
      </c>
      <c r="P3528" s="508">
        <f t="shared" si="85"/>
        <v>48000</v>
      </c>
    </row>
    <row r="3529" spans="1:16" s="389" customFormat="1" ht="11.25" x14ac:dyDescent="0.2">
      <c r="A3529" s="554" t="s">
        <v>522</v>
      </c>
      <c r="B3529" s="402" t="s">
        <v>7981</v>
      </c>
      <c r="C3529" s="505" t="s">
        <v>7982</v>
      </c>
      <c r="D3529" s="402" t="s">
        <v>7975</v>
      </c>
      <c r="E3529" s="508">
        <v>2500</v>
      </c>
      <c r="F3529" s="540" t="s">
        <v>8126</v>
      </c>
      <c r="G3529" s="402" t="s">
        <v>8127</v>
      </c>
      <c r="H3529" s="402" t="s">
        <v>2852</v>
      </c>
      <c r="I3529" s="418" t="s">
        <v>7974</v>
      </c>
      <c r="J3529" s="402" t="s">
        <v>2852</v>
      </c>
      <c r="K3529" s="529">
        <v>1</v>
      </c>
      <c r="L3529" s="419">
        <v>0</v>
      </c>
      <c r="M3529" s="508">
        <f t="shared" si="84"/>
        <v>0</v>
      </c>
      <c r="N3529" s="529">
        <v>1</v>
      </c>
      <c r="O3529" s="529">
        <v>6</v>
      </c>
      <c r="P3529" s="508">
        <f t="shared" si="85"/>
        <v>15000</v>
      </c>
    </row>
    <row r="3530" spans="1:16" s="389" customFormat="1" ht="11.25" x14ac:dyDescent="0.2">
      <c r="A3530" s="554" t="s">
        <v>522</v>
      </c>
      <c r="B3530" s="402" t="s">
        <v>4698</v>
      </c>
      <c r="C3530" s="505" t="s">
        <v>7971</v>
      </c>
      <c r="D3530" s="402" t="s">
        <v>7975</v>
      </c>
      <c r="E3530" s="508">
        <v>2200</v>
      </c>
      <c r="F3530" s="540" t="s">
        <v>8128</v>
      </c>
      <c r="G3530" s="402" t="s">
        <v>8129</v>
      </c>
      <c r="H3530" s="402" t="s">
        <v>2852</v>
      </c>
      <c r="I3530" s="418" t="s">
        <v>7974</v>
      </c>
      <c r="J3530" s="402" t="s">
        <v>2852</v>
      </c>
      <c r="K3530" s="529">
        <v>2</v>
      </c>
      <c r="L3530" s="419">
        <v>12</v>
      </c>
      <c r="M3530" s="508">
        <f t="shared" si="84"/>
        <v>26400</v>
      </c>
      <c r="N3530" s="529">
        <v>1</v>
      </c>
      <c r="O3530" s="529">
        <v>6</v>
      </c>
      <c r="P3530" s="508">
        <f t="shared" si="85"/>
        <v>13200</v>
      </c>
    </row>
    <row r="3531" spans="1:16" s="389" customFormat="1" ht="11.25" x14ac:dyDescent="0.2">
      <c r="A3531" s="554" t="s">
        <v>522</v>
      </c>
      <c r="B3531" s="402" t="s">
        <v>4698</v>
      </c>
      <c r="C3531" s="505" t="s">
        <v>7971</v>
      </c>
      <c r="D3531" s="402" t="s">
        <v>7975</v>
      </c>
      <c r="E3531" s="508">
        <v>2200</v>
      </c>
      <c r="F3531" s="540" t="s">
        <v>8130</v>
      </c>
      <c r="G3531" s="402" t="s">
        <v>8131</v>
      </c>
      <c r="H3531" s="402" t="s">
        <v>2852</v>
      </c>
      <c r="I3531" s="418" t="s">
        <v>7974</v>
      </c>
      <c r="J3531" s="402" t="s">
        <v>2852</v>
      </c>
      <c r="K3531" s="529">
        <v>2</v>
      </c>
      <c r="L3531" s="419">
        <v>12</v>
      </c>
      <c r="M3531" s="508">
        <f t="shared" si="84"/>
        <v>26400</v>
      </c>
      <c r="N3531" s="529">
        <v>1</v>
      </c>
      <c r="O3531" s="529">
        <v>6</v>
      </c>
      <c r="P3531" s="508">
        <f t="shared" si="85"/>
        <v>13200</v>
      </c>
    </row>
    <row r="3532" spans="1:16" s="389" customFormat="1" ht="11.25" x14ac:dyDescent="0.2">
      <c r="A3532" s="554" t="s">
        <v>522</v>
      </c>
      <c r="B3532" s="402" t="s">
        <v>4698</v>
      </c>
      <c r="C3532" s="505" t="s">
        <v>7971</v>
      </c>
      <c r="D3532" s="402" t="s">
        <v>7975</v>
      </c>
      <c r="E3532" s="508">
        <v>2200</v>
      </c>
      <c r="F3532" s="540" t="s">
        <v>8132</v>
      </c>
      <c r="G3532" s="402" t="s">
        <v>8133</v>
      </c>
      <c r="H3532" s="402" t="s">
        <v>2852</v>
      </c>
      <c r="I3532" s="418" t="s">
        <v>7974</v>
      </c>
      <c r="J3532" s="402" t="s">
        <v>2852</v>
      </c>
      <c r="K3532" s="529">
        <v>2</v>
      </c>
      <c r="L3532" s="419">
        <v>12</v>
      </c>
      <c r="M3532" s="508">
        <f t="shared" si="84"/>
        <v>26400</v>
      </c>
      <c r="N3532" s="529">
        <v>1</v>
      </c>
      <c r="O3532" s="529">
        <v>6</v>
      </c>
      <c r="P3532" s="508">
        <f t="shared" si="85"/>
        <v>13200</v>
      </c>
    </row>
    <row r="3533" spans="1:16" s="389" customFormat="1" ht="11.25" x14ac:dyDescent="0.2">
      <c r="A3533" s="554" t="s">
        <v>522</v>
      </c>
      <c r="B3533" s="402" t="s">
        <v>4698</v>
      </c>
      <c r="C3533" s="505" t="s">
        <v>7971</v>
      </c>
      <c r="D3533" s="402" t="s">
        <v>7975</v>
      </c>
      <c r="E3533" s="508">
        <v>2200</v>
      </c>
      <c r="F3533" s="540" t="s">
        <v>8134</v>
      </c>
      <c r="G3533" s="402" t="s">
        <v>8135</v>
      </c>
      <c r="H3533" s="402" t="s">
        <v>2852</v>
      </c>
      <c r="I3533" s="418" t="s">
        <v>7974</v>
      </c>
      <c r="J3533" s="402" t="s">
        <v>2852</v>
      </c>
      <c r="K3533" s="529">
        <v>2</v>
      </c>
      <c r="L3533" s="419">
        <v>12</v>
      </c>
      <c r="M3533" s="508">
        <f t="shared" si="84"/>
        <v>26400</v>
      </c>
      <c r="N3533" s="529">
        <v>1</v>
      </c>
      <c r="O3533" s="529">
        <v>6</v>
      </c>
      <c r="P3533" s="508">
        <f t="shared" si="85"/>
        <v>13200</v>
      </c>
    </row>
    <row r="3534" spans="1:16" s="389" customFormat="1" ht="11.25" x14ac:dyDescent="0.2">
      <c r="A3534" s="554" t="s">
        <v>522</v>
      </c>
      <c r="B3534" s="402" t="s">
        <v>4698</v>
      </c>
      <c r="C3534" s="505" t="s">
        <v>7971</v>
      </c>
      <c r="D3534" s="402" t="s">
        <v>7975</v>
      </c>
      <c r="E3534" s="508">
        <v>2600</v>
      </c>
      <c r="F3534" s="540" t="s">
        <v>8136</v>
      </c>
      <c r="G3534" s="402" t="s">
        <v>8137</v>
      </c>
      <c r="H3534" s="402" t="s">
        <v>2852</v>
      </c>
      <c r="I3534" s="418" t="s">
        <v>7974</v>
      </c>
      <c r="J3534" s="402" t="s">
        <v>2852</v>
      </c>
      <c r="K3534" s="529">
        <v>2</v>
      </c>
      <c r="L3534" s="419">
        <v>12</v>
      </c>
      <c r="M3534" s="508">
        <f t="shared" si="84"/>
        <v>31200</v>
      </c>
      <c r="N3534" s="529">
        <v>1</v>
      </c>
      <c r="O3534" s="529">
        <v>6</v>
      </c>
      <c r="P3534" s="508">
        <f t="shared" si="85"/>
        <v>15600</v>
      </c>
    </row>
    <row r="3535" spans="1:16" s="389" customFormat="1" ht="11.25" x14ac:dyDescent="0.2">
      <c r="A3535" s="554" t="s">
        <v>522</v>
      </c>
      <c r="B3535" s="402" t="s">
        <v>4698</v>
      </c>
      <c r="C3535" s="505" t="s">
        <v>7971</v>
      </c>
      <c r="D3535" s="402" t="s">
        <v>7975</v>
      </c>
      <c r="E3535" s="508">
        <v>2600</v>
      </c>
      <c r="F3535" s="540" t="s">
        <v>8138</v>
      </c>
      <c r="G3535" s="402" t="s">
        <v>8139</v>
      </c>
      <c r="H3535" s="402" t="s">
        <v>2852</v>
      </c>
      <c r="I3535" s="418" t="s">
        <v>7974</v>
      </c>
      <c r="J3535" s="402" t="s">
        <v>2852</v>
      </c>
      <c r="K3535" s="529">
        <v>2</v>
      </c>
      <c r="L3535" s="419">
        <v>12</v>
      </c>
      <c r="M3535" s="508">
        <f t="shared" si="84"/>
        <v>31200</v>
      </c>
      <c r="N3535" s="529">
        <v>1</v>
      </c>
      <c r="O3535" s="529">
        <v>6</v>
      </c>
      <c r="P3535" s="508">
        <f t="shared" si="85"/>
        <v>15600</v>
      </c>
    </row>
    <row r="3536" spans="1:16" s="389" customFormat="1" ht="11.25" x14ac:dyDescent="0.2">
      <c r="A3536" s="554" t="s">
        <v>522</v>
      </c>
      <c r="B3536" s="402" t="s">
        <v>4698</v>
      </c>
      <c r="C3536" s="505" t="s">
        <v>7971</v>
      </c>
      <c r="D3536" s="402" t="s">
        <v>7975</v>
      </c>
      <c r="E3536" s="508">
        <v>2200</v>
      </c>
      <c r="F3536" s="540">
        <v>46147787</v>
      </c>
      <c r="G3536" s="402" t="s">
        <v>8140</v>
      </c>
      <c r="H3536" s="402" t="s">
        <v>2852</v>
      </c>
      <c r="I3536" s="418" t="s">
        <v>7974</v>
      </c>
      <c r="J3536" s="402" t="s">
        <v>2852</v>
      </c>
      <c r="K3536" s="529">
        <v>2</v>
      </c>
      <c r="L3536" s="419">
        <v>12</v>
      </c>
      <c r="M3536" s="508">
        <f t="shared" si="84"/>
        <v>26400</v>
      </c>
      <c r="N3536" s="529">
        <v>1</v>
      </c>
      <c r="O3536" s="529">
        <v>6</v>
      </c>
      <c r="P3536" s="508">
        <f t="shared" si="85"/>
        <v>13200</v>
      </c>
    </row>
    <row r="3537" spans="1:16" s="389" customFormat="1" ht="11.25" x14ac:dyDescent="0.2">
      <c r="A3537" s="554" t="s">
        <v>522</v>
      </c>
      <c r="B3537" s="402" t="s">
        <v>4698</v>
      </c>
      <c r="C3537" s="505" t="s">
        <v>7971</v>
      </c>
      <c r="D3537" s="402" t="s">
        <v>7975</v>
      </c>
      <c r="E3537" s="508">
        <v>2200</v>
      </c>
      <c r="F3537" s="540" t="s">
        <v>8141</v>
      </c>
      <c r="G3537" s="402" t="s">
        <v>8142</v>
      </c>
      <c r="H3537" s="402" t="s">
        <v>2852</v>
      </c>
      <c r="I3537" s="418" t="s">
        <v>7974</v>
      </c>
      <c r="J3537" s="402" t="s">
        <v>2852</v>
      </c>
      <c r="K3537" s="529">
        <v>2</v>
      </c>
      <c r="L3537" s="419">
        <v>12</v>
      </c>
      <c r="M3537" s="508">
        <f t="shared" si="84"/>
        <v>26400</v>
      </c>
      <c r="N3537" s="529">
        <v>1</v>
      </c>
      <c r="O3537" s="529">
        <v>6</v>
      </c>
      <c r="P3537" s="508">
        <f t="shared" si="85"/>
        <v>13200</v>
      </c>
    </row>
    <row r="3538" spans="1:16" s="389" customFormat="1" ht="11.25" x14ac:dyDescent="0.2">
      <c r="A3538" s="554" t="s">
        <v>522</v>
      </c>
      <c r="B3538" s="402" t="s">
        <v>4698</v>
      </c>
      <c r="C3538" s="505" t="s">
        <v>7971</v>
      </c>
      <c r="D3538" s="402" t="s">
        <v>7975</v>
      </c>
      <c r="E3538" s="508">
        <v>2200</v>
      </c>
      <c r="F3538" s="540" t="s">
        <v>8143</v>
      </c>
      <c r="G3538" s="402" t="s">
        <v>8144</v>
      </c>
      <c r="H3538" s="402" t="s">
        <v>2852</v>
      </c>
      <c r="I3538" s="418" t="s">
        <v>7974</v>
      </c>
      <c r="J3538" s="402" t="s">
        <v>2852</v>
      </c>
      <c r="K3538" s="529">
        <v>2</v>
      </c>
      <c r="L3538" s="419">
        <v>12</v>
      </c>
      <c r="M3538" s="508">
        <f t="shared" si="84"/>
        <v>26400</v>
      </c>
      <c r="N3538" s="529">
        <v>1</v>
      </c>
      <c r="O3538" s="529">
        <v>6</v>
      </c>
      <c r="P3538" s="508">
        <f t="shared" si="85"/>
        <v>13200</v>
      </c>
    </row>
    <row r="3539" spans="1:16" s="389" customFormat="1" ht="11.25" x14ac:dyDescent="0.2">
      <c r="A3539" s="554" t="s">
        <v>522</v>
      </c>
      <c r="B3539" s="402" t="s">
        <v>4698</v>
      </c>
      <c r="C3539" s="505" t="s">
        <v>7971</v>
      </c>
      <c r="D3539" s="402" t="s">
        <v>7975</v>
      </c>
      <c r="E3539" s="508">
        <v>2200</v>
      </c>
      <c r="F3539" s="540" t="s">
        <v>8145</v>
      </c>
      <c r="G3539" s="402" t="s">
        <v>8146</v>
      </c>
      <c r="H3539" s="402" t="s">
        <v>2852</v>
      </c>
      <c r="I3539" s="418" t="s">
        <v>7974</v>
      </c>
      <c r="J3539" s="402" t="s">
        <v>2852</v>
      </c>
      <c r="K3539" s="529">
        <v>2</v>
      </c>
      <c r="L3539" s="419">
        <v>12</v>
      </c>
      <c r="M3539" s="508">
        <f t="shared" si="84"/>
        <v>26400</v>
      </c>
      <c r="N3539" s="529">
        <v>1</v>
      </c>
      <c r="O3539" s="529">
        <v>6</v>
      </c>
      <c r="P3539" s="508">
        <f t="shared" si="85"/>
        <v>13200</v>
      </c>
    </row>
    <row r="3540" spans="1:16" s="389" customFormat="1" ht="11.25" x14ac:dyDescent="0.2">
      <c r="A3540" s="554" t="s">
        <v>522</v>
      </c>
      <c r="B3540" s="402" t="s">
        <v>4698</v>
      </c>
      <c r="C3540" s="505" t="s">
        <v>7971</v>
      </c>
      <c r="D3540" s="402" t="s">
        <v>7975</v>
      </c>
      <c r="E3540" s="508">
        <v>2200</v>
      </c>
      <c r="F3540" s="540" t="s">
        <v>8147</v>
      </c>
      <c r="G3540" s="402" t="s">
        <v>8148</v>
      </c>
      <c r="H3540" s="402" t="s">
        <v>2852</v>
      </c>
      <c r="I3540" s="418" t="s">
        <v>7974</v>
      </c>
      <c r="J3540" s="402" t="s">
        <v>2852</v>
      </c>
      <c r="K3540" s="529">
        <v>2</v>
      </c>
      <c r="L3540" s="419">
        <v>12</v>
      </c>
      <c r="M3540" s="508">
        <f t="shared" si="84"/>
        <v>26400</v>
      </c>
      <c r="N3540" s="529">
        <v>1</v>
      </c>
      <c r="O3540" s="529">
        <v>6</v>
      </c>
      <c r="P3540" s="508">
        <f t="shared" si="85"/>
        <v>13200</v>
      </c>
    </row>
    <row r="3541" spans="1:16" s="389" customFormat="1" ht="11.25" x14ac:dyDescent="0.2">
      <c r="A3541" s="554" t="s">
        <v>522</v>
      </c>
      <c r="B3541" s="402" t="s">
        <v>4698</v>
      </c>
      <c r="C3541" s="505" t="s">
        <v>7971</v>
      </c>
      <c r="D3541" s="402" t="s">
        <v>7975</v>
      </c>
      <c r="E3541" s="508">
        <v>2600</v>
      </c>
      <c r="F3541" s="540" t="s">
        <v>8149</v>
      </c>
      <c r="G3541" s="402" t="s">
        <v>8150</v>
      </c>
      <c r="H3541" s="402" t="s">
        <v>2852</v>
      </c>
      <c r="I3541" s="418" t="s">
        <v>7974</v>
      </c>
      <c r="J3541" s="402" t="s">
        <v>2852</v>
      </c>
      <c r="K3541" s="529">
        <v>2</v>
      </c>
      <c r="L3541" s="419">
        <v>12</v>
      </c>
      <c r="M3541" s="508">
        <f t="shared" si="84"/>
        <v>31200</v>
      </c>
      <c r="N3541" s="529">
        <v>1</v>
      </c>
      <c r="O3541" s="529">
        <v>6</v>
      </c>
      <c r="P3541" s="508">
        <f t="shared" si="85"/>
        <v>15600</v>
      </c>
    </row>
    <row r="3542" spans="1:16" s="389" customFormat="1" ht="11.25" x14ac:dyDescent="0.2">
      <c r="A3542" s="554" t="s">
        <v>522</v>
      </c>
      <c r="B3542" s="402" t="s">
        <v>7981</v>
      </c>
      <c r="C3542" s="505" t="s">
        <v>7982</v>
      </c>
      <c r="D3542" s="402" t="s">
        <v>7975</v>
      </c>
      <c r="E3542" s="508">
        <v>2200</v>
      </c>
      <c r="F3542" s="540">
        <v>60971301</v>
      </c>
      <c r="G3542" s="402" t="s">
        <v>8151</v>
      </c>
      <c r="H3542" s="402" t="s">
        <v>2852</v>
      </c>
      <c r="I3542" s="418" t="s">
        <v>7974</v>
      </c>
      <c r="J3542" s="402" t="s">
        <v>2852</v>
      </c>
      <c r="K3542" s="529">
        <v>1</v>
      </c>
      <c r="L3542" s="419">
        <v>0</v>
      </c>
      <c r="M3542" s="508">
        <f t="shared" si="84"/>
        <v>0</v>
      </c>
      <c r="N3542" s="529">
        <v>1</v>
      </c>
      <c r="O3542" s="529">
        <v>6</v>
      </c>
      <c r="P3542" s="508">
        <f t="shared" si="85"/>
        <v>13200</v>
      </c>
    </row>
    <row r="3543" spans="1:16" s="389" customFormat="1" ht="11.25" x14ac:dyDescent="0.2">
      <c r="A3543" s="554" t="s">
        <v>522</v>
      </c>
      <c r="B3543" s="402" t="s">
        <v>7981</v>
      </c>
      <c r="C3543" s="505" t="s">
        <v>7982</v>
      </c>
      <c r="D3543" s="402" t="s">
        <v>7975</v>
      </c>
      <c r="E3543" s="508">
        <v>4500</v>
      </c>
      <c r="F3543" s="540">
        <v>46180299</v>
      </c>
      <c r="G3543" s="402" t="s">
        <v>8152</v>
      </c>
      <c r="H3543" s="402" t="s">
        <v>2852</v>
      </c>
      <c r="I3543" s="418" t="s">
        <v>7974</v>
      </c>
      <c r="J3543" s="402" t="s">
        <v>2852</v>
      </c>
      <c r="K3543" s="529">
        <v>1</v>
      </c>
      <c r="L3543" s="419">
        <v>0</v>
      </c>
      <c r="M3543" s="508">
        <f t="shared" si="84"/>
        <v>0</v>
      </c>
      <c r="N3543" s="529">
        <v>1</v>
      </c>
      <c r="O3543" s="529">
        <v>6</v>
      </c>
      <c r="P3543" s="508">
        <f t="shared" si="85"/>
        <v>27000</v>
      </c>
    </row>
    <row r="3544" spans="1:16" s="389" customFormat="1" ht="11.25" x14ac:dyDescent="0.2">
      <c r="A3544" s="554" t="s">
        <v>522</v>
      </c>
      <c r="B3544" s="402" t="s">
        <v>7981</v>
      </c>
      <c r="C3544" s="505" t="s">
        <v>7982</v>
      </c>
      <c r="D3544" s="402" t="s">
        <v>7975</v>
      </c>
      <c r="E3544" s="508">
        <v>4500</v>
      </c>
      <c r="F3544" s="540">
        <v>70322715</v>
      </c>
      <c r="G3544" s="402" t="s">
        <v>8153</v>
      </c>
      <c r="H3544" s="402" t="s">
        <v>2852</v>
      </c>
      <c r="I3544" s="418" t="s">
        <v>7974</v>
      </c>
      <c r="J3544" s="402" t="s">
        <v>2852</v>
      </c>
      <c r="K3544" s="529">
        <v>1</v>
      </c>
      <c r="L3544" s="419">
        <v>0</v>
      </c>
      <c r="M3544" s="508">
        <f t="shared" si="84"/>
        <v>0</v>
      </c>
      <c r="N3544" s="529">
        <v>1</v>
      </c>
      <c r="O3544" s="529">
        <v>6</v>
      </c>
      <c r="P3544" s="508">
        <f t="shared" si="85"/>
        <v>27000</v>
      </c>
    </row>
    <row r="3545" spans="1:16" s="389" customFormat="1" ht="11.25" x14ac:dyDescent="0.2">
      <c r="A3545" s="554" t="s">
        <v>522</v>
      </c>
      <c r="B3545" s="402" t="s">
        <v>4698</v>
      </c>
      <c r="C3545" s="505" t="s">
        <v>7971</v>
      </c>
      <c r="D3545" s="402" t="s">
        <v>7975</v>
      </c>
      <c r="E3545" s="508">
        <v>2200</v>
      </c>
      <c r="F3545" s="540" t="s">
        <v>8154</v>
      </c>
      <c r="G3545" s="402" t="s">
        <v>8155</v>
      </c>
      <c r="H3545" s="402" t="s">
        <v>2852</v>
      </c>
      <c r="I3545" s="418" t="s">
        <v>7974</v>
      </c>
      <c r="J3545" s="402" t="s">
        <v>2852</v>
      </c>
      <c r="K3545" s="529">
        <v>2</v>
      </c>
      <c r="L3545" s="419">
        <v>12</v>
      </c>
      <c r="M3545" s="508">
        <f t="shared" si="84"/>
        <v>26400</v>
      </c>
      <c r="N3545" s="529">
        <v>1</v>
      </c>
      <c r="O3545" s="529">
        <v>6</v>
      </c>
      <c r="P3545" s="508">
        <f t="shared" si="85"/>
        <v>13200</v>
      </c>
    </row>
    <row r="3546" spans="1:16" s="389" customFormat="1" ht="11.25" x14ac:dyDescent="0.2">
      <c r="A3546" s="554" t="s">
        <v>522</v>
      </c>
      <c r="B3546" s="402" t="s">
        <v>7981</v>
      </c>
      <c r="C3546" s="505" t="s">
        <v>7982</v>
      </c>
      <c r="D3546" s="402" t="s">
        <v>7975</v>
      </c>
      <c r="E3546" s="508">
        <v>4500</v>
      </c>
      <c r="F3546" s="540" t="s">
        <v>8156</v>
      </c>
      <c r="G3546" s="402" t="s">
        <v>8157</v>
      </c>
      <c r="H3546" s="402" t="s">
        <v>2852</v>
      </c>
      <c r="I3546" s="418" t="s">
        <v>7974</v>
      </c>
      <c r="J3546" s="402" t="s">
        <v>2852</v>
      </c>
      <c r="K3546" s="529">
        <v>1</v>
      </c>
      <c r="L3546" s="419">
        <v>0</v>
      </c>
      <c r="M3546" s="508">
        <f t="shared" si="84"/>
        <v>0</v>
      </c>
      <c r="N3546" s="529">
        <v>1</v>
      </c>
      <c r="O3546" s="529">
        <v>6</v>
      </c>
      <c r="P3546" s="508">
        <f t="shared" si="85"/>
        <v>27000</v>
      </c>
    </row>
    <row r="3547" spans="1:16" s="389" customFormat="1" ht="11.25" x14ac:dyDescent="0.2">
      <c r="A3547" s="554" t="s">
        <v>522</v>
      </c>
      <c r="B3547" s="402" t="s">
        <v>4698</v>
      </c>
      <c r="C3547" s="505" t="s">
        <v>7971</v>
      </c>
      <c r="D3547" s="402" t="s">
        <v>7975</v>
      </c>
      <c r="E3547" s="508">
        <v>2600</v>
      </c>
      <c r="F3547" s="540" t="s">
        <v>8158</v>
      </c>
      <c r="G3547" s="402" t="s">
        <v>8159</v>
      </c>
      <c r="H3547" s="402" t="s">
        <v>2852</v>
      </c>
      <c r="I3547" s="418" t="s">
        <v>7974</v>
      </c>
      <c r="J3547" s="402" t="s">
        <v>2852</v>
      </c>
      <c r="K3547" s="529">
        <v>2</v>
      </c>
      <c r="L3547" s="419">
        <v>12</v>
      </c>
      <c r="M3547" s="508">
        <f t="shared" si="84"/>
        <v>31200</v>
      </c>
      <c r="N3547" s="529">
        <v>1</v>
      </c>
      <c r="O3547" s="529">
        <v>6</v>
      </c>
      <c r="P3547" s="508">
        <f t="shared" si="85"/>
        <v>15600</v>
      </c>
    </row>
    <row r="3548" spans="1:16" s="389" customFormat="1" ht="11.25" x14ac:dyDescent="0.2">
      <c r="A3548" s="554" t="s">
        <v>522</v>
      </c>
      <c r="B3548" s="402" t="s">
        <v>4698</v>
      </c>
      <c r="C3548" s="505" t="s">
        <v>7971</v>
      </c>
      <c r="D3548" s="402" t="s">
        <v>7975</v>
      </c>
      <c r="E3548" s="508">
        <v>2200</v>
      </c>
      <c r="F3548" s="540">
        <v>41001859</v>
      </c>
      <c r="G3548" s="402" t="s">
        <v>8160</v>
      </c>
      <c r="H3548" s="402" t="s">
        <v>2852</v>
      </c>
      <c r="I3548" s="418" t="s">
        <v>7974</v>
      </c>
      <c r="J3548" s="402" t="s">
        <v>2852</v>
      </c>
      <c r="K3548" s="529">
        <v>2</v>
      </c>
      <c r="L3548" s="419">
        <v>12</v>
      </c>
      <c r="M3548" s="508">
        <f t="shared" si="84"/>
        <v>26400</v>
      </c>
      <c r="N3548" s="529">
        <v>1</v>
      </c>
      <c r="O3548" s="529">
        <v>6</v>
      </c>
      <c r="P3548" s="508">
        <f t="shared" si="85"/>
        <v>13200</v>
      </c>
    </row>
    <row r="3549" spans="1:16" s="389" customFormat="1" ht="11.25" x14ac:dyDescent="0.2">
      <c r="A3549" s="554" t="s">
        <v>522</v>
      </c>
      <c r="B3549" s="402" t="s">
        <v>4698</v>
      </c>
      <c r="C3549" s="505" t="s">
        <v>7971</v>
      </c>
      <c r="D3549" s="402" t="s">
        <v>7975</v>
      </c>
      <c r="E3549" s="508">
        <v>2200</v>
      </c>
      <c r="F3549" s="540" t="s">
        <v>8161</v>
      </c>
      <c r="G3549" s="402" t="s">
        <v>8162</v>
      </c>
      <c r="H3549" s="402" t="s">
        <v>2852</v>
      </c>
      <c r="I3549" s="418" t="s">
        <v>7974</v>
      </c>
      <c r="J3549" s="402" t="s">
        <v>2852</v>
      </c>
      <c r="K3549" s="529">
        <v>2</v>
      </c>
      <c r="L3549" s="419">
        <v>12</v>
      </c>
      <c r="M3549" s="508">
        <f t="shared" si="84"/>
        <v>26400</v>
      </c>
      <c r="N3549" s="529">
        <v>1</v>
      </c>
      <c r="O3549" s="529">
        <v>6</v>
      </c>
      <c r="P3549" s="508">
        <f t="shared" si="85"/>
        <v>13200</v>
      </c>
    </row>
    <row r="3550" spans="1:16" s="389" customFormat="1" ht="11.25" x14ac:dyDescent="0.2">
      <c r="A3550" s="554" t="s">
        <v>522</v>
      </c>
      <c r="B3550" s="402" t="s">
        <v>7981</v>
      </c>
      <c r="C3550" s="505" t="s">
        <v>7982</v>
      </c>
      <c r="D3550" s="402" t="s">
        <v>7975</v>
      </c>
      <c r="E3550" s="508">
        <v>4500</v>
      </c>
      <c r="F3550" s="540">
        <v>47199121</v>
      </c>
      <c r="G3550" s="402" t="s">
        <v>8163</v>
      </c>
      <c r="H3550" s="402" t="s">
        <v>2852</v>
      </c>
      <c r="I3550" s="418" t="s">
        <v>7974</v>
      </c>
      <c r="J3550" s="402" t="s">
        <v>2852</v>
      </c>
      <c r="K3550" s="529">
        <v>1</v>
      </c>
      <c r="L3550" s="419">
        <v>0</v>
      </c>
      <c r="M3550" s="508">
        <f t="shared" si="84"/>
        <v>0</v>
      </c>
      <c r="N3550" s="529">
        <v>1</v>
      </c>
      <c r="O3550" s="529">
        <v>6</v>
      </c>
      <c r="P3550" s="508">
        <f t="shared" si="85"/>
        <v>27000</v>
      </c>
    </row>
    <row r="3551" spans="1:16" s="389" customFormat="1" ht="11.25" x14ac:dyDescent="0.2">
      <c r="A3551" s="554" t="s">
        <v>522</v>
      </c>
      <c r="B3551" s="402" t="s">
        <v>4698</v>
      </c>
      <c r="C3551" s="505" t="s">
        <v>7971</v>
      </c>
      <c r="D3551" s="402" t="s">
        <v>7975</v>
      </c>
      <c r="E3551" s="508">
        <v>2600</v>
      </c>
      <c r="F3551" s="540" t="s">
        <v>8164</v>
      </c>
      <c r="G3551" s="402" t="s">
        <v>8165</v>
      </c>
      <c r="H3551" s="402" t="s">
        <v>2852</v>
      </c>
      <c r="I3551" s="418" t="s">
        <v>7974</v>
      </c>
      <c r="J3551" s="402" t="s">
        <v>2852</v>
      </c>
      <c r="K3551" s="529">
        <v>2</v>
      </c>
      <c r="L3551" s="419">
        <v>12</v>
      </c>
      <c r="M3551" s="508">
        <f t="shared" si="84"/>
        <v>31200</v>
      </c>
      <c r="N3551" s="529">
        <v>1</v>
      </c>
      <c r="O3551" s="529">
        <v>6</v>
      </c>
      <c r="P3551" s="508">
        <f t="shared" si="85"/>
        <v>15600</v>
      </c>
    </row>
    <row r="3552" spans="1:16" s="389" customFormat="1" ht="11.25" x14ac:dyDescent="0.2">
      <c r="A3552" s="554" t="s">
        <v>522</v>
      </c>
      <c r="B3552" s="402" t="s">
        <v>4698</v>
      </c>
      <c r="C3552" s="505" t="s">
        <v>7971</v>
      </c>
      <c r="D3552" s="402" t="s">
        <v>7975</v>
      </c>
      <c r="E3552" s="508">
        <v>2600</v>
      </c>
      <c r="F3552" s="540" t="s">
        <v>8166</v>
      </c>
      <c r="G3552" s="402" t="s">
        <v>8167</v>
      </c>
      <c r="H3552" s="402" t="s">
        <v>2852</v>
      </c>
      <c r="I3552" s="418" t="s">
        <v>7974</v>
      </c>
      <c r="J3552" s="402" t="s">
        <v>2852</v>
      </c>
      <c r="K3552" s="529">
        <v>2</v>
      </c>
      <c r="L3552" s="419">
        <v>12</v>
      </c>
      <c r="M3552" s="508">
        <f t="shared" si="84"/>
        <v>31200</v>
      </c>
      <c r="N3552" s="529">
        <v>1</v>
      </c>
      <c r="O3552" s="529">
        <v>6</v>
      </c>
      <c r="P3552" s="508">
        <f t="shared" si="85"/>
        <v>15600</v>
      </c>
    </row>
    <row r="3553" spans="1:16" s="389" customFormat="1" ht="11.25" x14ac:dyDescent="0.2">
      <c r="A3553" s="554" t="s">
        <v>522</v>
      </c>
      <c r="B3553" s="402" t="s">
        <v>7981</v>
      </c>
      <c r="C3553" s="505" t="s">
        <v>7982</v>
      </c>
      <c r="D3553" s="402" t="s">
        <v>7975</v>
      </c>
      <c r="E3553" s="508">
        <v>4500</v>
      </c>
      <c r="F3553" s="540" t="s">
        <v>8168</v>
      </c>
      <c r="G3553" s="402" t="s">
        <v>8169</v>
      </c>
      <c r="H3553" s="402" t="s">
        <v>2852</v>
      </c>
      <c r="I3553" s="418" t="s">
        <v>7974</v>
      </c>
      <c r="J3553" s="402" t="s">
        <v>2852</v>
      </c>
      <c r="K3553" s="529">
        <v>1</v>
      </c>
      <c r="L3553" s="419">
        <v>0</v>
      </c>
      <c r="M3553" s="508">
        <f t="shared" si="84"/>
        <v>0</v>
      </c>
      <c r="N3553" s="529">
        <v>1</v>
      </c>
      <c r="O3553" s="529">
        <v>6</v>
      </c>
      <c r="P3553" s="508">
        <f t="shared" si="85"/>
        <v>27000</v>
      </c>
    </row>
    <row r="3554" spans="1:16" s="389" customFormat="1" ht="11.25" x14ac:dyDescent="0.2">
      <c r="A3554" s="554" t="s">
        <v>522</v>
      </c>
      <c r="B3554" s="402" t="s">
        <v>4698</v>
      </c>
      <c r="C3554" s="505" t="s">
        <v>7971</v>
      </c>
      <c r="D3554" s="402" t="s">
        <v>7975</v>
      </c>
      <c r="E3554" s="508">
        <v>2600</v>
      </c>
      <c r="F3554" s="540" t="s">
        <v>8170</v>
      </c>
      <c r="G3554" s="402" t="s">
        <v>8171</v>
      </c>
      <c r="H3554" s="402" t="s">
        <v>2852</v>
      </c>
      <c r="I3554" s="418" t="s">
        <v>7974</v>
      </c>
      <c r="J3554" s="402" t="s">
        <v>2852</v>
      </c>
      <c r="K3554" s="529">
        <v>2</v>
      </c>
      <c r="L3554" s="419">
        <v>12</v>
      </c>
      <c r="M3554" s="508">
        <f t="shared" si="84"/>
        <v>31200</v>
      </c>
      <c r="N3554" s="529">
        <v>1</v>
      </c>
      <c r="O3554" s="529">
        <v>6</v>
      </c>
      <c r="P3554" s="508">
        <f t="shared" si="85"/>
        <v>15600</v>
      </c>
    </row>
    <row r="3555" spans="1:16" s="389" customFormat="1" ht="11.25" x14ac:dyDescent="0.2">
      <c r="A3555" s="554" t="s">
        <v>522</v>
      </c>
      <c r="B3555" s="402" t="s">
        <v>4698</v>
      </c>
      <c r="C3555" s="505" t="s">
        <v>7971</v>
      </c>
      <c r="D3555" s="402" t="s">
        <v>7975</v>
      </c>
      <c r="E3555" s="508">
        <v>2200</v>
      </c>
      <c r="F3555" s="540" t="s">
        <v>8172</v>
      </c>
      <c r="G3555" s="402" t="s">
        <v>8173</v>
      </c>
      <c r="H3555" s="402" t="s">
        <v>2852</v>
      </c>
      <c r="I3555" s="418" t="s">
        <v>7974</v>
      </c>
      <c r="J3555" s="402" t="s">
        <v>2852</v>
      </c>
      <c r="K3555" s="529">
        <v>2</v>
      </c>
      <c r="L3555" s="419">
        <v>12</v>
      </c>
      <c r="M3555" s="508">
        <f t="shared" si="84"/>
        <v>26400</v>
      </c>
      <c r="N3555" s="529">
        <v>1</v>
      </c>
      <c r="O3555" s="529">
        <v>6</v>
      </c>
      <c r="P3555" s="508">
        <f t="shared" si="85"/>
        <v>13200</v>
      </c>
    </row>
    <row r="3556" spans="1:16" s="389" customFormat="1" ht="11.25" x14ac:dyDescent="0.2">
      <c r="A3556" s="554" t="s">
        <v>522</v>
      </c>
      <c r="B3556" s="402" t="s">
        <v>4698</v>
      </c>
      <c r="C3556" s="505" t="s">
        <v>7971</v>
      </c>
      <c r="D3556" s="402" t="s">
        <v>7975</v>
      </c>
      <c r="E3556" s="508">
        <v>2200</v>
      </c>
      <c r="F3556" s="540" t="s">
        <v>8174</v>
      </c>
      <c r="G3556" s="402" t="s">
        <v>8175</v>
      </c>
      <c r="H3556" s="402" t="s">
        <v>2852</v>
      </c>
      <c r="I3556" s="418" t="s">
        <v>7974</v>
      </c>
      <c r="J3556" s="402" t="s">
        <v>2852</v>
      </c>
      <c r="K3556" s="529">
        <v>2</v>
      </c>
      <c r="L3556" s="419">
        <v>12</v>
      </c>
      <c r="M3556" s="508">
        <f t="shared" si="84"/>
        <v>26400</v>
      </c>
      <c r="N3556" s="529">
        <v>1</v>
      </c>
      <c r="O3556" s="529">
        <v>6</v>
      </c>
      <c r="P3556" s="508">
        <f t="shared" si="85"/>
        <v>13200</v>
      </c>
    </row>
    <row r="3557" spans="1:16" s="389" customFormat="1" ht="11.25" x14ac:dyDescent="0.2">
      <c r="A3557" s="554" t="s">
        <v>522</v>
      </c>
      <c r="B3557" s="402" t="s">
        <v>7981</v>
      </c>
      <c r="C3557" s="505" t="s">
        <v>7982</v>
      </c>
      <c r="D3557" s="402" t="s">
        <v>7975</v>
      </c>
      <c r="E3557" s="508">
        <v>4500</v>
      </c>
      <c r="F3557" s="540" t="s">
        <v>8176</v>
      </c>
      <c r="G3557" s="402" t="s">
        <v>8177</v>
      </c>
      <c r="H3557" s="402" t="s">
        <v>2852</v>
      </c>
      <c r="I3557" s="418" t="s">
        <v>7974</v>
      </c>
      <c r="J3557" s="402" t="s">
        <v>2852</v>
      </c>
      <c r="K3557" s="529">
        <v>1</v>
      </c>
      <c r="L3557" s="419">
        <v>0</v>
      </c>
      <c r="M3557" s="508">
        <f t="shared" si="84"/>
        <v>0</v>
      </c>
      <c r="N3557" s="529">
        <v>1</v>
      </c>
      <c r="O3557" s="529">
        <v>6</v>
      </c>
      <c r="P3557" s="508">
        <f t="shared" si="85"/>
        <v>27000</v>
      </c>
    </row>
    <row r="3558" spans="1:16" s="389" customFormat="1" ht="11.25" x14ac:dyDescent="0.2">
      <c r="A3558" s="554" t="s">
        <v>522</v>
      </c>
      <c r="B3558" s="402" t="s">
        <v>4698</v>
      </c>
      <c r="C3558" s="505" t="s">
        <v>7971</v>
      </c>
      <c r="D3558" s="402" t="s">
        <v>7975</v>
      </c>
      <c r="E3558" s="508">
        <v>2200</v>
      </c>
      <c r="F3558" s="540" t="s">
        <v>8178</v>
      </c>
      <c r="G3558" s="402" t="s">
        <v>8179</v>
      </c>
      <c r="H3558" s="402" t="s">
        <v>2852</v>
      </c>
      <c r="I3558" s="418" t="s">
        <v>7974</v>
      </c>
      <c r="J3558" s="402" t="s">
        <v>2852</v>
      </c>
      <c r="K3558" s="529">
        <v>2</v>
      </c>
      <c r="L3558" s="419">
        <v>12</v>
      </c>
      <c r="M3558" s="508">
        <f t="shared" si="84"/>
        <v>26400</v>
      </c>
      <c r="N3558" s="529">
        <v>1</v>
      </c>
      <c r="O3558" s="529">
        <v>6</v>
      </c>
      <c r="P3558" s="508">
        <f t="shared" si="85"/>
        <v>13200</v>
      </c>
    </row>
    <row r="3559" spans="1:16" s="389" customFormat="1" ht="11.25" x14ac:dyDescent="0.2">
      <c r="A3559" s="554" t="s">
        <v>522</v>
      </c>
      <c r="B3559" s="402" t="s">
        <v>4698</v>
      </c>
      <c r="C3559" s="505" t="s">
        <v>7971</v>
      </c>
      <c r="D3559" s="402" t="s">
        <v>7975</v>
      </c>
      <c r="E3559" s="508">
        <v>3000</v>
      </c>
      <c r="F3559" s="540" t="s">
        <v>8180</v>
      </c>
      <c r="G3559" s="402" t="s">
        <v>8181</v>
      </c>
      <c r="H3559" s="402" t="s">
        <v>3717</v>
      </c>
      <c r="I3559" s="418" t="s">
        <v>7974</v>
      </c>
      <c r="J3559" s="402" t="s">
        <v>3717</v>
      </c>
      <c r="K3559" s="529">
        <v>2</v>
      </c>
      <c r="L3559" s="419">
        <v>12</v>
      </c>
      <c r="M3559" s="508">
        <f t="shared" si="84"/>
        <v>36000</v>
      </c>
      <c r="N3559" s="529">
        <v>1</v>
      </c>
      <c r="O3559" s="529">
        <v>6</v>
      </c>
      <c r="P3559" s="508">
        <f t="shared" si="85"/>
        <v>18000</v>
      </c>
    </row>
    <row r="3560" spans="1:16" s="389" customFormat="1" ht="11.25" x14ac:dyDescent="0.2">
      <c r="A3560" s="554" t="s">
        <v>522</v>
      </c>
      <c r="B3560" s="402" t="s">
        <v>4698</v>
      </c>
      <c r="C3560" s="505" t="s">
        <v>7971</v>
      </c>
      <c r="D3560" s="402" t="s">
        <v>7975</v>
      </c>
      <c r="E3560" s="508">
        <v>2200</v>
      </c>
      <c r="F3560" s="540" t="s">
        <v>8182</v>
      </c>
      <c r="G3560" s="402" t="s">
        <v>8183</v>
      </c>
      <c r="H3560" s="402" t="s">
        <v>3717</v>
      </c>
      <c r="I3560" s="418" t="s">
        <v>7974</v>
      </c>
      <c r="J3560" s="402" t="s">
        <v>3717</v>
      </c>
      <c r="K3560" s="529">
        <v>2</v>
      </c>
      <c r="L3560" s="419">
        <v>12</v>
      </c>
      <c r="M3560" s="508">
        <f t="shared" si="84"/>
        <v>26400</v>
      </c>
      <c r="N3560" s="529">
        <v>1</v>
      </c>
      <c r="O3560" s="529">
        <v>6</v>
      </c>
      <c r="P3560" s="508">
        <f t="shared" si="85"/>
        <v>13200</v>
      </c>
    </row>
    <row r="3561" spans="1:16" s="389" customFormat="1" ht="11.25" x14ac:dyDescent="0.2">
      <c r="A3561" s="554" t="s">
        <v>522</v>
      </c>
      <c r="B3561" s="402" t="s">
        <v>4698</v>
      </c>
      <c r="C3561" s="505" t="s">
        <v>7971</v>
      </c>
      <c r="D3561" s="402" t="s">
        <v>7975</v>
      </c>
      <c r="E3561" s="508">
        <v>2200</v>
      </c>
      <c r="F3561" s="540" t="s">
        <v>8184</v>
      </c>
      <c r="G3561" s="402" t="s">
        <v>8185</v>
      </c>
      <c r="H3561" s="402" t="s">
        <v>3717</v>
      </c>
      <c r="I3561" s="418" t="s">
        <v>7974</v>
      </c>
      <c r="J3561" s="402" t="s">
        <v>3717</v>
      </c>
      <c r="K3561" s="529">
        <v>2</v>
      </c>
      <c r="L3561" s="419">
        <v>12</v>
      </c>
      <c r="M3561" s="508">
        <f t="shared" si="84"/>
        <v>26400</v>
      </c>
      <c r="N3561" s="529">
        <v>1</v>
      </c>
      <c r="O3561" s="529">
        <v>6</v>
      </c>
      <c r="P3561" s="508">
        <f t="shared" si="85"/>
        <v>13200</v>
      </c>
    </row>
    <row r="3562" spans="1:16" s="389" customFormat="1" ht="11.25" x14ac:dyDescent="0.2">
      <c r="A3562" s="554" t="s">
        <v>522</v>
      </c>
      <c r="B3562" s="402" t="s">
        <v>7981</v>
      </c>
      <c r="C3562" s="505" t="s">
        <v>7982</v>
      </c>
      <c r="D3562" s="402" t="s">
        <v>7975</v>
      </c>
      <c r="E3562" s="508">
        <v>2000</v>
      </c>
      <c r="F3562" s="540">
        <v>44885022</v>
      </c>
      <c r="G3562" s="402" t="s">
        <v>8186</v>
      </c>
      <c r="H3562" s="402" t="s">
        <v>2664</v>
      </c>
      <c r="I3562" s="418" t="s">
        <v>7974</v>
      </c>
      <c r="J3562" s="402" t="s">
        <v>2664</v>
      </c>
      <c r="K3562" s="529">
        <v>1</v>
      </c>
      <c r="L3562" s="419">
        <v>0</v>
      </c>
      <c r="M3562" s="508">
        <f t="shared" si="84"/>
        <v>0</v>
      </c>
      <c r="N3562" s="529">
        <v>1</v>
      </c>
      <c r="O3562" s="529">
        <v>6</v>
      </c>
      <c r="P3562" s="508">
        <f t="shared" si="85"/>
        <v>12000</v>
      </c>
    </row>
    <row r="3563" spans="1:16" s="389" customFormat="1" ht="11.25" x14ac:dyDescent="0.2">
      <c r="A3563" s="554" t="s">
        <v>522</v>
      </c>
      <c r="B3563" s="402" t="s">
        <v>4698</v>
      </c>
      <c r="C3563" s="505" t="s">
        <v>7971</v>
      </c>
      <c r="D3563" s="402" t="s">
        <v>7975</v>
      </c>
      <c r="E3563" s="508">
        <v>2200</v>
      </c>
      <c r="F3563" s="540" t="s">
        <v>8187</v>
      </c>
      <c r="G3563" s="402" t="s">
        <v>8188</v>
      </c>
      <c r="H3563" s="402" t="s">
        <v>3755</v>
      </c>
      <c r="I3563" s="418" t="s">
        <v>7974</v>
      </c>
      <c r="J3563" s="402" t="s">
        <v>3755</v>
      </c>
      <c r="K3563" s="529">
        <v>2</v>
      </c>
      <c r="L3563" s="419">
        <v>12</v>
      </c>
      <c r="M3563" s="508">
        <f t="shared" si="84"/>
        <v>26400</v>
      </c>
      <c r="N3563" s="529">
        <v>1</v>
      </c>
      <c r="O3563" s="529">
        <v>6</v>
      </c>
      <c r="P3563" s="508">
        <f t="shared" si="85"/>
        <v>13200</v>
      </c>
    </row>
    <row r="3564" spans="1:16" s="389" customFormat="1" ht="11.25" x14ac:dyDescent="0.2">
      <c r="A3564" s="554" t="s">
        <v>522</v>
      </c>
      <c r="B3564" s="402" t="s">
        <v>4698</v>
      </c>
      <c r="C3564" s="505" t="s">
        <v>7971</v>
      </c>
      <c r="D3564" s="402" t="s">
        <v>7975</v>
      </c>
      <c r="E3564" s="508">
        <v>2500</v>
      </c>
      <c r="F3564" s="540" t="s">
        <v>8189</v>
      </c>
      <c r="G3564" s="402" t="s">
        <v>8190</v>
      </c>
      <c r="H3564" s="402" t="s">
        <v>3755</v>
      </c>
      <c r="I3564" s="418" t="s">
        <v>7974</v>
      </c>
      <c r="J3564" s="402" t="s">
        <v>3755</v>
      </c>
      <c r="K3564" s="529">
        <v>2</v>
      </c>
      <c r="L3564" s="419">
        <v>12</v>
      </c>
      <c r="M3564" s="508">
        <f t="shared" si="84"/>
        <v>30000</v>
      </c>
      <c r="N3564" s="529">
        <v>1</v>
      </c>
      <c r="O3564" s="529">
        <v>6</v>
      </c>
      <c r="P3564" s="508">
        <f t="shared" si="85"/>
        <v>15000</v>
      </c>
    </row>
    <row r="3565" spans="1:16" s="389" customFormat="1" ht="11.25" x14ac:dyDescent="0.2">
      <c r="A3565" s="554" t="s">
        <v>522</v>
      </c>
      <c r="B3565" s="402" t="s">
        <v>4698</v>
      </c>
      <c r="C3565" s="505" t="s">
        <v>7971</v>
      </c>
      <c r="D3565" s="402" t="s">
        <v>7975</v>
      </c>
      <c r="E3565" s="508">
        <v>2500</v>
      </c>
      <c r="F3565" s="540" t="s">
        <v>8191</v>
      </c>
      <c r="G3565" s="402" t="s">
        <v>8192</v>
      </c>
      <c r="H3565" s="402" t="s">
        <v>3755</v>
      </c>
      <c r="I3565" s="418" t="s">
        <v>7974</v>
      </c>
      <c r="J3565" s="402" t="s">
        <v>3755</v>
      </c>
      <c r="K3565" s="529">
        <v>2</v>
      </c>
      <c r="L3565" s="419">
        <v>12</v>
      </c>
      <c r="M3565" s="508">
        <f t="shared" si="84"/>
        <v>30000</v>
      </c>
      <c r="N3565" s="529">
        <v>1</v>
      </c>
      <c r="O3565" s="529">
        <v>6</v>
      </c>
      <c r="P3565" s="508">
        <f t="shared" si="85"/>
        <v>15000</v>
      </c>
    </row>
    <row r="3566" spans="1:16" s="389" customFormat="1" ht="11.25" x14ac:dyDescent="0.2">
      <c r="A3566" s="554" t="s">
        <v>522</v>
      </c>
      <c r="B3566" s="402" t="s">
        <v>4698</v>
      </c>
      <c r="C3566" s="505" t="s">
        <v>7971</v>
      </c>
      <c r="D3566" s="402" t="s">
        <v>7975</v>
      </c>
      <c r="E3566" s="508">
        <v>2500</v>
      </c>
      <c r="F3566" s="540" t="s">
        <v>8193</v>
      </c>
      <c r="G3566" s="402" t="s">
        <v>8194</v>
      </c>
      <c r="H3566" s="402" t="s">
        <v>3755</v>
      </c>
      <c r="I3566" s="418" t="s">
        <v>7974</v>
      </c>
      <c r="J3566" s="402" t="s">
        <v>3755</v>
      </c>
      <c r="K3566" s="529">
        <v>2</v>
      </c>
      <c r="L3566" s="419">
        <v>12</v>
      </c>
      <c r="M3566" s="508">
        <f t="shared" si="84"/>
        <v>30000</v>
      </c>
      <c r="N3566" s="529">
        <v>1</v>
      </c>
      <c r="O3566" s="529">
        <v>6</v>
      </c>
      <c r="P3566" s="508">
        <f t="shared" si="85"/>
        <v>15000</v>
      </c>
    </row>
    <row r="3567" spans="1:16" s="389" customFormat="1" ht="11.25" x14ac:dyDescent="0.2">
      <c r="A3567" s="554" t="s">
        <v>522</v>
      </c>
      <c r="B3567" s="402" t="s">
        <v>4698</v>
      </c>
      <c r="C3567" s="505" t="s">
        <v>7971</v>
      </c>
      <c r="D3567" s="402" t="s">
        <v>7975</v>
      </c>
      <c r="E3567" s="508">
        <v>2200</v>
      </c>
      <c r="F3567" s="540" t="s">
        <v>8195</v>
      </c>
      <c r="G3567" s="402" t="s">
        <v>8196</v>
      </c>
      <c r="H3567" s="402" t="s">
        <v>3730</v>
      </c>
      <c r="I3567" s="418" t="s">
        <v>7974</v>
      </c>
      <c r="J3567" s="402" t="s">
        <v>3730</v>
      </c>
      <c r="K3567" s="529">
        <v>2</v>
      </c>
      <c r="L3567" s="419">
        <v>12</v>
      </c>
      <c r="M3567" s="508">
        <f t="shared" ref="M3567:M3630" si="86">+E3567*L3567</f>
        <v>26400</v>
      </c>
      <c r="N3567" s="529">
        <v>1</v>
      </c>
      <c r="O3567" s="529">
        <v>6</v>
      </c>
      <c r="P3567" s="508">
        <f t="shared" ref="P3567:P3630" si="87">+O3567*E3567</f>
        <v>13200</v>
      </c>
    </row>
    <row r="3568" spans="1:16" s="389" customFormat="1" ht="11.25" x14ac:dyDescent="0.2">
      <c r="A3568" s="554" t="s">
        <v>522</v>
      </c>
      <c r="B3568" s="402" t="s">
        <v>4698</v>
      </c>
      <c r="C3568" s="505" t="s">
        <v>7971</v>
      </c>
      <c r="D3568" s="402" t="s">
        <v>7975</v>
      </c>
      <c r="E3568" s="508">
        <v>2200</v>
      </c>
      <c r="F3568" s="540" t="s">
        <v>8197</v>
      </c>
      <c r="G3568" s="402" t="s">
        <v>8198</v>
      </c>
      <c r="H3568" s="402" t="s">
        <v>3730</v>
      </c>
      <c r="I3568" s="418" t="s">
        <v>7974</v>
      </c>
      <c r="J3568" s="402" t="s">
        <v>3730</v>
      </c>
      <c r="K3568" s="529">
        <v>2</v>
      </c>
      <c r="L3568" s="419">
        <v>12</v>
      </c>
      <c r="M3568" s="508">
        <f t="shared" si="86"/>
        <v>26400</v>
      </c>
      <c r="N3568" s="529">
        <v>1</v>
      </c>
      <c r="O3568" s="529">
        <v>6</v>
      </c>
      <c r="P3568" s="508">
        <f t="shared" si="87"/>
        <v>13200</v>
      </c>
    </row>
    <row r="3569" spans="1:16" s="389" customFormat="1" ht="11.25" x14ac:dyDescent="0.2">
      <c r="A3569" s="554" t="s">
        <v>522</v>
      </c>
      <c r="B3569" s="402" t="s">
        <v>4698</v>
      </c>
      <c r="C3569" s="505" t="s">
        <v>7971</v>
      </c>
      <c r="D3569" s="402" t="s">
        <v>7975</v>
      </c>
      <c r="E3569" s="508">
        <v>2500</v>
      </c>
      <c r="F3569" s="540" t="s">
        <v>8199</v>
      </c>
      <c r="G3569" s="402" t="s">
        <v>8200</v>
      </c>
      <c r="H3569" s="402" t="s">
        <v>3730</v>
      </c>
      <c r="I3569" s="418" t="s">
        <v>7974</v>
      </c>
      <c r="J3569" s="402" t="s">
        <v>3730</v>
      </c>
      <c r="K3569" s="529">
        <v>2</v>
      </c>
      <c r="L3569" s="419">
        <v>12</v>
      </c>
      <c r="M3569" s="508">
        <f t="shared" si="86"/>
        <v>30000</v>
      </c>
      <c r="N3569" s="529">
        <v>1</v>
      </c>
      <c r="O3569" s="529">
        <v>6</v>
      </c>
      <c r="P3569" s="508">
        <f t="shared" si="87"/>
        <v>15000</v>
      </c>
    </row>
    <row r="3570" spans="1:16" s="389" customFormat="1" ht="11.25" x14ac:dyDescent="0.2">
      <c r="A3570" s="554" t="s">
        <v>522</v>
      </c>
      <c r="B3570" s="402" t="s">
        <v>4698</v>
      </c>
      <c r="C3570" s="505" t="s">
        <v>7971</v>
      </c>
      <c r="D3570" s="402" t="s">
        <v>7975</v>
      </c>
      <c r="E3570" s="508">
        <v>2000</v>
      </c>
      <c r="F3570" s="540" t="s">
        <v>8201</v>
      </c>
      <c r="G3570" s="402" t="s">
        <v>8202</v>
      </c>
      <c r="H3570" s="402" t="s">
        <v>3730</v>
      </c>
      <c r="I3570" s="418" t="s">
        <v>7974</v>
      </c>
      <c r="J3570" s="402" t="s">
        <v>3730</v>
      </c>
      <c r="K3570" s="529">
        <v>2</v>
      </c>
      <c r="L3570" s="419">
        <v>12</v>
      </c>
      <c r="M3570" s="508">
        <f t="shared" si="86"/>
        <v>24000</v>
      </c>
      <c r="N3570" s="529">
        <v>1</v>
      </c>
      <c r="O3570" s="529">
        <v>6</v>
      </c>
      <c r="P3570" s="508">
        <f t="shared" si="87"/>
        <v>12000</v>
      </c>
    </row>
    <row r="3571" spans="1:16" s="389" customFormat="1" ht="11.25" x14ac:dyDescent="0.2">
      <c r="A3571" s="554" t="s">
        <v>522</v>
      </c>
      <c r="B3571" s="402" t="s">
        <v>4698</v>
      </c>
      <c r="C3571" s="505" t="s">
        <v>7971</v>
      </c>
      <c r="D3571" s="402" t="s">
        <v>7975</v>
      </c>
      <c r="E3571" s="508">
        <v>2200</v>
      </c>
      <c r="F3571" s="540">
        <v>41769200</v>
      </c>
      <c r="G3571" s="402" t="s">
        <v>8203</v>
      </c>
      <c r="H3571" s="402" t="s">
        <v>3730</v>
      </c>
      <c r="I3571" s="418" t="s">
        <v>7974</v>
      </c>
      <c r="J3571" s="402" t="s">
        <v>3730</v>
      </c>
      <c r="K3571" s="529">
        <v>2</v>
      </c>
      <c r="L3571" s="419">
        <v>12</v>
      </c>
      <c r="M3571" s="508">
        <f t="shared" si="86"/>
        <v>26400</v>
      </c>
      <c r="N3571" s="529">
        <v>1</v>
      </c>
      <c r="O3571" s="529">
        <v>6</v>
      </c>
      <c r="P3571" s="508">
        <f t="shared" si="87"/>
        <v>13200</v>
      </c>
    </row>
    <row r="3572" spans="1:16" s="389" customFormat="1" ht="11.25" x14ac:dyDescent="0.2">
      <c r="A3572" s="554" t="s">
        <v>522</v>
      </c>
      <c r="B3572" s="402" t="s">
        <v>7981</v>
      </c>
      <c r="C3572" s="505" t="s">
        <v>7982</v>
      </c>
      <c r="D3572" s="402" t="s">
        <v>7975</v>
      </c>
      <c r="E3572" s="508">
        <v>2500</v>
      </c>
      <c r="F3572" s="540">
        <v>43138287</v>
      </c>
      <c r="G3572" s="402" t="s">
        <v>8204</v>
      </c>
      <c r="H3572" s="402" t="s">
        <v>3730</v>
      </c>
      <c r="I3572" s="418" t="s">
        <v>7974</v>
      </c>
      <c r="J3572" s="402" t="s">
        <v>3730</v>
      </c>
      <c r="K3572" s="529">
        <v>1</v>
      </c>
      <c r="L3572" s="419">
        <v>0</v>
      </c>
      <c r="M3572" s="508">
        <f t="shared" si="86"/>
        <v>0</v>
      </c>
      <c r="N3572" s="529">
        <v>1</v>
      </c>
      <c r="O3572" s="529">
        <v>6</v>
      </c>
      <c r="P3572" s="508">
        <f t="shared" si="87"/>
        <v>15000</v>
      </c>
    </row>
    <row r="3573" spans="1:16" s="389" customFormat="1" ht="11.25" x14ac:dyDescent="0.2">
      <c r="A3573" s="554" t="s">
        <v>522</v>
      </c>
      <c r="B3573" s="402" t="s">
        <v>7981</v>
      </c>
      <c r="C3573" s="505" t="s">
        <v>7982</v>
      </c>
      <c r="D3573" s="402" t="s">
        <v>7975</v>
      </c>
      <c r="E3573" s="508">
        <v>3000</v>
      </c>
      <c r="F3573" s="540">
        <v>46409747</v>
      </c>
      <c r="G3573" s="402" t="s">
        <v>8205</v>
      </c>
      <c r="H3573" s="402" t="s">
        <v>3730</v>
      </c>
      <c r="I3573" s="418" t="s">
        <v>7974</v>
      </c>
      <c r="J3573" s="402" t="s">
        <v>3730</v>
      </c>
      <c r="K3573" s="529">
        <v>1</v>
      </c>
      <c r="L3573" s="419">
        <v>0</v>
      </c>
      <c r="M3573" s="508">
        <f t="shared" si="86"/>
        <v>0</v>
      </c>
      <c r="N3573" s="529">
        <v>1</v>
      </c>
      <c r="O3573" s="529">
        <v>6</v>
      </c>
      <c r="P3573" s="508">
        <f t="shared" si="87"/>
        <v>18000</v>
      </c>
    </row>
    <row r="3574" spans="1:16" s="389" customFormat="1" ht="11.25" x14ac:dyDescent="0.2">
      <c r="A3574" s="554" t="s">
        <v>522</v>
      </c>
      <c r="B3574" s="402" t="s">
        <v>7981</v>
      </c>
      <c r="C3574" s="505" t="s">
        <v>7982</v>
      </c>
      <c r="D3574" s="402" t="s">
        <v>7975</v>
      </c>
      <c r="E3574" s="508">
        <v>4500</v>
      </c>
      <c r="F3574" s="540" t="s">
        <v>8206</v>
      </c>
      <c r="G3574" s="402" t="s">
        <v>8207</v>
      </c>
      <c r="H3574" s="402" t="s">
        <v>3730</v>
      </c>
      <c r="I3574" s="418" t="s">
        <v>7974</v>
      </c>
      <c r="J3574" s="402" t="s">
        <v>3730</v>
      </c>
      <c r="K3574" s="529">
        <v>1</v>
      </c>
      <c r="L3574" s="419">
        <v>0</v>
      </c>
      <c r="M3574" s="508">
        <f t="shared" si="86"/>
        <v>0</v>
      </c>
      <c r="N3574" s="529">
        <v>1</v>
      </c>
      <c r="O3574" s="529">
        <v>6</v>
      </c>
      <c r="P3574" s="508">
        <f t="shared" si="87"/>
        <v>27000</v>
      </c>
    </row>
    <row r="3575" spans="1:16" s="389" customFormat="1" ht="11.25" x14ac:dyDescent="0.2">
      <c r="A3575" s="554" t="s">
        <v>522</v>
      </c>
      <c r="B3575" s="402" t="s">
        <v>4698</v>
      </c>
      <c r="C3575" s="505" t="s">
        <v>7971</v>
      </c>
      <c r="D3575" s="402" t="s">
        <v>7972</v>
      </c>
      <c r="E3575" s="508">
        <v>2500</v>
      </c>
      <c r="F3575" s="540">
        <v>46094535</v>
      </c>
      <c r="G3575" s="402" t="s">
        <v>8208</v>
      </c>
      <c r="H3575" s="402" t="s">
        <v>8209</v>
      </c>
      <c r="I3575" s="418" t="s">
        <v>7974</v>
      </c>
      <c r="J3575" s="402" t="s">
        <v>8209</v>
      </c>
      <c r="K3575" s="529">
        <v>2</v>
      </c>
      <c r="L3575" s="419">
        <v>12</v>
      </c>
      <c r="M3575" s="508">
        <f t="shared" si="86"/>
        <v>30000</v>
      </c>
      <c r="N3575" s="529">
        <v>1</v>
      </c>
      <c r="O3575" s="529">
        <v>6</v>
      </c>
      <c r="P3575" s="508">
        <f t="shared" si="87"/>
        <v>15000</v>
      </c>
    </row>
    <row r="3576" spans="1:16" s="389" customFormat="1" ht="11.25" x14ac:dyDescent="0.2">
      <c r="A3576" s="554" t="s">
        <v>522</v>
      </c>
      <c r="B3576" s="402" t="s">
        <v>4698</v>
      </c>
      <c r="C3576" s="505" t="s">
        <v>7971</v>
      </c>
      <c r="D3576" s="402" t="s">
        <v>7975</v>
      </c>
      <c r="E3576" s="508">
        <v>1300</v>
      </c>
      <c r="F3576" s="540">
        <v>74234319</v>
      </c>
      <c r="G3576" s="402" t="s">
        <v>8210</v>
      </c>
      <c r="H3576" s="402" t="s">
        <v>8211</v>
      </c>
      <c r="I3576" s="418" t="s">
        <v>817</v>
      </c>
      <c r="J3576" s="402" t="s">
        <v>8211</v>
      </c>
      <c r="K3576" s="529">
        <v>2</v>
      </c>
      <c r="L3576" s="419">
        <v>12</v>
      </c>
      <c r="M3576" s="508">
        <f t="shared" si="86"/>
        <v>15600</v>
      </c>
      <c r="N3576" s="529">
        <v>1</v>
      </c>
      <c r="O3576" s="529">
        <v>6</v>
      </c>
      <c r="P3576" s="508">
        <f t="shared" si="87"/>
        <v>7800</v>
      </c>
    </row>
    <row r="3577" spans="1:16" s="389" customFormat="1" ht="11.25" x14ac:dyDescent="0.2">
      <c r="A3577" s="554" t="s">
        <v>522</v>
      </c>
      <c r="B3577" s="402" t="s">
        <v>7981</v>
      </c>
      <c r="C3577" s="505" t="s">
        <v>7982</v>
      </c>
      <c r="D3577" s="402" t="s">
        <v>7975</v>
      </c>
      <c r="E3577" s="508">
        <v>2000</v>
      </c>
      <c r="F3577" s="540" t="s">
        <v>8212</v>
      </c>
      <c r="G3577" s="402" t="s">
        <v>8213</v>
      </c>
      <c r="H3577" s="402" t="s">
        <v>3804</v>
      </c>
      <c r="I3577" s="418" t="s">
        <v>1340</v>
      </c>
      <c r="J3577" s="402" t="s">
        <v>8214</v>
      </c>
      <c r="K3577" s="529">
        <v>1</v>
      </c>
      <c r="L3577" s="419">
        <v>0</v>
      </c>
      <c r="M3577" s="508">
        <f t="shared" si="86"/>
        <v>0</v>
      </c>
      <c r="N3577" s="529">
        <v>1</v>
      </c>
      <c r="O3577" s="529">
        <v>6</v>
      </c>
      <c r="P3577" s="508">
        <f t="shared" si="87"/>
        <v>12000</v>
      </c>
    </row>
    <row r="3578" spans="1:16" s="389" customFormat="1" ht="11.25" x14ac:dyDescent="0.2">
      <c r="A3578" s="554" t="s">
        <v>522</v>
      </c>
      <c r="B3578" s="402" t="s">
        <v>7981</v>
      </c>
      <c r="C3578" s="505" t="s">
        <v>7982</v>
      </c>
      <c r="D3578" s="402" t="s">
        <v>7975</v>
      </c>
      <c r="E3578" s="508">
        <v>2000</v>
      </c>
      <c r="F3578" s="540" t="s">
        <v>8215</v>
      </c>
      <c r="G3578" s="402" t="s">
        <v>8216</v>
      </c>
      <c r="H3578" s="402" t="s">
        <v>3804</v>
      </c>
      <c r="I3578" s="418" t="s">
        <v>1340</v>
      </c>
      <c r="J3578" s="402" t="s">
        <v>8214</v>
      </c>
      <c r="K3578" s="529">
        <v>1</v>
      </c>
      <c r="L3578" s="419">
        <v>0</v>
      </c>
      <c r="M3578" s="508">
        <f t="shared" si="86"/>
        <v>0</v>
      </c>
      <c r="N3578" s="529">
        <v>1</v>
      </c>
      <c r="O3578" s="529">
        <v>6</v>
      </c>
      <c r="P3578" s="508">
        <f t="shared" si="87"/>
        <v>12000</v>
      </c>
    </row>
    <row r="3579" spans="1:16" s="389" customFormat="1" ht="11.25" x14ac:dyDescent="0.2">
      <c r="A3579" s="554" t="s">
        <v>522</v>
      </c>
      <c r="B3579" s="402" t="s">
        <v>7981</v>
      </c>
      <c r="C3579" s="505" t="s">
        <v>7982</v>
      </c>
      <c r="D3579" s="402" t="s">
        <v>7975</v>
      </c>
      <c r="E3579" s="508">
        <v>2000</v>
      </c>
      <c r="F3579" s="540" t="s">
        <v>8217</v>
      </c>
      <c r="G3579" s="402" t="s">
        <v>8218</v>
      </c>
      <c r="H3579" s="402" t="s">
        <v>3804</v>
      </c>
      <c r="I3579" s="418" t="s">
        <v>1340</v>
      </c>
      <c r="J3579" s="402" t="s">
        <v>8214</v>
      </c>
      <c r="K3579" s="529">
        <v>1</v>
      </c>
      <c r="L3579" s="419">
        <v>0</v>
      </c>
      <c r="M3579" s="508">
        <f t="shared" si="86"/>
        <v>0</v>
      </c>
      <c r="N3579" s="529">
        <v>1</v>
      </c>
      <c r="O3579" s="529">
        <v>6</v>
      </c>
      <c r="P3579" s="508">
        <f t="shared" si="87"/>
        <v>12000</v>
      </c>
    </row>
    <row r="3580" spans="1:16" s="389" customFormat="1" ht="11.25" x14ac:dyDescent="0.2">
      <c r="A3580" s="554" t="s">
        <v>522</v>
      </c>
      <c r="B3580" s="402" t="s">
        <v>4698</v>
      </c>
      <c r="C3580" s="505" t="s">
        <v>7971</v>
      </c>
      <c r="D3580" s="402" t="s">
        <v>7975</v>
      </c>
      <c r="E3580" s="508">
        <v>1300</v>
      </c>
      <c r="F3580" s="540" t="s">
        <v>8219</v>
      </c>
      <c r="G3580" s="402" t="s">
        <v>8220</v>
      </c>
      <c r="H3580" s="402" t="s">
        <v>3804</v>
      </c>
      <c r="I3580" s="418" t="s">
        <v>1340</v>
      </c>
      <c r="J3580" s="402" t="s">
        <v>8214</v>
      </c>
      <c r="K3580" s="529">
        <v>2</v>
      </c>
      <c r="L3580" s="419">
        <v>12</v>
      </c>
      <c r="M3580" s="508">
        <f t="shared" si="86"/>
        <v>15600</v>
      </c>
      <c r="N3580" s="529">
        <v>1</v>
      </c>
      <c r="O3580" s="529">
        <v>6</v>
      </c>
      <c r="P3580" s="508">
        <f t="shared" si="87"/>
        <v>7800</v>
      </c>
    </row>
    <row r="3581" spans="1:16" s="389" customFormat="1" ht="11.25" x14ac:dyDescent="0.2">
      <c r="A3581" s="554" t="s">
        <v>522</v>
      </c>
      <c r="B3581" s="402" t="s">
        <v>7981</v>
      </c>
      <c r="C3581" s="505" t="s">
        <v>7982</v>
      </c>
      <c r="D3581" s="402" t="s">
        <v>7975</v>
      </c>
      <c r="E3581" s="508">
        <v>2000</v>
      </c>
      <c r="F3581" s="540">
        <v>45983487</v>
      </c>
      <c r="G3581" s="402" t="s">
        <v>8221</v>
      </c>
      <c r="H3581" s="402" t="s">
        <v>3804</v>
      </c>
      <c r="I3581" s="418" t="s">
        <v>1340</v>
      </c>
      <c r="J3581" s="402" t="s">
        <v>8214</v>
      </c>
      <c r="K3581" s="529">
        <v>1</v>
      </c>
      <c r="L3581" s="419">
        <v>0</v>
      </c>
      <c r="M3581" s="508">
        <f t="shared" si="86"/>
        <v>0</v>
      </c>
      <c r="N3581" s="529">
        <v>1</v>
      </c>
      <c r="O3581" s="529">
        <v>6</v>
      </c>
      <c r="P3581" s="508">
        <f t="shared" si="87"/>
        <v>12000</v>
      </c>
    </row>
    <row r="3582" spans="1:16" s="389" customFormat="1" ht="11.25" x14ac:dyDescent="0.2">
      <c r="A3582" s="554" t="s">
        <v>522</v>
      </c>
      <c r="B3582" s="402" t="s">
        <v>4698</v>
      </c>
      <c r="C3582" s="505" t="s">
        <v>7971</v>
      </c>
      <c r="D3582" s="402" t="s">
        <v>7975</v>
      </c>
      <c r="E3582" s="508">
        <v>1200</v>
      </c>
      <c r="F3582" s="540">
        <v>45213171</v>
      </c>
      <c r="G3582" s="402" t="s">
        <v>8222</v>
      </c>
      <c r="H3582" s="402" t="s">
        <v>948</v>
      </c>
      <c r="I3582" s="418" t="s">
        <v>1340</v>
      </c>
      <c r="J3582" s="402" t="s">
        <v>8214</v>
      </c>
      <c r="K3582" s="529">
        <v>2</v>
      </c>
      <c r="L3582" s="419">
        <v>12</v>
      </c>
      <c r="M3582" s="508">
        <f t="shared" si="86"/>
        <v>14400</v>
      </c>
      <c r="N3582" s="529">
        <v>1</v>
      </c>
      <c r="O3582" s="529">
        <v>6</v>
      </c>
      <c r="P3582" s="508">
        <f t="shared" si="87"/>
        <v>7200</v>
      </c>
    </row>
    <row r="3583" spans="1:16" s="389" customFormat="1" ht="11.25" x14ac:dyDescent="0.2">
      <c r="A3583" s="554" t="s">
        <v>522</v>
      </c>
      <c r="B3583" s="402" t="s">
        <v>4698</v>
      </c>
      <c r="C3583" s="505" t="s">
        <v>7971</v>
      </c>
      <c r="D3583" s="402" t="s">
        <v>7975</v>
      </c>
      <c r="E3583" s="508">
        <v>1200</v>
      </c>
      <c r="F3583" s="540" t="s">
        <v>8223</v>
      </c>
      <c r="G3583" s="402" t="s">
        <v>8224</v>
      </c>
      <c r="H3583" s="402" t="s">
        <v>8225</v>
      </c>
      <c r="I3583" s="418" t="s">
        <v>1340</v>
      </c>
      <c r="J3583" s="402" t="s">
        <v>8214</v>
      </c>
      <c r="K3583" s="529">
        <v>2</v>
      </c>
      <c r="L3583" s="419">
        <v>12</v>
      </c>
      <c r="M3583" s="508">
        <f t="shared" si="86"/>
        <v>14400</v>
      </c>
      <c r="N3583" s="529">
        <v>1</v>
      </c>
      <c r="O3583" s="529">
        <v>6</v>
      </c>
      <c r="P3583" s="508">
        <f t="shared" si="87"/>
        <v>7200</v>
      </c>
    </row>
    <row r="3584" spans="1:16" s="389" customFormat="1" ht="11.25" x14ac:dyDescent="0.2">
      <c r="A3584" s="554" t="s">
        <v>522</v>
      </c>
      <c r="B3584" s="402" t="s">
        <v>7981</v>
      </c>
      <c r="C3584" s="505" t="s">
        <v>7982</v>
      </c>
      <c r="D3584" s="402" t="s">
        <v>7975</v>
      </c>
      <c r="E3584" s="508">
        <v>1200</v>
      </c>
      <c r="F3584" s="540" t="s">
        <v>8226</v>
      </c>
      <c r="G3584" s="402" t="s">
        <v>8227</v>
      </c>
      <c r="H3584" s="402" t="s">
        <v>8225</v>
      </c>
      <c r="I3584" s="418" t="s">
        <v>1340</v>
      </c>
      <c r="J3584" s="402" t="s">
        <v>8214</v>
      </c>
      <c r="K3584" s="529">
        <v>1</v>
      </c>
      <c r="L3584" s="419">
        <v>0</v>
      </c>
      <c r="M3584" s="508">
        <f t="shared" si="86"/>
        <v>0</v>
      </c>
      <c r="N3584" s="529">
        <v>1</v>
      </c>
      <c r="O3584" s="529">
        <v>6</v>
      </c>
      <c r="P3584" s="508">
        <f t="shared" si="87"/>
        <v>7200</v>
      </c>
    </row>
    <row r="3585" spans="1:16" s="389" customFormat="1" ht="11.25" x14ac:dyDescent="0.2">
      <c r="A3585" s="554" t="s">
        <v>522</v>
      </c>
      <c r="B3585" s="402" t="s">
        <v>4698</v>
      </c>
      <c r="C3585" s="505" t="s">
        <v>7971</v>
      </c>
      <c r="D3585" s="402" t="s">
        <v>7975</v>
      </c>
      <c r="E3585" s="508">
        <v>1200</v>
      </c>
      <c r="F3585" s="540" t="s">
        <v>8228</v>
      </c>
      <c r="G3585" s="402" t="s">
        <v>8229</v>
      </c>
      <c r="H3585" s="402" t="s">
        <v>8225</v>
      </c>
      <c r="I3585" s="418" t="s">
        <v>1340</v>
      </c>
      <c r="J3585" s="402" t="s">
        <v>8214</v>
      </c>
      <c r="K3585" s="529">
        <v>2</v>
      </c>
      <c r="L3585" s="419">
        <v>12</v>
      </c>
      <c r="M3585" s="508">
        <f t="shared" si="86"/>
        <v>14400</v>
      </c>
      <c r="N3585" s="529">
        <v>1</v>
      </c>
      <c r="O3585" s="529">
        <v>6</v>
      </c>
      <c r="P3585" s="508">
        <f t="shared" si="87"/>
        <v>7200</v>
      </c>
    </row>
    <row r="3586" spans="1:16" s="389" customFormat="1" ht="11.25" x14ac:dyDescent="0.2">
      <c r="A3586" s="554" t="s">
        <v>522</v>
      </c>
      <c r="B3586" s="402" t="s">
        <v>4698</v>
      </c>
      <c r="C3586" s="505" t="s">
        <v>7971</v>
      </c>
      <c r="D3586" s="402" t="s">
        <v>7975</v>
      </c>
      <c r="E3586" s="508">
        <v>1500</v>
      </c>
      <c r="F3586" s="540" t="s">
        <v>8230</v>
      </c>
      <c r="G3586" s="402" t="s">
        <v>8231</v>
      </c>
      <c r="H3586" s="402" t="s">
        <v>8225</v>
      </c>
      <c r="I3586" s="418" t="s">
        <v>1340</v>
      </c>
      <c r="J3586" s="402" t="s">
        <v>8214</v>
      </c>
      <c r="K3586" s="529">
        <v>2</v>
      </c>
      <c r="L3586" s="419">
        <v>12</v>
      </c>
      <c r="M3586" s="508">
        <f t="shared" si="86"/>
        <v>18000</v>
      </c>
      <c r="N3586" s="529">
        <v>1</v>
      </c>
      <c r="O3586" s="529">
        <v>6</v>
      </c>
      <c r="P3586" s="508">
        <f t="shared" si="87"/>
        <v>9000</v>
      </c>
    </row>
    <row r="3587" spans="1:16" s="389" customFormat="1" ht="11.25" x14ac:dyDescent="0.2">
      <c r="A3587" s="554" t="s">
        <v>522</v>
      </c>
      <c r="B3587" s="402" t="s">
        <v>4698</v>
      </c>
      <c r="C3587" s="505" t="s">
        <v>7971</v>
      </c>
      <c r="D3587" s="402" t="s">
        <v>7975</v>
      </c>
      <c r="E3587" s="508">
        <v>1200</v>
      </c>
      <c r="F3587" s="540" t="s">
        <v>8232</v>
      </c>
      <c r="G3587" s="402" t="s">
        <v>8233</v>
      </c>
      <c r="H3587" s="402" t="s">
        <v>8225</v>
      </c>
      <c r="I3587" s="418" t="s">
        <v>1340</v>
      </c>
      <c r="J3587" s="402" t="s">
        <v>8214</v>
      </c>
      <c r="K3587" s="529">
        <v>2</v>
      </c>
      <c r="L3587" s="419">
        <v>12</v>
      </c>
      <c r="M3587" s="508">
        <f t="shared" si="86"/>
        <v>14400</v>
      </c>
      <c r="N3587" s="529">
        <v>1</v>
      </c>
      <c r="O3587" s="529">
        <v>6</v>
      </c>
      <c r="P3587" s="508">
        <f t="shared" si="87"/>
        <v>7200</v>
      </c>
    </row>
    <row r="3588" spans="1:16" s="389" customFormat="1" ht="11.25" x14ac:dyDescent="0.2">
      <c r="A3588" s="554" t="s">
        <v>522</v>
      </c>
      <c r="B3588" s="402" t="s">
        <v>7981</v>
      </c>
      <c r="C3588" s="505" t="s">
        <v>7982</v>
      </c>
      <c r="D3588" s="402" t="s">
        <v>7975</v>
      </c>
      <c r="E3588" s="508">
        <v>1200</v>
      </c>
      <c r="F3588" s="540" t="s">
        <v>8234</v>
      </c>
      <c r="G3588" s="402" t="s">
        <v>8235</v>
      </c>
      <c r="H3588" s="402" t="s">
        <v>8225</v>
      </c>
      <c r="I3588" s="418" t="s">
        <v>1340</v>
      </c>
      <c r="J3588" s="402" t="s">
        <v>8214</v>
      </c>
      <c r="K3588" s="529">
        <v>1</v>
      </c>
      <c r="L3588" s="419">
        <v>0</v>
      </c>
      <c r="M3588" s="508">
        <f t="shared" si="86"/>
        <v>0</v>
      </c>
      <c r="N3588" s="529">
        <v>1</v>
      </c>
      <c r="O3588" s="529">
        <v>6</v>
      </c>
      <c r="P3588" s="508">
        <f t="shared" si="87"/>
        <v>7200</v>
      </c>
    </row>
    <row r="3589" spans="1:16" s="389" customFormat="1" ht="11.25" x14ac:dyDescent="0.2">
      <c r="A3589" s="554" t="s">
        <v>522</v>
      </c>
      <c r="B3589" s="402" t="s">
        <v>4698</v>
      </c>
      <c r="C3589" s="505" t="s">
        <v>7971</v>
      </c>
      <c r="D3589" s="402" t="s">
        <v>7975</v>
      </c>
      <c r="E3589" s="508">
        <v>1200</v>
      </c>
      <c r="F3589" s="540" t="s">
        <v>8236</v>
      </c>
      <c r="G3589" s="402" t="s">
        <v>8237</v>
      </c>
      <c r="H3589" s="402" t="s">
        <v>8225</v>
      </c>
      <c r="I3589" s="418" t="s">
        <v>1340</v>
      </c>
      <c r="J3589" s="402" t="s">
        <v>8214</v>
      </c>
      <c r="K3589" s="529">
        <v>2</v>
      </c>
      <c r="L3589" s="419">
        <v>12</v>
      </c>
      <c r="M3589" s="508">
        <f t="shared" si="86"/>
        <v>14400</v>
      </c>
      <c r="N3589" s="529">
        <v>1</v>
      </c>
      <c r="O3589" s="529">
        <v>6</v>
      </c>
      <c r="P3589" s="508">
        <f t="shared" si="87"/>
        <v>7200</v>
      </c>
    </row>
    <row r="3590" spans="1:16" s="389" customFormat="1" ht="11.25" x14ac:dyDescent="0.2">
      <c r="A3590" s="554" t="s">
        <v>522</v>
      </c>
      <c r="B3590" s="402" t="s">
        <v>4698</v>
      </c>
      <c r="C3590" s="505" t="s">
        <v>7971</v>
      </c>
      <c r="D3590" s="402" t="s">
        <v>7975</v>
      </c>
      <c r="E3590" s="508">
        <v>1300</v>
      </c>
      <c r="F3590" s="540">
        <v>71689137</v>
      </c>
      <c r="G3590" s="402" t="s">
        <v>8238</v>
      </c>
      <c r="H3590" s="402" t="s">
        <v>8225</v>
      </c>
      <c r="I3590" s="418" t="s">
        <v>1340</v>
      </c>
      <c r="J3590" s="402" t="s">
        <v>8214</v>
      </c>
      <c r="K3590" s="529">
        <v>2</v>
      </c>
      <c r="L3590" s="419">
        <v>12</v>
      </c>
      <c r="M3590" s="508">
        <f t="shared" si="86"/>
        <v>15600</v>
      </c>
      <c r="N3590" s="529">
        <v>1</v>
      </c>
      <c r="O3590" s="529">
        <v>6</v>
      </c>
      <c r="P3590" s="508">
        <f t="shared" si="87"/>
        <v>7800</v>
      </c>
    </row>
    <row r="3591" spans="1:16" s="389" customFormat="1" ht="11.25" x14ac:dyDescent="0.2">
      <c r="A3591" s="554" t="s">
        <v>522</v>
      </c>
      <c r="B3591" s="402" t="s">
        <v>4698</v>
      </c>
      <c r="C3591" s="505" t="s">
        <v>7971</v>
      </c>
      <c r="D3591" s="402" t="s">
        <v>7975</v>
      </c>
      <c r="E3591" s="508">
        <v>1200</v>
      </c>
      <c r="F3591" s="540" t="s">
        <v>8239</v>
      </c>
      <c r="G3591" s="402" t="s">
        <v>8240</v>
      </c>
      <c r="H3591" s="402" t="s">
        <v>8225</v>
      </c>
      <c r="I3591" s="418" t="s">
        <v>1340</v>
      </c>
      <c r="J3591" s="402" t="s">
        <v>8214</v>
      </c>
      <c r="K3591" s="529">
        <v>2</v>
      </c>
      <c r="L3591" s="419">
        <v>12</v>
      </c>
      <c r="M3591" s="508">
        <f t="shared" si="86"/>
        <v>14400</v>
      </c>
      <c r="N3591" s="529">
        <v>1</v>
      </c>
      <c r="O3591" s="529">
        <v>6</v>
      </c>
      <c r="P3591" s="508">
        <f t="shared" si="87"/>
        <v>7200</v>
      </c>
    </row>
    <row r="3592" spans="1:16" s="389" customFormat="1" ht="11.25" x14ac:dyDescent="0.2">
      <c r="A3592" s="554" t="s">
        <v>522</v>
      </c>
      <c r="B3592" s="402" t="s">
        <v>7981</v>
      </c>
      <c r="C3592" s="505" t="s">
        <v>7982</v>
      </c>
      <c r="D3592" s="402" t="s">
        <v>7975</v>
      </c>
      <c r="E3592" s="508">
        <v>1200</v>
      </c>
      <c r="F3592" s="540" t="s">
        <v>8241</v>
      </c>
      <c r="G3592" s="402" t="s">
        <v>8242</v>
      </c>
      <c r="H3592" s="402" t="s">
        <v>8225</v>
      </c>
      <c r="I3592" s="418" t="s">
        <v>1340</v>
      </c>
      <c r="J3592" s="402" t="s">
        <v>8214</v>
      </c>
      <c r="K3592" s="529">
        <v>1</v>
      </c>
      <c r="L3592" s="419">
        <v>0</v>
      </c>
      <c r="M3592" s="508">
        <f t="shared" si="86"/>
        <v>0</v>
      </c>
      <c r="N3592" s="529">
        <v>1</v>
      </c>
      <c r="O3592" s="529">
        <v>6</v>
      </c>
      <c r="P3592" s="508">
        <f t="shared" si="87"/>
        <v>7200</v>
      </c>
    </row>
    <row r="3593" spans="1:16" s="389" customFormat="1" ht="11.25" x14ac:dyDescent="0.2">
      <c r="A3593" s="554" t="s">
        <v>522</v>
      </c>
      <c r="B3593" s="402" t="s">
        <v>4698</v>
      </c>
      <c r="C3593" s="505" t="s">
        <v>7971</v>
      </c>
      <c r="D3593" s="402" t="s">
        <v>7975</v>
      </c>
      <c r="E3593" s="508">
        <v>1300</v>
      </c>
      <c r="F3593" s="540" t="s">
        <v>8243</v>
      </c>
      <c r="G3593" s="402" t="s">
        <v>8244</v>
      </c>
      <c r="H3593" s="402" t="s">
        <v>8225</v>
      </c>
      <c r="I3593" s="418" t="s">
        <v>1340</v>
      </c>
      <c r="J3593" s="402" t="s">
        <v>8214</v>
      </c>
      <c r="K3593" s="529">
        <v>2</v>
      </c>
      <c r="L3593" s="419">
        <v>12</v>
      </c>
      <c r="M3593" s="508">
        <f t="shared" si="86"/>
        <v>15600</v>
      </c>
      <c r="N3593" s="529">
        <v>1</v>
      </c>
      <c r="O3593" s="529">
        <v>6</v>
      </c>
      <c r="P3593" s="508">
        <f t="shared" si="87"/>
        <v>7800</v>
      </c>
    </row>
    <row r="3594" spans="1:16" s="389" customFormat="1" ht="11.25" x14ac:dyDescent="0.2">
      <c r="A3594" s="554" t="s">
        <v>522</v>
      </c>
      <c r="B3594" s="402" t="s">
        <v>4698</v>
      </c>
      <c r="C3594" s="505" t="s">
        <v>7971</v>
      </c>
      <c r="D3594" s="402" t="s">
        <v>7975</v>
      </c>
      <c r="E3594" s="508">
        <v>1500</v>
      </c>
      <c r="F3594" s="540" t="s">
        <v>8245</v>
      </c>
      <c r="G3594" s="402" t="s">
        <v>8246</v>
      </c>
      <c r="H3594" s="402" t="s">
        <v>8225</v>
      </c>
      <c r="I3594" s="418" t="s">
        <v>1340</v>
      </c>
      <c r="J3594" s="402" t="s">
        <v>8214</v>
      </c>
      <c r="K3594" s="529">
        <v>2</v>
      </c>
      <c r="L3594" s="419">
        <v>12</v>
      </c>
      <c r="M3594" s="508">
        <f t="shared" si="86"/>
        <v>18000</v>
      </c>
      <c r="N3594" s="529">
        <v>1</v>
      </c>
      <c r="O3594" s="529">
        <v>6</v>
      </c>
      <c r="P3594" s="508">
        <f t="shared" si="87"/>
        <v>9000</v>
      </c>
    </row>
    <row r="3595" spans="1:16" s="389" customFormat="1" ht="11.25" x14ac:dyDescent="0.2">
      <c r="A3595" s="554" t="s">
        <v>522</v>
      </c>
      <c r="B3595" s="402" t="s">
        <v>4698</v>
      </c>
      <c r="C3595" s="505" t="s">
        <v>7971</v>
      </c>
      <c r="D3595" s="402" t="s">
        <v>7975</v>
      </c>
      <c r="E3595" s="508">
        <v>1200</v>
      </c>
      <c r="F3595" s="540" t="s">
        <v>8247</v>
      </c>
      <c r="G3595" s="402" t="s">
        <v>8248</v>
      </c>
      <c r="H3595" s="402" t="s">
        <v>8225</v>
      </c>
      <c r="I3595" s="418" t="s">
        <v>1340</v>
      </c>
      <c r="J3595" s="402" t="s">
        <v>8214</v>
      </c>
      <c r="K3595" s="529">
        <v>2</v>
      </c>
      <c r="L3595" s="419">
        <v>12</v>
      </c>
      <c r="M3595" s="508">
        <f t="shared" si="86"/>
        <v>14400</v>
      </c>
      <c r="N3595" s="529">
        <v>1</v>
      </c>
      <c r="O3595" s="529">
        <v>6</v>
      </c>
      <c r="P3595" s="508">
        <f t="shared" si="87"/>
        <v>7200</v>
      </c>
    </row>
    <row r="3596" spans="1:16" s="389" customFormat="1" ht="11.25" x14ac:dyDescent="0.2">
      <c r="A3596" s="554" t="s">
        <v>522</v>
      </c>
      <c r="B3596" s="402" t="s">
        <v>4698</v>
      </c>
      <c r="C3596" s="505" t="s">
        <v>7971</v>
      </c>
      <c r="D3596" s="402" t="s">
        <v>7975</v>
      </c>
      <c r="E3596" s="508">
        <v>1200</v>
      </c>
      <c r="F3596" s="540" t="s">
        <v>8249</v>
      </c>
      <c r="G3596" s="402" t="s">
        <v>8250</v>
      </c>
      <c r="H3596" s="402" t="s">
        <v>8225</v>
      </c>
      <c r="I3596" s="418" t="s">
        <v>1340</v>
      </c>
      <c r="J3596" s="402" t="s">
        <v>8214</v>
      </c>
      <c r="K3596" s="529">
        <v>2</v>
      </c>
      <c r="L3596" s="419">
        <v>12</v>
      </c>
      <c r="M3596" s="508">
        <f t="shared" si="86"/>
        <v>14400</v>
      </c>
      <c r="N3596" s="529">
        <v>1</v>
      </c>
      <c r="O3596" s="529">
        <v>6</v>
      </c>
      <c r="P3596" s="508">
        <f t="shared" si="87"/>
        <v>7200</v>
      </c>
    </row>
    <row r="3597" spans="1:16" s="389" customFormat="1" ht="11.25" x14ac:dyDescent="0.2">
      <c r="A3597" s="554" t="s">
        <v>522</v>
      </c>
      <c r="B3597" s="402" t="s">
        <v>4698</v>
      </c>
      <c r="C3597" s="505" t="s">
        <v>7971</v>
      </c>
      <c r="D3597" s="402" t="s">
        <v>7975</v>
      </c>
      <c r="E3597" s="508">
        <v>1200</v>
      </c>
      <c r="F3597" s="540" t="s">
        <v>8251</v>
      </c>
      <c r="G3597" s="402" t="s">
        <v>8252</v>
      </c>
      <c r="H3597" s="402" t="s">
        <v>8225</v>
      </c>
      <c r="I3597" s="418" t="s">
        <v>1340</v>
      </c>
      <c r="J3597" s="402" t="s">
        <v>8214</v>
      </c>
      <c r="K3597" s="529">
        <v>2</v>
      </c>
      <c r="L3597" s="419">
        <v>12</v>
      </c>
      <c r="M3597" s="508">
        <f t="shared" si="86"/>
        <v>14400</v>
      </c>
      <c r="N3597" s="529">
        <v>1</v>
      </c>
      <c r="O3597" s="529">
        <v>6</v>
      </c>
      <c r="P3597" s="508">
        <f t="shared" si="87"/>
        <v>7200</v>
      </c>
    </row>
    <row r="3598" spans="1:16" s="389" customFormat="1" ht="11.25" x14ac:dyDescent="0.2">
      <c r="A3598" s="554" t="s">
        <v>522</v>
      </c>
      <c r="B3598" s="402" t="s">
        <v>4698</v>
      </c>
      <c r="C3598" s="505" t="s">
        <v>7971</v>
      </c>
      <c r="D3598" s="402" t="s">
        <v>7975</v>
      </c>
      <c r="E3598" s="508">
        <v>1200</v>
      </c>
      <c r="F3598" s="540" t="s">
        <v>8253</v>
      </c>
      <c r="G3598" s="402" t="s">
        <v>8254</v>
      </c>
      <c r="H3598" s="402" t="s">
        <v>8225</v>
      </c>
      <c r="I3598" s="418" t="s">
        <v>1340</v>
      </c>
      <c r="J3598" s="402" t="s">
        <v>8214</v>
      </c>
      <c r="K3598" s="529">
        <v>2</v>
      </c>
      <c r="L3598" s="419">
        <v>12</v>
      </c>
      <c r="M3598" s="508">
        <f t="shared" si="86"/>
        <v>14400</v>
      </c>
      <c r="N3598" s="529">
        <v>1</v>
      </c>
      <c r="O3598" s="529">
        <v>6</v>
      </c>
      <c r="P3598" s="508">
        <f t="shared" si="87"/>
        <v>7200</v>
      </c>
    </row>
    <row r="3599" spans="1:16" s="389" customFormat="1" ht="11.25" x14ac:dyDescent="0.2">
      <c r="A3599" s="554" t="s">
        <v>522</v>
      </c>
      <c r="B3599" s="402" t="s">
        <v>4698</v>
      </c>
      <c r="C3599" s="505" t="s">
        <v>7971</v>
      </c>
      <c r="D3599" s="402" t="s">
        <v>7975</v>
      </c>
      <c r="E3599" s="508">
        <v>1200</v>
      </c>
      <c r="F3599" s="540" t="s">
        <v>8255</v>
      </c>
      <c r="G3599" s="402" t="s">
        <v>8256</v>
      </c>
      <c r="H3599" s="402" t="s">
        <v>8225</v>
      </c>
      <c r="I3599" s="418" t="s">
        <v>1340</v>
      </c>
      <c r="J3599" s="402" t="s">
        <v>8214</v>
      </c>
      <c r="K3599" s="529">
        <v>2</v>
      </c>
      <c r="L3599" s="419">
        <v>12</v>
      </c>
      <c r="M3599" s="508">
        <f t="shared" si="86"/>
        <v>14400</v>
      </c>
      <c r="N3599" s="529">
        <v>1</v>
      </c>
      <c r="O3599" s="529">
        <v>6</v>
      </c>
      <c r="P3599" s="508">
        <f t="shared" si="87"/>
        <v>7200</v>
      </c>
    </row>
    <row r="3600" spans="1:16" s="389" customFormat="1" ht="11.25" x14ac:dyDescent="0.2">
      <c r="A3600" s="554" t="s">
        <v>522</v>
      </c>
      <c r="B3600" s="402" t="s">
        <v>4698</v>
      </c>
      <c r="C3600" s="505" t="s">
        <v>7971</v>
      </c>
      <c r="D3600" s="402" t="s">
        <v>7975</v>
      </c>
      <c r="E3600" s="508">
        <v>1200</v>
      </c>
      <c r="F3600" s="540" t="s">
        <v>8257</v>
      </c>
      <c r="G3600" s="402" t="s">
        <v>8258</v>
      </c>
      <c r="H3600" s="402" t="s">
        <v>8225</v>
      </c>
      <c r="I3600" s="418" t="s">
        <v>1340</v>
      </c>
      <c r="J3600" s="402" t="s">
        <v>8214</v>
      </c>
      <c r="K3600" s="529">
        <v>2</v>
      </c>
      <c r="L3600" s="419">
        <v>12</v>
      </c>
      <c r="M3600" s="508">
        <f t="shared" si="86"/>
        <v>14400</v>
      </c>
      <c r="N3600" s="529">
        <v>1</v>
      </c>
      <c r="O3600" s="529">
        <v>6</v>
      </c>
      <c r="P3600" s="508">
        <f t="shared" si="87"/>
        <v>7200</v>
      </c>
    </row>
    <row r="3601" spans="1:16" s="389" customFormat="1" ht="11.25" x14ac:dyDescent="0.2">
      <c r="A3601" s="554" t="s">
        <v>522</v>
      </c>
      <c r="B3601" s="402" t="s">
        <v>4698</v>
      </c>
      <c r="C3601" s="505" t="s">
        <v>7971</v>
      </c>
      <c r="D3601" s="402" t="s">
        <v>7975</v>
      </c>
      <c r="E3601" s="508">
        <v>1200</v>
      </c>
      <c r="F3601" s="540" t="s">
        <v>8259</v>
      </c>
      <c r="G3601" s="402" t="s">
        <v>8260</v>
      </c>
      <c r="H3601" s="402" t="s">
        <v>8225</v>
      </c>
      <c r="I3601" s="418" t="s">
        <v>1340</v>
      </c>
      <c r="J3601" s="402" t="s">
        <v>8214</v>
      </c>
      <c r="K3601" s="529">
        <v>2</v>
      </c>
      <c r="L3601" s="419">
        <v>12</v>
      </c>
      <c r="M3601" s="508">
        <f t="shared" si="86"/>
        <v>14400</v>
      </c>
      <c r="N3601" s="529">
        <v>1</v>
      </c>
      <c r="O3601" s="529">
        <v>6</v>
      </c>
      <c r="P3601" s="508">
        <f t="shared" si="87"/>
        <v>7200</v>
      </c>
    </row>
    <row r="3602" spans="1:16" s="389" customFormat="1" ht="11.25" x14ac:dyDescent="0.2">
      <c r="A3602" s="554" t="s">
        <v>522</v>
      </c>
      <c r="B3602" s="402" t="s">
        <v>4698</v>
      </c>
      <c r="C3602" s="505" t="s">
        <v>7971</v>
      </c>
      <c r="D3602" s="402" t="s">
        <v>7975</v>
      </c>
      <c r="E3602" s="508">
        <v>1200</v>
      </c>
      <c r="F3602" s="540" t="s">
        <v>8261</v>
      </c>
      <c r="G3602" s="402" t="s">
        <v>8262</v>
      </c>
      <c r="H3602" s="402" t="s">
        <v>8225</v>
      </c>
      <c r="I3602" s="418" t="s">
        <v>1340</v>
      </c>
      <c r="J3602" s="402" t="s">
        <v>8214</v>
      </c>
      <c r="K3602" s="529">
        <v>2</v>
      </c>
      <c r="L3602" s="419">
        <v>12</v>
      </c>
      <c r="M3602" s="508">
        <f t="shared" si="86"/>
        <v>14400</v>
      </c>
      <c r="N3602" s="529">
        <v>1</v>
      </c>
      <c r="O3602" s="529">
        <v>6</v>
      </c>
      <c r="P3602" s="508">
        <f t="shared" si="87"/>
        <v>7200</v>
      </c>
    </row>
    <row r="3603" spans="1:16" s="389" customFormat="1" ht="11.25" x14ac:dyDescent="0.2">
      <c r="A3603" s="554" t="s">
        <v>522</v>
      </c>
      <c r="B3603" s="402" t="s">
        <v>7981</v>
      </c>
      <c r="C3603" s="505" t="s">
        <v>7982</v>
      </c>
      <c r="D3603" s="402" t="s">
        <v>7975</v>
      </c>
      <c r="E3603" s="508">
        <v>1200</v>
      </c>
      <c r="F3603" s="540" t="s">
        <v>8263</v>
      </c>
      <c r="G3603" s="402" t="s">
        <v>8264</v>
      </c>
      <c r="H3603" s="402" t="s">
        <v>8225</v>
      </c>
      <c r="I3603" s="418" t="s">
        <v>1340</v>
      </c>
      <c r="J3603" s="402" t="s">
        <v>8214</v>
      </c>
      <c r="K3603" s="529">
        <v>1</v>
      </c>
      <c r="L3603" s="419">
        <v>0</v>
      </c>
      <c r="M3603" s="508">
        <f t="shared" si="86"/>
        <v>0</v>
      </c>
      <c r="N3603" s="529">
        <v>1</v>
      </c>
      <c r="O3603" s="529">
        <v>6</v>
      </c>
      <c r="P3603" s="508">
        <f t="shared" si="87"/>
        <v>7200</v>
      </c>
    </row>
    <row r="3604" spans="1:16" s="389" customFormat="1" ht="11.25" x14ac:dyDescent="0.2">
      <c r="A3604" s="554" t="s">
        <v>522</v>
      </c>
      <c r="B3604" s="402" t="s">
        <v>4698</v>
      </c>
      <c r="C3604" s="505" t="s">
        <v>7971</v>
      </c>
      <c r="D3604" s="402" t="s">
        <v>7975</v>
      </c>
      <c r="E3604" s="508">
        <v>1600</v>
      </c>
      <c r="F3604" s="540" t="s">
        <v>8265</v>
      </c>
      <c r="G3604" s="402" t="s">
        <v>8266</v>
      </c>
      <c r="H3604" s="402" t="s">
        <v>832</v>
      </c>
      <c r="I3604" s="418" t="s">
        <v>817</v>
      </c>
      <c r="J3604" s="402" t="s">
        <v>8214</v>
      </c>
      <c r="K3604" s="529">
        <v>2</v>
      </c>
      <c r="L3604" s="419">
        <v>12</v>
      </c>
      <c r="M3604" s="508">
        <f t="shared" si="86"/>
        <v>19200</v>
      </c>
      <c r="N3604" s="529">
        <v>1</v>
      </c>
      <c r="O3604" s="529">
        <v>6</v>
      </c>
      <c r="P3604" s="508">
        <f t="shared" si="87"/>
        <v>9600</v>
      </c>
    </row>
    <row r="3605" spans="1:16" s="389" customFormat="1" ht="11.25" x14ac:dyDescent="0.2">
      <c r="A3605" s="554" t="s">
        <v>522</v>
      </c>
      <c r="B3605" s="402" t="s">
        <v>4698</v>
      </c>
      <c r="C3605" s="505" t="s">
        <v>7971</v>
      </c>
      <c r="D3605" s="402" t="s">
        <v>7975</v>
      </c>
      <c r="E3605" s="508">
        <v>1500</v>
      </c>
      <c r="F3605" s="540" t="s">
        <v>8267</v>
      </c>
      <c r="G3605" s="402" t="s">
        <v>8268</v>
      </c>
      <c r="H3605" s="402" t="s">
        <v>832</v>
      </c>
      <c r="I3605" s="418" t="s">
        <v>817</v>
      </c>
      <c r="J3605" s="402" t="s">
        <v>8214</v>
      </c>
      <c r="K3605" s="529">
        <v>2</v>
      </c>
      <c r="L3605" s="419">
        <v>12</v>
      </c>
      <c r="M3605" s="508">
        <f t="shared" si="86"/>
        <v>18000</v>
      </c>
      <c r="N3605" s="529">
        <v>1</v>
      </c>
      <c r="O3605" s="529">
        <v>6</v>
      </c>
      <c r="P3605" s="508">
        <f t="shared" si="87"/>
        <v>9000</v>
      </c>
    </row>
    <row r="3606" spans="1:16" s="389" customFormat="1" ht="11.25" x14ac:dyDescent="0.2">
      <c r="A3606" s="554" t="s">
        <v>522</v>
      </c>
      <c r="B3606" s="402" t="s">
        <v>4698</v>
      </c>
      <c r="C3606" s="505" t="s">
        <v>7971</v>
      </c>
      <c r="D3606" s="402" t="s">
        <v>7975</v>
      </c>
      <c r="E3606" s="508">
        <v>1200</v>
      </c>
      <c r="F3606" s="540" t="s">
        <v>8269</v>
      </c>
      <c r="G3606" s="402" t="s">
        <v>8270</v>
      </c>
      <c r="H3606" s="402" t="s">
        <v>832</v>
      </c>
      <c r="I3606" s="418" t="s">
        <v>817</v>
      </c>
      <c r="J3606" s="402" t="s">
        <v>8214</v>
      </c>
      <c r="K3606" s="529">
        <v>2</v>
      </c>
      <c r="L3606" s="419">
        <v>12</v>
      </c>
      <c r="M3606" s="508">
        <f t="shared" si="86"/>
        <v>14400</v>
      </c>
      <c r="N3606" s="529">
        <v>1</v>
      </c>
      <c r="O3606" s="529">
        <v>6</v>
      </c>
      <c r="P3606" s="508">
        <f t="shared" si="87"/>
        <v>7200</v>
      </c>
    </row>
    <row r="3607" spans="1:16" s="389" customFormat="1" ht="11.25" x14ac:dyDescent="0.2">
      <c r="A3607" s="554" t="s">
        <v>522</v>
      </c>
      <c r="B3607" s="402" t="s">
        <v>4698</v>
      </c>
      <c r="C3607" s="505" t="s">
        <v>7971</v>
      </c>
      <c r="D3607" s="402" t="s">
        <v>7975</v>
      </c>
      <c r="E3607" s="508">
        <v>1500</v>
      </c>
      <c r="F3607" s="540" t="s">
        <v>8271</v>
      </c>
      <c r="G3607" s="402" t="s">
        <v>8272</v>
      </c>
      <c r="H3607" s="402" t="s">
        <v>832</v>
      </c>
      <c r="I3607" s="418" t="s">
        <v>817</v>
      </c>
      <c r="J3607" s="402" t="s">
        <v>8214</v>
      </c>
      <c r="K3607" s="529">
        <v>2</v>
      </c>
      <c r="L3607" s="419">
        <v>12</v>
      </c>
      <c r="M3607" s="508">
        <f t="shared" si="86"/>
        <v>18000</v>
      </c>
      <c r="N3607" s="529">
        <v>1</v>
      </c>
      <c r="O3607" s="529">
        <v>6</v>
      </c>
      <c r="P3607" s="508">
        <f t="shared" si="87"/>
        <v>9000</v>
      </c>
    </row>
    <row r="3608" spans="1:16" s="389" customFormat="1" ht="11.25" x14ac:dyDescent="0.2">
      <c r="A3608" s="554" t="s">
        <v>522</v>
      </c>
      <c r="B3608" s="402" t="s">
        <v>4698</v>
      </c>
      <c r="C3608" s="505" t="s">
        <v>7971</v>
      </c>
      <c r="D3608" s="402" t="s">
        <v>7975</v>
      </c>
      <c r="E3608" s="508">
        <v>1200</v>
      </c>
      <c r="F3608" s="540" t="s">
        <v>8273</v>
      </c>
      <c r="G3608" s="402" t="s">
        <v>8274</v>
      </c>
      <c r="H3608" s="402" t="s">
        <v>832</v>
      </c>
      <c r="I3608" s="418" t="s">
        <v>817</v>
      </c>
      <c r="J3608" s="402" t="s">
        <v>8214</v>
      </c>
      <c r="K3608" s="529">
        <v>2</v>
      </c>
      <c r="L3608" s="419">
        <v>12</v>
      </c>
      <c r="M3608" s="508">
        <f t="shared" si="86"/>
        <v>14400</v>
      </c>
      <c r="N3608" s="529">
        <v>1</v>
      </c>
      <c r="O3608" s="529">
        <v>6</v>
      </c>
      <c r="P3608" s="508">
        <f t="shared" si="87"/>
        <v>7200</v>
      </c>
    </row>
    <row r="3609" spans="1:16" s="389" customFormat="1" ht="11.25" x14ac:dyDescent="0.2">
      <c r="A3609" s="554" t="s">
        <v>522</v>
      </c>
      <c r="B3609" s="402" t="s">
        <v>4698</v>
      </c>
      <c r="C3609" s="505" t="s">
        <v>7971</v>
      </c>
      <c r="D3609" s="402" t="s">
        <v>7975</v>
      </c>
      <c r="E3609" s="508">
        <v>1500</v>
      </c>
      <c r="F3609" s="540">
        <v>22314340</v>
      </c>
      <c r="G3609" s="402" t="s">
        <v>8275</v>
      </c>
      <c r="H3609" s="402" t="s">
        <v>832</v>
      </c>
      <c r="I3609" s="418" t="s">
        <v>817</v>
      </c>
      <c r="J3609" s="402" t="s">
        <v>8214</v>
      </c>
      <c r="K3609" s="529">
        <v>2</v>
      </c>
      <c r="L3609" s="419">
        <v>12</v>
      </c>
      <c r="M3609" s="508">
        <f t="shared" si="86"/>
        <v>18000</v>
      </c>
      <c r="N3609" s="529">
        <v>1</v>
      </c>
      <c r="O3609" s="529">
        <v>6</v>
      </c>
      <c r="P3609" s="508">
        <f t="shared" si="87"/>
        <v>9000</v>
      </c>
    </row>
    <row r="3610" spans="1:16" s="389" customFormat="1" ht="11.25" x14ac:dyDescent="0.2">
      <c r="A3610" s="554" t="s">
        <v>522</v>
      </c>
      <c r="B3610" s="402" t="s">
        <v>4698</v>
      </c>
      <c r="C3610" s="505" t="s">
        <v>7971</v>
      </c>
      <c r="D3610" s="402" t="s">
        <v>7975</v>
      </c>
      <c r="E3610" s="508">
        <v>1200</v>
      </c>
      <c r="F3610" s="540" t="s">
        <v>8276</v>
      </c>
      <c r="G3610" s="402" t="s">
        <v>8277</v>
      </c>
      <c r="H3610" s="402" t="s">
        <v>832</v>
      </c>
      <c r="I3610" s="418" t="s">
        <v>817</v>
      </c>
      <c r="J3610" s="402" t="s">
        <v>8214</v>
      </c>
      <c r="K3610" s="529">
        <v>2</v>
      </c>
      <c r="L3610" s="419">
        <v>12</v>
      </c>
      <c r="M3610" s="508">
        <f t="shared" si="86"/>
        <v>14400</v>
      </c>
      <c r="N3610" s="529">
        <v>1</v>
      </c>
      <c r="O3610" s="529">
        <v>6</v>
      </c>
      <c r="P3610" s="508">
        <f t="shared" si="87"/>
        <v>7200</v>
      </c>
    </row>
    <row r="3611" spans="1:16" s="389" customFormat="1" ht="11.25" x14ac:dyDescent="0.2">
      <c r="A3611" s="554" t="s">
        <v>522</v>
      </c>
      <c r="B3611" s="402" t="s">
        <v>7981</v>
      </c>
      <c r="C3611" s="505" t="s">
        <v>7982</v>
      </c>
      <c r="D3611" s="402" t="s">
        <v>7975</v>
      </c>
      <c r="E3611" s="508">
        <v>2500</v>
      </c>
      <c r="F3611" s="540">
        <v>43503303</v>
      </c>
      <c r="G3611" s="402" t="s">
        <v>8278</v>
      </c>
      <c r="H3611" s="402" t="s">
        <v>8279</v>
      </c>
      <c r="I3611" s="418" t="s">
        <v>817</v>
      </c>
      <c r="J3611" s="402" t="s">
        <v>8279</v>
      </c>
      <c r="K3611" s="529">
        <v>1</v>
      </c>
      <c r="L3611" s="419">
        <v>0</v>
      </c>
      <c r="M3611" s="508">
        <f t="shared" si="86"/>
        <v>0</v>
      </c>
      <c r="N3611" s="529">
        <v>1</v>
      </c>
      <c r="O3611" s="529">
        <v>6</v>
      </c>
      <c r="P3611" s="508">
        <f t="shared" si="87"/>
        <v>15000</v>
      </c>
    </row>
    <row r="3612" spans="1:16" s="389" customFormat="1" ht="11.25" x14ac:dyDescent="0.2">
      <c r="A3612" s="554" t="s">
        <v>522</v>
      </c>
      <c r="B3612" s="402" t="s">
        <v>7981</v>
      </c>
      <c r="C3612" s="505" t="s">
        <v>7982</v>
      </c>
      <c r="D3612" s="402" t="s">
        <v>7975</v>
      </c>
      <c r="E3612" s="508">
        <v>2500</v>
      </c>
      <c r="F3612" s="540">
        <v>48404271</v>
      </c>
      <c r="G3612" s="402" t="s">
        <v>8280</v>
      </c>
      <c r="H3612" s="402" t="s">
        <v>8279</v>
      </c>
      <c r="I3612" s="418" t="s">
        <v>817</v>
      </c>
      <c r="J3612" s="402" t="s">
        <v>8279</v>
      </c>
      <c r="K3612" s="529">
        <v>1</v>
      </c>
      <c r="L3612" s="419">
        <v>0</v>
      </c>
      <c r="M3612" s="508">
        <f t="shared" si="86"/>
        <v>0</v>
      </c>
      <c r="N3612" s="529">
        <v>1</v>
      </c>
      <c r="O3612" s="529">
        <v>6</v>
      </c>
      <c r="P3612" s="508">
        <f t="shared" si="87"/>
        <v>15000</v>
      </c>
    </row>
    <row r="3613" spans="1:16" s="389" customFormat="1" ht="11.25" x14ac:dyDescent="0.2">
      <c r="A3613" s="554" t="s">
        <v>522</v>
      </c>
      <c r="B3613" s="402" t="s">
        <v>4698</v>
      </c>
      <c r="C3613" s="505" t="s">
        <v>7971</v>
      </c>
      <c r="D3613" s="402" t="s">
        <v>7972</v>
      </c>
      <c r="E3613" s="508">
        <v>1400</v>
      </c>
      <c r="F3613" s="540">
        <v>70164178</v>
      </c>
      <c r="G3613" s="402" t="s">
        <v>8281</v>
      </c>
      <c r="H3613" s="402" t="s">
        <v>2502</v>
      </c>
      <c r="I3613" s="418" t="s">
        <v>817</v>
      </c>
      <c r="J3613" s="402" t="s">
        <v>2502</v>
      </c>
      <c r="K3613" s="529">
        <v>2</v>
      </c>
      <c r="L3613" s="419">
        <v>12</v>
      </c>
      <c r="M3613" s="508">
        <f t="shared" si="86"/>
        <v>16800</v>
      </c>
      <c r="N3613" s="529">
        <v>1</v>
      </c>
      <c r="O3613" s="529">
        <v>6</v>
      </c>
      <c r="P3613" s="508">
        <f t="shared" si="87"/>
        <v>8400</v>
      </c>
    </row>
    <row r="3614" spans="1:16" s="389" customFormat="1" ht="11.25" x14ac:dyDescent="0.2">
      <c r="A3614" s="554" t="s">
        <v>522</v>
      </c>
      <c r="B3614" s="402" t="s">
        <v>4698</v>
      </c>
      <c r="C3614" s="505" t="s">
        <v>7971</v>
      </c>
      <c r="D3614" s="402" t="s">
        <v>7972</v>
      </c>
      <c r="E3614" s="508">
        <v>1400</v>
      </c>
      <c r="F3614" s="540" t="s">
        <v>8282</v>
      </c>
      <c r="G3614" s="402" t="s">
        <v>8283</v>
      </c>
      <c r="H3614" s="402" t="s">
        <v>2502</v>
      </c>
      <c r="I3614" s="418" t="s">
        <v>817</v>
      </c>
      <c r="J3614" s="402" t="s">
        <v>2502</v>
      </c>
      <c r="K3614" s="529">
        <v>2</v>
      </c>
      <c r="L3614" s="419">
        <v>12</v>
      </c>
      <c r="M3614" s="508">
        <f t="shared" si="86"/>
        <v>16800</v>
      </c>
      <c r="N3614" s="529">
        <v>1</v>
      </c>
      <c r="O3614" s="529">
        <v>6</v>
      </c>
      <c r="P3614" s="508">
        <f t="shared" si="87"/>
        <v>8400</v>
      </c>
    </row>
    <row r="3615" spans="1:16" s="389" customFormat="1" ht="11.25" x14ac:dyDescent="0.2">
      <c r="A3615" s="554" t="s">
        <v>522</v>
      </c>
      <c r="B3615" s="402" t="s">
        <v>4698</v>
      </c>
      <c r="C3615" s="505" t="s">
        <v>7971</v>
      </c>
      <c r="D3615" s="402" t="s">
        <v>7972</v>
      </c>
      <c r="E3615" s="508">
        <v>1700</v>
      </c>
      <c r="F3615" s="540" t="s">
        <v>8284</v>
      </c>
      <c r="G3615" s="402" t="s">
        <v>8285</v>
      </c>
      <c r="H3615" s="402" t="s">
        <v>2502</v>
      </c>
      <c r="I3615" s="418" t="s">
        <v>817</v>
      </c>
      <c r="J3615" s="402" t="s">
        <v>2502</v>
      </c>
      <c r="K3615" s="529">
        <v>2</v>
      </c>
      <c r="L3615" s="419">
        <v>12</v>
      </c>
      <c r="M3615" s="508">
        <f t="shared" si="86"/>
        <v>20400</v>
      </c>
      <c r="N3615" s="529">
        <v>1</v>
      </c>
      <c r="O3615" s="529">
        <v>6</v>
      </c>
      <c r="P3615" s="508">
        <f t="shared" si="87"/>
        <v>10200</v>
      </c>
    </row>
    <row r="3616" spans="1:16" s="389" customFormat="1" ht="11.25" x14ac:dyDescent="0.2">
      <c r="A3616" s="554" t="s">
        <v>522</v>
      </c>
      <c r="B3616" s="402" t="s">
        <v>4698</v>
      </c>
      <c r="C3616" s="505" t="s">
        <v>7971</v>
      </c>
      <c r="D3616" s="402" t="s">
        <v>7972</v>
      </c>
      <c r="E3616" s="508">
        <v>2000</v>
      </c>
      <c r="F3616" s="540" t="s">
        <v>8286</v>
      </c>
      <c r="G3616" s="402" t="s">
        <v>8287</v>
      </c>
      <c r="H3616" s="402" t="s">
        <v>2502</v>
      </c>
      <c r="I3616" s="418" t="s">
        <v>817</v>
      </c>
      <c r="J3616" s="402" t="s">
        <v>2502</v>
      </c>
      <c r="K3616" s="529">
        <v>2</v>
      </c>
      <c r="L3616" s="419">
        <v>12</v>
      </c>
      <c r="M3616" s="508">
        <f t="shared" si="86"/>
        <v>24000</v>
      </c>
      <c r="N3616" s="529">
        <v>1</v>
      </c>
      <c r="O3616" s="529">
        <v>6</v>
      </c>
      <c r="P3616" s="508">
        <f t="shared" si="87"/>
        <v>12000</v>
      </c>
    </row>
    <row r="3617" spans="1:16" s="389" customFormat="1" ht="11.25" x14ac:dyDescent="0.2">
      <c r="A3617" s="554" t="s">
        <v>522</v>
      </c>
      <c r="B3617" s="402" t="s">
        <v>4698</v>
      </c>
      <c r="C3617" s="505" t="s">
        <v>7971</v>
      </c>
      <c r="D3617" s="402" t="s">
        <v>7972</v>
      </c>
      <c r="E3617" s="508">
        <v>1500</v>
      </c>
      <c r="F3617" s="540" t="s">
        <v>8288</v>
      </c>
      <c r="G3617" s="402" t="s">
        <v>8289</v>
      </c>
      <c r="H3617" s="402" t="s">
        <v>2502</v>
      </c>
      <c r="I3617" s="418" t="s">
        <v>817</v>
      </c>
      <c r="J3617" s="402" t="s">
        <v>2502</v>
      </c>
      <c r="K3617" s="529">
        <v>2</v>
      </c>
      <c r="L3617" s="419">
        <v>12</v>
      </c>
      <c r="M3617" s="508">
        <f t="shared" si="86"/>
        <v>18000</v>
      </c>
      <c r="N3617" s="529">
        <v>1</v>
      </c>
      <c r="O3617" s="529">
        <v>6</v>
      </c>
      <c r="P3617" s="508">
        <f t="shared" si="87"/>
        <v>9000</v>
      </c>
    </row>
    <row r="3618" spans="1:16" s="389" customFormat="1" ht="11.25" x14ac:dyDescent="0.2">
      <c r="A3618" s="554" t="s">
        <v>522</v>
      </c>
      <c r="B3618" s="402" t="s">
        <v>4698</v>
      </c>
      <c r="C3618" s="505" t="s">
        <v>7971</v>
      </c>
      <c r="D3618" s="402" t="s">
        <v>7972</v>
      </c>
      <c r="E3618" s="508">
        <v>1400</v>
      </c>
      <c r="F3618" s="540" t="s">
        <v>8290</v>
      </c>
      <c r="G3618" s="402" t="s">
        <v>8291</v>
      </c>
      <c r="H3618" s="402" t="s">
        <v>2502</v>
      </c>
      <c r="I3618" s="418" t="s">
        <v>817</v>
      </c>
      <c r="J3618" s="402" t="s">
        <v>2502</v>
      </c>
      <c r="K3618" s="529">
        <v>2</v>
      </c>
      <c r="L3618" s="419">
        <v>12</v>
      </c>
      <c r="M3618" s="508">
        <f t="shared" si="86"/>
        <v>16800</v>
      </c>
      <c r="N3618" s="529">
        <v>1</v>
      </c>
      <c r="O3618" s="529">
        <v>6</v>
      </c>
      <c r="P3618" s="508">
        <f t="shared" si="87"/>
        <v>8400</v>
      </c>
    </row>
    <row r="3619" spans="1:16" s="389" customFormat="1" ht="11.25" x14ac:dyDescent="0.2">
      <c r="A3619" s="554" t="s">
        <v>522</v>
      </c>
      <c r="B3619" s="402" t="s">
        <v>4698</v>
      </c>
      <c r="C3619" s="505" t="s">
        <v>7971</v>
      </c>
      <c r="D3619" s="402" t="s">
        <v>7972</v>
      </c>
      <c r="E3619" s="508">
        <v>3000</v>
      </c>
      <c r="F3619" s="540" t="s">
        <v>8292</v>
      </c>
      <c r="G3619" s="402" t="s">
        <v>8293</v>
      </c>
      <c r="H3619" s="402" t="s">
        <v>2502</v>
      </c>
      <c r="I3619" s="418" t="s">
        <v>817</v>
      </c>
      <c r="J3619" s="402" t="s">
        <v>2502</v>
      </c>
      <c r="K3619" s="529">
        <v>2</v>
      </c>
      <c r="L3619" s="419">
        <v>12</v>
      </c>
      <c r="M3619" s="508">
        <f t="shared" si="86"/>
        <v>36000</v>
      </c>
      <c r="N3619" s="529">
        <v>1</v>
      </c>
      <c r="O3619" s="529">
        <v>6</v>
      </c>
      <c r="P3619" s="508">
        <f t="shared" si="87"/>
        <v>18000</v>
      </c>
    </row>
    <row r="3620" spans="1:16" s="389" customFormat="1" ht="11.25" x14ac:dyDescent="0.2">
      <c r="A3620" s="554" t="s">
        <v>522</v>
      </c>
      <c r="B3620" s="402" t="s">
        <v>4698</v>
      </c>
      <c r="C3620" s="505" t="s">
        <v>7971</v>
      </c>
      <c r="D3620" s="402" t="s">
        <v>7972</v>
      </c>
      <c r="E3620" s="508">
        <v>1000</v>
      </c>
      <c r="F3620" s="540">
        <v>48567073</v>
      </c>
      <c r="G3620" s="402" t="s">
        <v>8294</v>
      </c>
      <c r="H3620" s="402" t="s">
        <v>2502</v>
      </c>
      <c r="I3620" s="418" t="s">
        <v>817</v>
      </c>
      <c r="J3620" s="402" t="s">
        <v>2502</v>
      </c>
      <c r="K3620" s="529">
        <v>2</v>
      </c>
      <c r="L3620" s="419">
        <v>12</v>
      </c>
      <c r="M3620" s="508">
        <f t="shared" si="86"/>
        <v>12000</v>
      </c>
      <c r="N3620" s="529">
        <v>1</v>
      </c>
      <c r="O3620" s="529">
        <v>6</v>
      </c>
      <c r="P3620" s="508">
        <f t="shared" si="87"/>
        <v>6000</v>
      </c>
    </row>
    <row r="3621" spans="1:16" s="389" customFormat="1" ht="11.25" x14ac:dyDescent="0.2">
      <c r="A3621" s="554" t="s">
        <v>522</v>
      </c>
      <c r="B3621" s="402" t="s">
        <v>4698</v>
      </c>
      <c r="C3621" s="505" t="s">
        <v>7971</v>
      </c>
      <c r="D3621" s="402" t="s">
        <v>7972</v>
      </c>
      <c r="E3621" s="508">
        <v>1400</v>
      </c>
      <c r="F3621" s="540" t="s">
        <v>8295</v>
      </c>
      <c r="G3621" s="402" t="s">
        <v>8296</v>
      </c>
      <c r="H3621" s="402" t="s">
        <v>2502</v>
      </c>
      <c r="I3621" s="418" t="s">
        <v>817</v>
      </c>
      <c r="J3621" s="402" t="s">
        <v>2502</v>
      </c>
      <c r="K3621" s="529">
        <v>2</v>
      </c>
      <c r="L3621" s="419">
        <v>12</v>
      </c>
      <c r="M3621" s="508">
        <f t="shared" si="86"/>
        <v>16800</v>
      </c>
      <c r="N3621" s="529">
        <v>1</v>
      </c>
      <c r="O3621" s="529">
        <v>6</v>
      </c>
      <c r="P3621" s="508">
        <f t="shared" si="87"/>
        <v>8400</v>
      </c>
    </row>
    <row r="3622" spans="1:16" s="389" customFormat="1" ht="11.25" x14ac:dyDescent="0.2">
      <c r="A3622" s="554" t="s">
        <v>522</v>
      </c>
      <c r="B3622" s="402" t="s">
        <v>4698</v>
      </c>
      <c r="C3622" s="505" t="s">
        <v>7971</v>
      </c>
      <c r="D3622" s="402" t="s">
        <v>7972</v>
      </c>
      <c r="E3622" s="508">
        <v>1500</v>
      </c>
      <c r="F3622" s="540" t="s">
        <v>8297</v>
      </c>
      <c r="G3622" s="402" t="s">
        <v>8298</v>
      </c>
      <c r="H3622" s="402" t="s">
        <v>2502</v>
      </c>
      <c r="I3622" s="418" t="s">
        <v>817</v>
      </c>
      <c r="J3622" s="402" t="s">
        <v>2502</v>
      </c>
      <c r="K3622" s="529">
        <v>2</v>
      </c>
      <c r="L3622" s="419">
        <v>12</v>
      </c>
      <c r="M3622" s="508">
        <f t="shared" si="86"/>
        <v>18000</v>
      </c>
      <c r="N3622" s="529">
        <v>1</v>
      </c>
      <c r="O3622" s="529">
        <v>6</v>
      </c>
      <c r="P3622" s="508">
        <f t="shared" si="87"/>
        <v>9000</v>
      </c>
    </row>
    <row r="3623" spans="1:16" s="389" customFormat="1" ht="11.25" x14ac:dyDescent="0.2">
      <c r="A3623" s="554" t="s">
        <v>522</v>
      </c>
      <c r="B3623" s="402" t="s">
        <v>4698</v>
      </c>
      <c r="C3623" s="505" t="s">
        <v>7971</v>
      </c>
      <c r="D3623" s="402" t="s">
        <v>7972</v>
      </c>
      <c r="E3623" s="508">
        <v>2000</v>
      </c>
      <c r="F3623" s="540" t="s">
        <v>8299</v>
      </c>
      <c r="G3623" s="402" t="s">
        <v>8300</v>
      </c>
      <c r="H3623" s="402" t="s">
        <v>2502</v>
      </c>
      <c r="I3623" s="418" t="s">
        <v>817</v>
      </c>
      <c r="J3623" s="402" t="s">
        <v>2502</v>
      </c>
      <c r="K3623" s="529">
        <v>2</v>
      </c>
      <c r="L3623" s="419">
        <v>12</v>
      </c>
      <c r="M3623" s="508">
        <f t="shared" si="86"/>
        <v>24000</v>
      </c>
      <c r="N3623" s="529">
        <v>1</v>
      </c>
      <c r="O3623" s="529">
        <v>6</v>
      </c>
      <c r="P3623" s="508">
        <f t="shared" si="87"/>
        <v>12000</v>
      </c>
    </row>
    <row r="3624" spans="1:16" s="389" customFormat="1" ht="11.25" x14ac:dyDescent="0.2">
      <c r="A3624" s="554" t="s">
        <v>522</v>
      </c>
      <c r="B3624" s="402" t="s">
        <v>4698</v>
      </c>
      <c r="C3624" s="505" t="s">
        <v>7971</v>
      </c>
      <c r="D3624" s="402" t="s">
        <v>7972</v>
      </c>
      <c r="E3624" s="508">
        <v>1500</v>
      </c>
      <c r="F3624" s="540" t="s">
        <v>8301</v>
      </c>
      <c r="G3624" s="402" t="s">
        <v>8302</v>
      </c>
      <c r="H3624" s="402" t="s">
        <v>2502</v>
      </c>
      <c r="I3624" s="418" t="s">
        <v>817</v>
      </c>
      <c r="J3624" s="402" t="s">
        <v>2502</v>
      </c>
      <c r="K3624" s="529">
        <v>2</v>
      </c>
      <c r="L3624" s="419">
        <v>12</v>
      </c>
      <c r="M3624" s="508">
        <f t="shared" si="86"/>
        <v>18000</v>
      </c>
      <c r="N3624" s="529">
        <v>1</v>
      </c>
      <c r="O3624" s="529">
        <v>6</v>
      </c>
      <c r="P3624" s="508">
        <f t="shared" si="87"/>
        <v>9000</v>
      </c>
    </row>
    <row r="3625" spans="1:16" s="389" customFormat="1" ht="11.25" x14ac:dyDescent="0.2">
      <c r="A3625" s="554" t="s">
        <v>522</v>
      </c>
      <c r="B3625" s="402" t="s">
        <v>4698</v>
      </c>
      <c r="C3625" s="505" t="s">
        <v>7971</v>
      </c>
      <c r="D3625" s="402" t="s">
        <v>7972</v>
      </c>
      <c r="E3625" s="508">
        <v>1500</v>
      </c>
      <c r="F3625" s="540" t="s">
        <v>8303</v>
      </c>
      <c r="G3625" s="402" t="s">
        <v>8304</v>
      </c>
      <c r="H3625" s="402" t="s">
        <v>2502</v>
      </c>
      <c r="I3625" s="418" t="s">
        <v>817</v>
      </c>
      <c r="J3625" s="402" t="s">
        <v>2502</v>
      </c>
      <c r="K3625" s="529">
        <v>2</v>
      </c>
      <c r="L3625" s="419">
        <v>12</v>
      </c>
      <c r="M3625" s="508">
        <f t="shared" si="86"/>
        <v>18000</v>
      </c>
      <c r="N3625" s="529">
        <v>1</v>
      </c>
      <c r="O3625" s="529">
        <v>6</v>
      </c>
      <c r="P3625" s="508">
        <f t="shared" si="87"/>
        <v>9000</v>
      </c>
    </row>
    <row r="3626" spans="1:16" s="389" customFormat="1" ht="11.25" x14ac:dyDescent="0.2">
      <c r="A3626" s="554" t="s">
        <v>522</v>
      </c>
      <c r="B3626" s="402" t="s">
        <v>4698</v>
      </c>
      <c r="C3626" s="505" t="s">
        <v>7971</v>
      </c>
      <c r="D3626" s="402" t="s">
        <v>7972</v>
      </c>
      <c r="E3626" s="508">
        <v>3000</v>
      </c>
      <c r="F3626" s="540" t="s">
        <v>8305</v>
      </c>
      <c r="G3626" s="402" t="s">
        <v>8306</v>
      </c>
      <c r="H3626" s="402" t="s">
        <v>2502</v>
      </c>
      <c r="I3626" s="418" t="s">
        <v>817</v>
      </c>
      <c r="J3626" s="402" t="s">
        <v>2502</v>
      </c>
      <c r="K3626" s="529">
        <v>2</v>
      </c>
      <c r="L3626" s="419">
        <v>12</v>
      </c>
      <c r="M3626" s="508">
        <f t="shared" si="86"/>
        <v>36000</v>
      </c>
      <c r="N3626" s="529">
        <v>1</v>
      </c>
      <c r="O3626" s="529">
        <v>6</v>
      </c>
      <c r="P3626" s="508">
        <f t="shared" si="87"/>
        <v>18000</v>
      </c>
    </row>
    <row r="3627" spans="1:16" s="389" customFormat="1" ht="11.25" x14ac:dyDescent="0.2">
      <c r="A3627" s="554" t="s">
        <v>522</v>
      </c>
      <c r="B3627" s="402" t="s">
        <v>4698</v>
      </c>
      <c r="C3627" s="505" t="s">
        <v>7971</v>
      </c>
      <c r="D3627" s="402" t="s">
        <v>7972</v>
      </c>
      <c r="E3627" s="508">
        <v>2000</v>
      </c>
      <c r="F3627" s="540" t="s">
        <v>8307</v>
      </c>
      <c r="G3627" s="402" t="s">
        <v>8308</v>
      </c>
      <c r="H3627" s="402" t="s">
        <v>2502</v>
      </c>
      <c r="I3627" s="418" t="s">
        <v>817</v>
      </c>
      <c r="J3627" s="402" t="s">
        <v>2502</v>
      </c>
      <c r="K3627" s="529">
        <v>2</v>
      </c>
      <c r="L3627" s="419">
        <v>12</v>
      </c>
      <c r="M3627" s="508">
        <f t="shared" si="86"/>
        <v>24000</v>
      </c>
      <c r="N3627" s="529">
        <v>1</v>
      </c>
      <c r="O3627" s="529">
        <v>6</v>
      </c>
      <c r="P3627" s="508">
        <f t="shared" si="87"/>
        <v>12000</v>
      </c>
    </row>
    <row r="3628" spans="1:16" s="389" customFormat="1" ht="11.25" x14ac:dyDescent="0.2">
      <c r="A3628" s="554" t="s">
        <v>522</v>
      </c>
      <c r="B3628" s="402" t="s">
        <v>4698</v>
      </c>
      <c r="C3628" s="505" t="s">
        <v>7971</v>
      </c>
      <c r="D3628" s="402" t="s">
        <v>7972</v>
      </c>
      <c r="E3628" s="508">
        <v>1400</v>
      </c>
      <c r="F3628" s="540" t="s">
        <v>8309</v>
      </c>
      <c r="G3628" s="402" t="s">
        <v>8310</v>
      </c>
      <c r="H3628" s="402" t="s">
        <v>2502</v>
      </c>
      <c r="I3628" s="418" t="s">
        <v>817</v>
      </c>
      <c r="J3628" s="402" t="s">
        <v>2502</v>
      </c>
      <c r="K3628" s="529">
        <v>2</v>
      </c>
      <c r="L3628" s="419">
        <v>12</v>
      </c>
      <c r="M3628" s="508">
        <f t="shared" si="86"/>
        <v>16800</v>
      </c>
      <c r="N3628" s="529">
        <v>1</v>
      </c>
      <c r="O3628" s="529">
        <v>6</v>
      </c>
      <c r="P3628" s="508">
        <f t="shared" si="87"/>
        <v>8400</v>
      </c>
    </row>
    <row r="3629" spans="1:16" s="389" customFormat="1" ht="11.25" x14ac:dyDescent="0.2">
      <c r="A3629" s="554" t="s">
        <v>522</v>
      </c>
      <c r="B3629" s="402" t="s">
        <v>4698</v>
      </c>
      <c r="C3629" s="505" t="s">
        <v>7971</v>
      </c>
      <c r="D3629" s="402" t="s">
        <v>7972</v>
      </c>
      <c r="E3629" s="508">
        <v>2000</v>
      </c>
      <c r="F3629" s="540" t="s">
        <v>8311</v>
      </c>
      <c r="G3629" s="402" t="s">
        <v>8312</v>
      </c>
      <c r="H3629" s="402" t="s">
        <v>2502</v>
      </c>
      <c r="I3629" s="418" t="s">
        <v>817</v>
      </c>
      <c r="J3629" s="402" t="s">
        <v>2502</v>
      </c>
      <c r="K3629" s="529">
        <v>2</v>
      </c>
      <c r="L3629" s="419">
        <v>12</v>
      </c>
      <c r="M3629" s="508">
        <f t="shared" si="86"/>
        <v>24000</v>
      </c>
      <c r="N3629" s="529">
        <v>1</v>
      </c>
      <c r="O3629" s="529">
        <v>6</v>
      </c>
      <c r="P3629" s="508">
        <f t="shared" si="87"/>
        <v>12000</v>
      </c>
    </row>
    <row r="3630" spans="1:16" s="389" customFormat="1" ht="11.25" x14ac:dyDescent="0.2">
      <c r="A3630" s="554" t="s">
        <v>522</v>
      </c>
      <c r="B3630" s="402" t="s">
        <v>4698</v>
      </c>
      <c r="C3630" s="505" t="s">
        <v>7971</v>
      </c>
      <c r="D3630" s="402" t="s">
        <v>7972</v>
      </c>
      <c r="E3630" s="508">
        <v>1600</v>
      </c>
      <c r="F3630" s="540" t="s">
        <v>8313</v>
      </c>
      <c r="G3630" s="402" t="s">
        <v>8314</v>
      </c>
      <c r="H3630" s="402" t="s">
        <v>2502</v>
      </c>
      <c r="I3630" s="418" t="s">
        <v>817</v>
      </c>
      <c r="J3630" s="402" t="s">
        <v>2502</v>
      </c>
      <c r="K3630" s="529">
        <v>2</v>
      </c>
      <c r="L3630" s="419">
        <v>12</v>
      </c>
      <c r="M3630" s="508">
        <f t="shared" si="86"/>
        <v>19200</v>
      </c>
      <c r="N3630" s="529">
        <v>1</v>
      </c>
      <c r="O3630" s="529">
        <v>6</v>
      </c>
      <c r="P3630" s="508">
        <f t="shared" si="87"/>
        <v>9600</v>
      </c>
    </row>
    <row r="3631" spans="1:16" s="389" customFormat="1" ht="11.25" x14ac:dyDescent="0.2">
      <c r="A3631" s="554" t="s">
        <v>522</v>
      </c>
      <c r="B3631" s="402" t="s">
        <v>4698</v>
      </c>
      <c r="C3631" s="505" t="s">
        <v>7971</v>
      </c>
      <c r="D3631" s="402" t="s">
        <v>7972</v>
      </c>
      <c r="E3631" s="508">
        <v>2000</v>
      </c>
      <c r="F3631" s="540" t="s">
        <v>8315</v>
      </c>
      <c r="G3631" s="402" t="s">
        <v>8316</v>
      </c>
      <c r="H3631" s="402" t="s">
        <v>2502</v>
      </c>
      <c r="I3631" s="418" t="s">
        <v>817</v>
      </c>
      <c r="J3631" s="402" t="s">
        <v>2502</v>
      </c>
      <c r="K3631" s="529">
        <v>2</v>
      </c>
      <c r="L3631" s="419">
        <v>12</v>
      </c>
      <c r="M3631" s="508">
        <f t="shared" ref="M3631:M3694" si="88">+E3631*L3631</f>
        <v>24000</v>
      </c>
      <c r="N3631" s="529">
        <v>1</v>
      </c>
      <c r="O3631" s="529">
        <v>6</v>
      </c>
      <c r="P3631" s="508">
        <f t="shared" ref="P3631:P3694" si="89">+O3631*E3631</f>
        <v>12000</v>
      </c>
    </row>
    <row r="3632" spans="1:16" s="389" customFormat="1" ht="11.25" x14ac:dyDescent="0.2">
      <c r="A3632" s="554" t="s">
        <v>522</v>
      </c>
      <c r="B3632" s="402" t="s">
        <v>4698</v>
      </c>
      <c r="C3632" s="505" t="s">
        <v>7971</v>
      </c>
      <c r="D3632" s="402" t="s">
        <v>7972</v>
      </c>
      <c r="E3632" s="508">
        <v>1400</v>
      </c>
      <c r="F3632" s="540" t="s">
        <v>8317</v>
      </c>
      <c r="G3632" s="402" t="s">
        <v>8318</v>
      </c>
      <c r="H3632" s="402" t="s">
        <v>3720</v>
      </c>
      <c r="I3632" s="418" t="s">
        <v>817</v>
      </c>
      <c r="J3632" s="402" t="s">
        <v>5992</v>
      </c>
      <c r="K3632" s="529">
        <v>2</v>
      </c>
      <c r="L3632" s="419">
        <v>12</v>
      </c>
      <c r="M3632" s="508">
        <f t="shared" si="88"/>
        <v>16800</v>
      </c>
      <c r="N3632" s="529">
        <v>1</v>
      </c>
      <c r="O3632" s="529">
        <v>6</v>
      </c>
      <c r="P3632" s="508">
        <f t="shared" si="89"/>
        <v>8400</v>
      </c>
    </row>
    <row r="3633" spans="1:16" s="389" customFormat="1" ht="11.25" x14ac:dyDescent="0.2">
      <c r="A3633" s="554" t="s">
        <v>522</v>
      </c>
      <c r="B3633" s="402" t="s">
        <v>7981</v>
      </c>
      <c r="C3633" s="505" t="s">
        <v>7982</v>
      </c>
      <c r="D3633" s="402" t="s">
        <v>7972</v>
      </c>
      <c r="E3633" s="508">
        <v>2000</v>
      </c>
      <c r="F3633" s="540" t="s">
        <v>8319</v>
      </c>
      <c r="G3633" s="402" t="s">
        <v>8320</v>
      </c>
      <c r="H3633" s="402" t="s">
        <v>3720</v>
      </c>
      <c r="I3633" s="418" t="s">
        <v>817</v>
      </c>
      <c r="J3633" s="402" t="s">
        <v>5992</v>
      </c>
      <c r="K3633" s="529">
        <v>1</v>
      </c>
      <c r="L3633" s="419">
        <v>0</v>
      </c>
      <c r="M3633" s="508">
        <f t="shared" si="88"/>
        <v>0</v>
      </c>
      <c r="N3633" s="529">
        <v>1</v>
      </c>
      <c r="O3633" s="529">
        <v>6</v>
      </c>
      <c r="P3633" s="508">
        <f t="shared" si="89"/>
        <v>12000</v>
      </c>
    </row>
    <row r="3634" spans="1:16" s="389" customFormat="1" ht="11.25" x14ac:dyDescent="0.2">
      <c r="A3634" s="554" t="s">
        <v>522</v>
      </c>
      <c r="B3634" s="402" t="s">
        <v>4698</v>
      </c>
      <c r="C3634" s="505" t="s">
        <v>7971</v>
      </c>
      <c r="D3634" s="402" t="s">
        <v>7972</v>
      </c>
      <c r="E3634" s="508">
        <v>1400</v>
      </c>
      <c r="F3634" s="540" t="s">
        <v>8321</v>
      </c>
      <c r="G3634" s="402" t="s">
        <v>8322</v>
      </c>
      <c r="H3634" s="402" t="s">
        <v>3720</v>
      </c>
      <c r="I3634" s="418" t="s">
        <v>817</v>
      </c>
      <c r="J3634" s="402" t="s">
        <v>5992</v>
      </c>
      <c r="K3634" s="529">
        <v>2</v>
      </c>
      <c r="L3634" s="419">
        <v>12</v>
      </c>
      <c r="M3634" s="508">
        <f t="shared" si="88"/>
        <v>16800</v>
      </c>
      <c r="N3634" s="529">
        <v>1</v>
      </c>
      <c r="O3634" s="529">
        <v>6</v>
      </c>
      <c r="P3634" s="508">
        <f t="shared" si="89"/>
        <v>8400</v>
      </c>
    </row>
    <row r="3635" spans="1:16" s="389" customFormat="1" ht="11.25" x14ac:dyDescent="0.2">
      <c r="A3635" s="554" t="s">
        <v>522</v>
      </c>
      <c r="B3635" s="402" t="s">
        <v>4698</v>
      </c>
      <c r="C3635" s="505" t="s">
        <v>7971</v>
      </c>
      <c r="D3635" s="402" t="s">
        <v>7972</v>
      </c>
      <c r="E3635" s="508">
        <v>1400</v>
      </c>
      <c r="F3635" s="540" t="s">
        <v>8323</v>
      </c>
      <c r="G3635" s="402" t="s">
        <v>8324</v>
      </c>
      <c r="H3635" s="402" t="s">
        <v>3720</v>
      </c>
      <c r="I3635" s="418" t="s">
        <v>817</v>
      </c>
      <c r="J3635" s="402" t="s">
        <v>5992</v>
      </c>
      <c r="K3635" s="529">
        <v>2</v>
      </c>
      <c r="L3635" s="419">
        <v>12</v>
      </c>
      <c r="M3635" s="508">
        <f t="shared" si="88"/>
        <v>16800</v>
      </c>
      <c r="N3635" s="529">
        <v>1</v>
      </c>
      <c r="O3635" s="529">
        <v>6</v>
      </c>
      <c r="P3635" s="508">
        <f t="shared" si="89"/>
        <v>8400</v>
      </c>
    </row>
    <row r="3636" spans="1:16" s="389" customFormat="1" ht="11.25" x14ac:dyDescent="0.2">
      <c r="A3636" s="554" t="s">
        <v>522</v>
      </c>
      <c r="B3636" s="402" t="s">
        <v>4698</v>
      </c>
      <c r="C3636" s="505" t="s">
        <v>7971</v>
      </c>
      <c r="D3636" s="402" t="s">
        <v>7972</v>
      </c>
      <c r="E3636" s="508">
        <v>1400</v>
      </c>
      <c r="F3636" s="540" t="s">
        <v>8325</v>
      </c>
      <c r="G3636" s="402" t="s">
        <v>8326</v>
      </c>
      <c r="H3636" s="402" t="s">
        <v>3720</v>
      </c>
      <c r="I3636" s="418" t="s">
        <v>817</v>
      </c>
      <c r="J3636" s="402" t="s">
        <v>5992</v>
      </c>
      <c r="K3636" s="529">
        <v>2</v>
      </c>
      <c r="L3636" s="419">
        <v>12</v>
      </c>
      <c r="M3636" s="508">
        <f t="shared" si="88"/>
        <v>16800</v>
      </c>
      <c r="N3636" s="529">
        <v>1</v>
      </c>
      <c r="O3636" s="529">
        <v>6</v>
      </c>
      <c r="P3636" s="508">
        <f t="shared" si="89"/>
        <v>8400</v>
      </c>
    </row>
    <row r="3637" spans="1:16" s="389" customFormat="1" ht="11.25" x14ac:dyDescent="0.2">
      <c r="A3637" s="554" t="s">
        <v>522</v>
      </c>
      <c r="B3637" s="402" t="s">
        <v>4698</v>
      </c>
      <c r="C3637" s="505" t="s">
        <v>7971</v>
      </c>
      <c r="D3637" s="402" t="s">
        <v>7972</v>
      </c>
      <c r="E3637" s="508">
        <v>1800</v>
      </c>
      <c r="F3637" s="540" t="s">
        <v>8327</v>
      </c>
      <c r="G3637" s="402" t="s">
        <v>8328</v>
      </c>
      <c r="H3637" s="402" t="s">
        <v>3720</v>
      </c>
      <c r="I3637" s="418" t="s">
        <v>817</v>
      </c>
      <c r="J3637" s="402" t="s">
        <v>5992</v>
      </c>
      <c r="K3637" s="529">
        <v>2</v>
      </c>
      <c r="L3637" s="419">
        <v>12</v>
      </c>
      <c r="M3637" s="508">
        <f t="shared" si="88"/>
        <v>21600</v>
      </c>
      <c r="N3637" s="529">
        <v>1</v>
      </c>
      <c r="O3637" s="529">
        <v>6</v>
      </c>
      <c r="P3637" s="508">
        <f t="shared" si="89"/>
        <v>10800</v>
      </c>
    </row>
    <row r="3638" spans="1:16" s="389" customFormat="1" ht="11.25" x14ac:dyDescent="0.2">
      <c r="A3638" s="554" t="s">
        <v>522</v>
      </c>
      <c r="B3638" s="402" t="s">
        <v>4698</v>
      </c>
      <c r="C3638" s="505" t="s">
        <v>7971</v>
      </c>
      <c r="D3638" s="402" t="s">
        <v>7972</v>
      </c>
      <c r="E3638" s="508">
        <v>1400</v>
      </c>
      <c r="F3638" s="540" t="s">
        <v>8329</v>
      </c>
      <c r="G3638" s="402" t="s">
        <v>8330</v>
      </c>
      <c r="H3638" s="402" t="s">
        <v>8331</v>
      </c>
      <c r="I3638" s="418" t="s">
        <v>817</v>
      </c>
      <c r="J3638" s="402" t="s">
        <v>5992</v>
      </c>
      <c r="K3638" s="529">
        <v>2</v>
      </c>
      <c r="L3638" s="419">
        <v>12</v>
      </c>
      <c r="M3638" s="508">
        <f t="shared" si="88"/>
        <v>16800</v>
      </c>
      <c r="N3638" s="529">
        <v>1</v>
      </c>
      <c r="O3638" s="529">
        <v>6</v>
      </c>
      <c r="P3638" s="508">
        <f t="shared" si="89"/>
        <v>8400</v>
      </c>
    </row>
    <row r="3639" spans="1:16" s="389" customFormat="1" ht="11.25" x14ac:dyDescent="0.2">
      <c r="A3639" s="554" t="s">
        <v>522</v>
      </c>
      <c r="B3639" s="402" t="s">
        <v>4698</v>
      </c>
      <c r="C3639" s="505" t="s">
        <v>7971</v>
      </c>
      <c r="D3639" s="402" t="s">
        <v>7972</v>
      </c>
      <c r="E3639" s="508">
        <v>1400</v>
      </c>
      <c r="F3639" s="540" t="s">
        <v>8332</v>
      </c>
      <c r="G3639" s="402" t="s">
        <v>8333</v>
      </c>
      <c r="H3639" s="402" t="s">
        <v>8331</v>
      </c>
      <c r="I3639" s="418" t="s">
        <v>817</v>
      </c>
      <c r="J3639" s="402" t="s">
        <v>5992</v>
      </c>
      <c r="K3639" s="529">
        <v>2</v>
      </c>
      <c r="L3639" s="419">
        <v>12</v>
      </c>
      <c r="M3639" s="508">
        <f t="shared" si="88"/>
        <v>16800</v>
      </c>
      <c r="N3639" s="529">
        <v>1</v>
      </c>
      <c r="O3639" s="529">
        <v>6</v>
      </c>
      <c r="P3639" s="508">
        <f t="shared" si="89"/>
        <v>8400</v>
      </c>
    </row>
    <row r="3640" spans="1:16" s="389" customFormat="1" ht="11.25" x14ac:dyDescent="0.2">
      <c r="A3640" s="554" t="s">
        <v>522</v>
      </c>
      <c r="B3640" s="402" t="s">
        <v>4698</v>
      </c>
      <c r="C3640" s="505" t="s">
        <v>7971</v>
      </c>
      <c r="D3640" s="402" t="s">
        <v>7972</v>
      </c>
      <c r="E3640" s="508">
        <v>1300</v>
      </c>
      <c r="F3640" s="540" t="s">
        <v>8334</v>
      </c>
      <c r="G3640" s="402" t="s">
        <v>8335</v>
      </c>
      <c r="H3640" s="402" t="s">
        <v>5992</v>
      </c>
      <c r="I3640" s="418" t="s">
        <v>817</v>
      </c>
      <c r="J3640" s="402" t="s">
        <v>5992</v>
      </c>
      <c r="K3640" s="529">
        <v>2</v>
      </c>
      <c r="L3640" s="419">
        <v>12</v>
      </c>
      <c r="M3640" s="508">
        <f t="shared" si="88"/>
        <v>15600</v>
      </c>
      <c r="N3640" s="529">
        <v>1</v>
      </c>
      <c r="O3640" s="529">
        <v>6</v>
      </c>
      <c r="P3640" s="508">
        <f t="shared" si="89"/>
        <v>7800</v>
      </c>
    </row>
    <row r="3641" spans="1:16" s="389" customFormat="1" ht="11.25" x14ac:dyDescent="0.2">
      <c r="A3641" s="554" t="s">
        <v>522</v>
      </c>
      <c r="B3641" s="402" t="s">
        <v>4698</v>
      </c>
      <c r="C3641" s="505" t="s">
        <v>7971</v>
      </c>
      <c r="D3641" s="402" t="s">
        <v>7972</v>
      </c>
      <c r="E3641" s="508">
        <v>1600</v>
      </c>
      <c r="F3641" s="540" t="s">
        <v>8336</v>
      </c>
      <c r="G3641" s="402" t="s">
        <v>8337</v>
      </c>
      <c r="H3641" s="402" t="s">
        <v>5992</v>
      </c>
      <c r="I3641" s="418" t="s">
        <v>817</v>
      </c>
      <c r="J3641" s="402" t="s">
        <v>5992</v>
      </c>
      <c r="K3641" s="529">
        <v>2</v>
      </c>
      <c r="L3641" s="419">
        <v>12</v>
      </c>
      <c r="M3641" s="508">
        <f t="shared" si="88"/>
        <v>19200</v>
      </c>
      <c r="N3641" s="529">
        <v>1</v>
      </c>
      <c r="O3641" s="529">
        <v>6</v>
      </c>
      <c r="P3641" s="508">
        <f t="shared" si="89"/>
        <v>9600</v>
      </c>
    </row>
    <row r="3642" spans="1:16" s="389" customFormat="1" ht="11.25" x14ac:dyDescent="0.2">
      <c r="A3642" s="554" t="s">
        <v>522</v>
      </c>
      <c r="B3642" s="402" t="s">
        <v>4698</v>
      </c>
      <c r="C3642" s="505" t="s">
        <v>7971</v>
      </c>
      <c r="D3642" s="402" t="s">
        <v>7972</v>
      </c>
      <c r="E3642" s="508">
        <v>1300</v>
      </c>
      <c r="F3642" s="540" t="s">
        <v>8338</v>
      </c>
      <c r="G3642" s="402" t="s">
        <v>8339</v>
      </c>
      <c r="H3642" s="402" t="s">
        <v>5992</v>
      </c>
      <c r="I3642" s="418" t="s">
        <v>817</v>
      </c>
      <c r="J3642" s="402" t="s">
        <v>5992</v>
      </c>
      <c r="K3642" s="529">
        <v>2</v>
      </c>
      <c r="L3642" s="419">
        <v>12</v>
      </c>
      <c r="M3642" s="508">
        <f t="shared" si="88"/>
        <v>15600</v>
      </c>
      <c r="N3642" s="529">
        <v>1</v>
      </c>
      <c r="O3642" s="529">
        <v>6</v>
      </c>
      <c r="P3642" s="508">
        <f t="shared" si="89"/>
        <v>7800</v>
      </c>
    </row>
    <row r="3643" spans="1:16" s="389" customFormat="1" ht="11.25" x14ac:dyDescent="0.2">
      <c r="A3643" s="554" t="s">
        <v>522</v>
      </c>
      <c r="B3643" s="402" t="s">
        <v>4698</v>
      </c>
      <c r="C3643" s="505" t="s">
        <v>7971</v>
      </c>
      <c r="D3643" s="402" t="s">
        <v>7975</v>
      </c>
      <c r="E3643" s="508">
        <v>1300</v>
      </c>
      <c r="F3643" s="540" t="s">
        <v>8340</v>
      </c>
      <c r="G3643" s="402" t="s">
        <v>8341</v>
      </c>
      <c r="H3643" s="402" t="s">
        <v>6791</v>
      </c>
      <c r="I3643" s="418" t="s">
        <v>817</v>
      </c>
      <c r="J3643" s="402" t="s">
        <v>6791</v>
      </c>
      <c r="K3643" s="529">
        <v>2</v>
      </c>
      <c r="L3643" s="419">
        <v>12</v>
      </c>
      <c r="M3643" s="508">
        <f t="shared" si="88"/>
        <v>15600</v>
      </c>
      <c r="N3643" s="529">
        <v>1</v>
      </c>
      <c r="O3643" s="529">
        <v>6</v>
      </c>
      <c r="P3643" s="508">
        <f t="shared" si="89"/>
        <v>7800</v>
      </c>
    </row>
    <row r="3644" spans="1:16" s="389" customFormat="1" ht="11.25" x14ac:dyDescent="0.2">
      <c r="A3644" s="554" t="s">
        <v>522</v>
      </c>
      <c r="B3644" s="402" t="s">
        <v>7981</v>
      </c>
      <c r="C3644" s="505" t="s">
        <v>7982</v>
      </c>
      <c r="D3644" s="402" t="s">
        <v>7975</v>
      </c>
      <c r="E3644" s="508">
        <v>2500</v>
      </c>
      <c r="F3644" s="540" t="s">
        <v>8342</v>
      </c>
      <c r="G3644" s="402" t="s">
        <v>8343</v>
      </c>
      <c r="H3644" s="402" t="s">
        <v>6791</v>
      </c>
      <c r="I3644" s="418" t="s">
        <v>817</v>
      </c>
      <c r="J3644" s="402" t="s">
        <v>6791</v>
      </c>
      <c r="K3644" s="529">
        <v>1</v>
      </c>
      <c r="L3644" s="419">
        <v>0</v>
      </c>
      <c r="M3644" s="508">
        <f t="shared" si="88"/>
        <v>0</v>
      </c>
      <c r="N3644" s="529">
        <v>1</v>
      </c>
      <c r="O3644" s="529">
        <v>6</v>
      </c>
      <c r="P3644" s="508">
        <f t="shared" si="89"/>
        <v>15000</v>
      </c>
    </row>
    <row r="3645" spans="1:16" s="389" customFormat="1" ht="11.25" x14ac:dyDescent="0.2">
      <c r="A3645" s="554" t="s">
        <v>522</v>
      </c>
      <c r="B3645" s="402" t="s">
        <v>4698</v>
      </c>
      <c r="C3645" s="505" t="s">
        <v>7971</v>
      </c>
      <c r="D3645" s="402" t="s">
        <v>7975</v>
      </c>
      <c r="E3645" s="508">
        <v>2000</v>
      </c>
      <c r="F3645" s="540" t="s">
        <v>8344</v>
      </c>
      <c r="G3645" s="402" t="s">
        <v>8345</v>
      </c>
      <c r="H3645" s="402" t="s">
        <v>6791</v>
      </c>
      <c r="I3645" s="418" t="s">
        <v>817</v>
      </c>
      <c r="J3645" s="402" t="s">
        <v>6791</v>
      </c>
      <c r="K3645" s="529">
        <v>2</v>
      </c>
      <c r="L3645" s="419">
        <v>12</v>
      </c>
      <c r="M3645" s="508">
        <f t="shared" si="88"/>
        <v>24000</v>
      </c>
      <c r="N3645" s="529">
        <v>1</v>
      </c>
      <c r="O3645" s="529">
        <v>6</v>
      </c>
      <c r="P3645" s="508">
        <f t="shared" si="89"/>
        <v>12000</v>
      </c>
    </row>
    <row r="3646" spans="1:16" s="389" customFormat="1" ht="11.25" x14ac:dyDescent="0.2">
      <c r="A3646" s="554" t="s">
        <v>522</v>
      </c>
      <c r="B3646" s="402" t="s">
        <v>4698</v>
      </c>
      <c r="C3646" s="505" t="s">
        <v>7971</v>
      </c>
      <c r="D3646" s="402" t="s">
        <v>7975</v>
      </c>
      <c r="E3646" s="508">
        <v>1800</v>
      </c>
      <c r="F3646" s="540" t="s">
        <v>8346</v>
      </c>
      <c r="G3646" s="402" t="s">
        <v>8347</v>
      </c>
      <c r="H3646" s="402" t="s">
        <v>6791</v>
      </c>
      <c r="I3646" s="418" t="s">
        <v>817</v>
      </c>
      <c r="J3646" s="402" t="s">
        <v>6791</v>
      </c>
      <c r="K3646" s="529">
        <v>2</v>
      </c>
      <c r="L3646" s="419">
        <v>12</v>
      </c>
      <c r="M3646" s="508">
        <f t="shared" si="88"/>
        <v>21600</v>
      </c>
      <c r="N3646" s="529">
        <v>1</v>
      </c>
      <c r="O3646" s="529">
        <v>6</v>
      </c>
      <c r="P3646" s="508">
        <f t="shared" si="89"/>
        <v>10800</v>
      </c>
    </row>
    <row r="3647" spans="1:16" s="389" customFormat="1" ht="11.25" x14ac:dyDescent="0.2">
      <c r="A3647" s="554" t="s">
        <v>522</v>
      </c>
      <c r="B3647" s="402" t="s">
        <v>7981</v>
      </c>
      <c r="C3647" s="505" t="s">
        <v>7982</v>
      </c>
      <c r="D3647" s="402" t="s">
        <v>7975</v>
      </c>
      <c r="E3647" s="508">
        <v>2500</v>
      </c>
      <c r="F3647" s="540" t="s">
        <v>8348</v>
      </c>
      <c r="G3647" s="402" t="s">
        <v>8349</v>
      </c>
      <c r="H3647" s="402" t="s">
        <v>6791</v>
      </c>
      <c r="I3647" s="418" t="s">
        <v>817</v>
      </c>
      <c r="J3647" s="402" t="s">
        <v>6791</v>
      </c>
      <c r="K3647" s="529">
        <v>1</v>
      </c>
      <c r="L3647" s="419">
        <v>0</v>
      </c>
      <c r="M3647" s="508">
        <f t="shared" si="88"/>
        <v>0</v>
      </c>
      <c r="N3647" s="529">
        <v>1</v>
      </c>
      <c r="O3647" s="529">
        <v>6</v>
      </c>
      <c r="P3647" s="508">
        <f t="shared" si="89"/>
        <v>15000</v>
      </c>
    </row>
    <row r="3648" spans="1:16" s="389" customFormat="1" ht="11.25" x14ac:dyDescent="0.2">
      <c r="A3648" s="554" t="s">
        <v>522</v>
      </c>
      <c r="B3648" s="402" t="s">
        <v>4698</v>
      </c>
      <c r="C3648" s="505" t="s">
        <v>7971</v>
      </c>
      <c r="D3648" s="402" t="s">
        <v>7975</v>
      </c>
      <c r="E3648" s="508">
        <v>1600</v>
      </c>
      <c r="F3648" s="540" t="s">
        <v>8350</v>
      </c>
      <c r="G3648" s="402" t="s">
        <v>8351</v>
      </c>
      <c r="H3648" s="402" t="s">
        <v>8352</v>
      </c>
      <c r="I3648" s="418" t="s">
        <v>817</v>
      </c>
      <c r="J3648" s="402" t="s">
        <v>3689</v>
      </c>
      <c r="K3648" s="529">
        <v>2</v>
      </c>
      <c r="L3648" s="419">
        <v>12</v>
      </c>
      <c r="M3648" s="508">
        <f t="shared" si="88"/>
        <v>19200</v>
      </c>
      <c r="N3648" s="529">
        <v>1</v>
      </c>
      <c r="O3648" s="529">
        <v>6</v>
      </c>
      <c r="P3648" s="508">
        <f t="shared" si="89"/>
        <v>9600</v>
      </c>
    </row>
    <row r="3649" spans="1:16" s="389" customFormat="1" ht="11.25" x14ac:dyDescent="0.2">
      <c r="A3649" s="554" t="s">
        <v>522</v>
      </c>
      <c r="B3649" s="402" t="s">
        <v>4698</v>
      </c>
      <c r="C3649" s="505" t="s">
        <v>7971</v>
      </c>
      <c r="D3649" s="402" t="s">
        <v>7975</v>
      </c>
      <c r="E3649" s="508">
        <v>1600</v>
      </c>
      <c r="F3649" s="540" t="s">
        <v>8353</v>
      </c>
      <c r="G3649" s="402" t="s">
        <v>8354</v>
      </c>
      <c r="H3649" s="402" t="s">
        <v>8352</v>
      </c>
      <c r="I3649" s="418" t="s">
        <v>817</v>
      </c>
      <c r="J3649" s="402" t="s">
        <v>3689</v>
      </c>
      <c r="K3649" s="529">
        <v>2</v>
      </c>
      <c r="L3649" s="419">
        <v>12</v>
      </c>
      <c r="M3649" s="508">
        <f t="shared" si="88"/>
        <v>19200</v>
      </c>
      <c r="N3649" s="529">
        <v>1</v>
      </c>
      <c r="O3649" s="529">
        <v>6</v>
      </c>
      <c r="P3649" s="508">
        <f t="shared" si="89"/>
        <v>9600</v>
      </c>
    </row>
    <row r="3650" spans="1:16" s="389" customFormat="1" ht="11.25" x14ac:dyDescent="0.2">
      <c r="A3650" s="554" t="s">
        <v>522</v>
      </c>
      <c r="B3650" s="402" t="s">
        <v>4698</v>
      </c>
      <c r="C3650" s="505" t="s">
        <v>7971</v>
      </c>
      <c r="D3650" s="402" t="s">
        <v>7975</v>
      </c>
      <c r="E3650" s="508">
        <v>1600</v>
      </c>
      <c r="F3650" s="540">
        <v>76414463</v>
      </c>
      <c r="G3650" s="402" t="s">
        <v>8355</v>
      </c>
      <c r="H3650" s="402" t="s">
        <v>8352</v>
      </c>
      <c r="I3650" s="418" t="s">
        <v>817</v>
      </c>
      <c r="J3650" s="402" t="s">
        <v>3689</v>
      </c>
      <c r="K3650" s="529">
        <v>2</v>
      </c>
      <c r="L3650" s="419">
        <v>12</v>
      </c>
      <c r="M3650" s="508">
        <f t="shared" si="88"/>
        <v>19200</v>
      </c>
      <c r="N3650" s="529">
        <v>1</v>
      </c>
      <c r="O3650" s="529">
        <v>6</v>
      </c>
      <c r="P3650" s="508">
        <f t="shared" si="89"/>
        <v>9600</v>
      </c>
    </row>
    <row r="3651" spans="1:16" s="389" customFormat="1" ht="11.25" x14ac:dyDescent="0.2">
      <c r="A3651" s="554" t="s">
        <v>522</v>
      </c>
      <c r="B3651" s="402" t="s">
        <v>4698</v>
      </c>
      <c r="C3651" s="505" t="s">
        <v>7971</v>
      </c>
      <c r="D3651" s="402" t="s">
        <v>7975</v>
      </c>
      <c r="E3651" s="508">
        <v>1300</v>
      </c>
      <c r="F3651" s="540" t="s">
        <v>8356</v>
      </c>
      <c r="G3651" s="402" t="s">
        <v>8357</v>
      </c>
      <c r="H3651" s="402" t="s">
        <v>8352</v>
      </c>
      <c r="I3651" s="418" t="s">
        <v>817</v>
      </c>
      <c r="J3651" s="402" t="s">
        <v>3689</v>
      </c>
      <c r="K3651" s="529">
        <v>2</v>
      </c>
      <c r="L3651" s="419">
        <v>12</v>
      </c>
      <c r="M3651" s="508">
        <f t="shared" si="88"/>
        <v>15600</v>
      </c>
      <c r="N3651" s="529">
        <v>1</v>
      </c>
      <c r="O3651" s="529">
        <v>6</v>
      </c>
      <c r="P3651" s="508">
        <f t="shared" si="89"/>
        <v>7800</v>
      </c>
    </row>
    <row r="3652" spans="1:16" s="389" customFormat="1" ht="11.25" x14ac:dyDescent="0.2">
      <c r="A3652" s="554" t="s">
        <v>522</v>
      </c>
      <c r="B3652" s="402" t="s">
        <v>4698</v>
      </c>
      <c r="C3652" s="505" t="s">
        <v>7971</v>
      </c>
      <c r="D3652" s="402" t="s">
        <v>7975</v>
      </c>
      <c r="E3652" s="508">
        <v>1300</v>
      </c>
      <c r="F3652" s="540" t="s">
        <v>8358</v>
      </c>
      <c r="G3652" s="402" t="s">
        <v>8359</v>
      </c>
      <c r="H3652" s="402" t="s">
        <v>8352</v>
      </c>
      <c r="I3652" s="418" t="s">
        <v>817</v>
      </c>
      <c r="J3652" s="402" t="s">
        <v>3689</v>
      </c>
      <c r="K3652" s="529">
        <v>2</v>
      </c>
      <c r="L3652" s="419">
        <v>12</v>
      </c>
      <c r="M3652" s="508">
        <f t="shared" si="88"/>
        <v>15600</v>
      </c>
      <c r="N3652" s="529">
        <v>1</v>
      </c>
      <c r="O3652" s="529">
        <v>6</v>
      </c>
      <c r="P3652" s="508">
        <f t="shared" si="89"/>
        <v>7800</v>
      </c>
    </row>
    <row r="3653" spans="1:16" s="389" customFormat="1" ht="11.25" x14ac:dyDescent="0.2">
      <c r="A3653" s="554" t="s">
        <v>522</v>
      </c>
      <c r="B3653" s="402" t="s">
        <v>4698</v>
      </c>
      <c r="C3653" s="505" t="s">
        <v>7971</v>
      </c>
      <c r="D3653" s="402" t="s">
        <v>7975</v>
      </c>
      <c r="E3653" s="508">
        <v>1600</v>
      </c>
      <c r="F3653" s="540" t="s">
        <v>8360</v>
      </c>
      <c r="G3653" s="402" t="s">
        <v>8361</v>
      </c>
      <c r="H3653" s="402" t="s">
        <v>8352</v>
      </c>
      <c r="I3653" s="418" t="s">
        <v>817</v>
      </c>
      <c r="J3653" s="402" t="s">
        <v>3689</v>
      </c>
      <c r="K3653" s="529">
        <v>2</v>
      </c>
      <c r="L3653" s="419">
        <v>12</v>
      </c>
      <c r="M3653" s="508">
        <f t="shared" si="88"/>
        <v>19200</v>
      </c>
      <c r="N3653" s="529">
        <v>1</v>
      </c>
      <c r="O3653" s="529">
        <v>6</v>
      </c>
      <c r="P3653" s="508">
        <f t="shared" si="89"/>
        <v>9600</v>
      </c>
    </row>
    <row r="3654" spans="1:16" s="389" customFormat="1" ht="11.25" x14ac:dyDescent="0.2">
      <c r="A3654" s="554" t="s">
        <v>522</v>
      </c>
      <c r="B3654" s="402" t="s">
        <v>4698</v>
      </c>
      <c r="C3654" s="505" t="s">
        <v>7971</v>
      </c>
      <c r="D3654" s="402" t="s">
        <v>7975</v>
      </c>
      <c r="E3654" s="508">
        <v>1300</v>
      </c>
      <c r="F3654" s="540" t="s">
        <v>8362</v>
      </c>
      <c r="G3654" s="402" t="s">
        <v>8363</v>
      </c>
      <c r="H3654" s="402" t="s">
        <v>8352</v>
      </c>
      <c r="I3654" s="418" t="s">
        <v>817</v>
      </c>
      <c r="J3654" s="402" t="s">
        <v>3689</v>
      </c>
      <c r="K3654" s="529">
        <v>2</v>
      </c>
      <c r="L3654" s="419">
        <v>12</v>
      </c>
      <c r="M3654" s="508">
        <f t="shared" si="88"/>
        <v>15600</v>
      </c>
      <c r="N3654" s="529">
        <v>1</v>
      </c>
      <c r="O3654" s="529">
        <v>6</v>
      </c>
      <c r="P3654" s="508">
        <f t="shared" si="89"/>
        <v>7800</v>
      </c>
    </row>
    <row r="3655" spans="1:16" s="389" customFormat="1" ht="11.25" x14ac:dyDescent="0.2">
      <c r="A3655" s="554" t="s">
        <v>522</v>
      </c>
      <c r="B3655" s="402" t="s">
        <v>7981</v>
      </c>
      <c r="C3655" s="505" t="s">
        <v>7982</v>
      </c>
      <c r="D3655" s="402" t="s">
        <v>7975</v>
      </c>
      <c r="E3655" s="508">
        <v>1000</v>
      </c>
      <c r="F3655" s="540">
        <v>47076018</v>
      </c>
      <c r="G3655" s="402" t="s">
        <v>8364</v>
      </c>
      <c r="H3655" s="402" t="s">
        <v>8365</v>
      </c>
      <c r="I3655" s="418" t="s">
        <v>817</v>
      </c>
      <c r="J3655" s="402" t="s">
        <v>3689</v>
      </c>
      <c r="K3655" s="529">
        <v>1</v>
      </c>
      <c r="L3655" s="419">
        <v>0</v>
      </c>
      <c r="M3655" s="508">
        <f t="shared" si="88"/>
        <v>0</v>
      </c>
      <c r="N3655" s="529">
        <v>1</v>
      </c>
      <c r="O3655" s="529">
        <v>6</v>
      </c>
      <c r="P3655" s="508">
        <f t="shared" si="89"/>
        <v>6000</v>
      </c>
    </row>
    <row r="3656" spans="1:16" s="389" customFormat="1" ht="11.25" x14ac:dyDescent="0.2">
      <c r="A3656" s="554" t="s">
        <v>522</v>
      </c>
      <c r="B3656" s="402" t="s">
        <v>4698</v>
      </c>
      <c r="C3656" s="505" t="s">
        <v>7971</v>
      </c>
      <c r="D3656" s="402" t="s">
        <v>7975</v>
      </c>
      <c r="E3656" s="508">
        <v>1600</v>
      </c>
      <c r="F3656" s="540" t="s">
        <v>8366</v>
      </c>
      <c r="G3656" s="402" t="s">
        <v>8367</v>
      </c>
      <c r="H3656" s="402" t="s">
        <v>8368</v>
      </c>
      <c r="I3656" s="418" t="s">
        <v>817</v>
      </c>
      <c r="J3656" s="402" t="s">
        <v>3689</v>
      </c>
      <c r="K3656" s="529">
        <v>2</v>
      </c>
      <c r="L3656" s="419">
        <v>12</v>
      </c>
      <c r="M3656" s="508">
        <f t="shared" si="88"/>
        <v>19200</v>
      </c>
      <c r="N3656" s="529">
        <v>1</v>
      </c>
      <c r="O3656" s="529">
        <v>6</v>
      </c>
      <c r="P3656" s="508">
        <f t="shared" si="89"/>
        <v>9600</v>
      </c>
    </row>
    <row r="3657" spans="1:16" s="389" customFormat="1" ht="11.25" x14ac:dyDescent="0.2">
      <c r="A3657" s="554" t="s">
        <v>522</v>
      </c>
      <c r="B3657" s="402" t="s">
        <v>4698</v>
      </c>
      <c r="C3657" s="505" t="s">
        <v>7971</v>
      </c>
      <c r="D3657" s="402" t="s">
        <v>7975</v>
      </c>
      <c r="E3657" s="508">
        <v>1600</v>
      </c>
      <c r="F3657" s="540" t="s">
        <v>8369</v>
      </c>
      <c r="G3657" s="402" t="s">
        <v>8370</v>
      </c>
      <c r="H3657" s="402" t="s">
        <v>8368</v>
      </c>
      <c r="I3657" s="418" t="s">
        <v>817</v>
      </c>
      <c r="J3657" s="402" t="s">
        <v>3689</v>
      </c>
      <c r="K3657" s="529">
        <v>2</v>
      </c>
      <c r="L3657" s="419">
        <v>12</v>
      </c>
      <c r="M3657" s="508">
        <f t="shared" si="88"/>
        <v>19200</v>
      </c>
      <c r="N3657" s="529">
        <v>1</v>
      </c>
      <c r="O3657" s="529">
        <v>6</v>
      </c>
      <c r="P3657" s="508">
        <f t="shared" si="89"/>
        <v>9600</v>
      </c>
    </row>
    <row r="3658" spans="1:16" s="389" customFormat="1" ht="11.25" x14ac:dyDescent="0.2">
      <c r="A3658" s="554" t="s">
        <v>522</v>
      </c>
      <c r="B3658" s="402" t="s">
        <v>4698</v>
      </c>
      <c r="C3658" s="505" t="s">
        <v>7971</v>
      </c>
      <c r="D3658" s="402" t="s">
        <v>7975</v>
      </c>
      <c r="E3658" s="508">
        <v>1300</v>
      </c>
      <c r="F3658" s="540" t="s">
        <v>8371</v>
      </c>
      <c r="G3658" s="402" t="s">
        <v>8372</v>
      </c>
      <c r="H3658" s="402" t="s">
        <v>8368</v>
      </c>
      <c r="I3658" s="418" t="s">
        <v>817</v>
      </c>
      <c r="J3658" s="402" t="s">
        <v>3689</v>
      </c>
      <c r="K3658" s="529">
        <v>2</v>
      </c>
      <c r="L3658" s="419">
        <v>12</v>
      </c>
      <c r="M3658" s="508">
        <f t="shared" si="88"/>
        <v>15600</v>
      </c>
      <c r="N3658" s="529">
        <v>1</v>
      </c>
      <c r="O3658" s="529">
        <v>6</v>
      </c>
      <c r="P3658" s="508">
        <f t="shared" si="89"/>
        <v>7800</v>
      </c>
    </row>
    <row r="3659" spans="1:16" s="389" customFormat="1" ht="11.25" x14ac:dyDescent="0.2">
      <c r="A3659" s="554" t="s">
        <v>522</v>
      </c>
      <c r="B3659" s="402" t="s">
        <v>4698</v>
      </c>
      <c r="C3659" s="505" t="s">
        <v>7971</v>
      </c>
      <c r="D3659" s="402" t="s">
        <v>7975</v>
      </c>
      <c r="E3659" s="508">
        <v>1300</v>
      </c>
      <c r="F3659" s="540" t="s">
        <v>8373</v>
      </c>
      <c r="G3659" s="402" t="s">
        <v>8374</v>
      </c>
      <c r="H3659" s="402" t="s">
        <v>8368</v>
      </c>
      <c r="I3659" s="418" t="s">
        <v>817</v>
      </c>
      <c r="J3659" s="402" t="s">
        <v>3689</v>
      </c>
      <c r="K3659" s="529">
        <v>2</v>
      </c>
      <c r="L3659" s="419">
        <v>12</v>
      </c>
      <c r="M3659" s="508">
        <f t="shared" si="88"/>
        <v>15600</v>
      </c>
      <c r="N3659" s="529">
        <v>1</v>
      </c>
      <c r="O3659" s="529">
        <v>6</v>
      </c>
      <c r="P3659" s="508">
        <f t="shared" si="89"/>
        <v>7800</v>
      </c>
    </row>
    <row r="3660" spans="1:16" s="389" customFormat="1" ht="11.25" x14ac:dyDescent="0.2">
      <c r="A3660" s="554" t="s">
        <v>522</v>
      </c>
      <c r="B3660" s="402" t="s">
        <v>7981</v>
      </c>
      <c r="C3660" s="505" t="s">
        <v>7982</v>
      </c>
      <c r="D3660" s="402" t="s">
        <v>7975</v>
      </c>
      <c r="E3660" s="508">
        <v>2500</v>
      </c>
      <c r="F3660" s="540" t="s">
        <v>8375</v>
      </c>
      <c r="G3660" s="402" t="s">
        <v>8376</v>
      </c>
      <c r="H3660" s="402" t="s">
        <v>8368</v>
      </c>
      <c r="I3660" s="418" t="s">
        <v>817</v>
      </c>
      <c r="J3660" s="402" t="s">
        <v>3689</v>
      </c>
      <c r="K3660" s="529">
        <v>1</v>
      </c>
      <c r="L3660" s="419">
        <v>0</v>
      </c>
      <c r="M3660" s="508">
        <f t="shared" si="88"/>
        <v>0</v>
      </c>
      <c r="N3660" s="529">
        <v>1</v>
      </c>
      <c r="O3660" s="529">
        <v>6</v>
      </c>
      <c r="P3660" s="508">
        <f t="shared" si="89"/>
        <v>15000</v>
      </c>
    </row>
    <row r="3661" spans="1:16" s="389" customFormat="1" ht="11.25" x14ac:dyDescent="0.2">
      <c r="A3661" s="554" t="s">
        <v>522</v>
      </c>
      <c r="B3661" s="402" t="s">
        <v>7981</v>
      </c>
      <c r="C3661" s="505" t="s">
        <v>7982</v>
      </c>
      <c r="D3661" s="402" t="s">
        <v>7975</v>
      </c>
      <c r="E3661" s="508">
        <v>2500</v>
      </c>
      <c r="F3661" s="540">
        <v>44999809</v>
      </c>
      <c r="G3661" s="402" t="s">
        <v>8377</v>
      </c>
      <c r="H3661" s="402" t="s">
        <v>8368</v>
      </c>
      <c r="I3661" s="418" t="s">
        <v>817</v>
      </c>
      <c r="J3661" s="402" t="s">
        <v>3689</v>
      </c>
      <c r="K3661" s="529">
        <v>1</v>
      </c>
      <c r="L3661" s="419">
        <v>0</v>
      </c>
      <c r="M3661" s="508">
        <f t="shared" si="88"/>
        <v>0</v>
      </c>
      <c r="N3661" s="529">
        <v>1</v>
      </c>
      <c r="O3661" s="529">
        <v>6</v>
      </c>
      <c r="P3661" s="508">
        <f t="shared" si="89"/>
        <v>15000</v>
      </c>
    </row>
    <row r="3662" spans="1:16" s="389" customFormat="1" ht="11.25" x14ac:dyDescent="0.2">
      <c r="A3662" s="554" t="s">
        <v>522</v>
      </c>
      <c r="B3662" s="402" t="s">
        <v>7981</v>
      </c>
      <c r="C3662" s="505" t="s">
        <v>7982</v>
      </c>
      <c r="D3662" s="402" t="s">
        <v>7975</v>
      </c>
      <c r="E3662" s="508">
        <v>2500</v>
      </c>
      <c r="F3662" s="540">
        <v>72249097</v>
      </c>
      <c r="G3662" s="402" t="s">
        <v>8378</v>
      </c>
      <c r="H3662" s="402" t="s">
        <v>8368</v>
      </c>
      <c r="I3662" s="418" t="s">
        <v>817</v>
      </c>
      <c r="J3662" s="402" t="s">
        <v>3689</v>
      </c>
      <c r="K3662" s="529">
        <v>1</v>
      </c>
      <c r="L3662" s="419">
        <v>0</v>
      </c>
      <c r="M3662" s="508">
        <f t="shared" si="88"/>
        <v>0</v>
      </c>
      <c r="N3662" s="529">
        <v>1</v>
      </c>
      <c r="O3662" s="529">
        <v>6</v>
      </c>
      <c r="P3662" s="508">
        <f t="shared" si="89"/>
        <v>15000</v>
      </c>
    </row>
    <row r="3663" spans="1:16" s="389" customFormat="1" ht="11.25" x14ac:dyDescent="0.2">
      <c r="A3663" s="554" t="s">
        <v>522</v>
      </c>
      <c r="B3663" s="402" t="s">
        <v>7981</v>
      </c>
      <c r="C3663" s="505" t="s">
        <v>7982</v>
      </c>
      <c r="D3663" s="402" t="s">
        <v>7975</v>
      </c>
      <c r="E3663" s="508">
        <v>2500</v>
      </c>
      <c r="F3663" s="540">
        <v>9753003</v>
      </c>
      <c r="G3663" s="402" t="s">
        <v>8379</v>
      </c>
      <c r="H3663" s="402" t="s">
        <v>8368</v>
      </c>
      <c r="I3663" s="418" t="s">
        <v>817</v>
      </c>
      <c r="J3663" s="402" t="s">
        <v>3689</v>
      </c>
      <c r="K3663" s="529">
        <v>1</v>
      </c>
      <c r="L3663" s="419">
        <v>0</v>
      </c>
      <c r="M3663" s="508">
        <f t="shared" si="88"/>
        <v>0</v>
      </c>
      <c r="N3663" s="529">
        <v>1</v>
      </c>
      <c r="O3663" s="529">
        <v>6</v>
      </c>
      <c r="P3663" s="508">
        <f t="shared" si="89"/>
        <v>15000</v>
      </c>
    </row>
    <row r="3664" spans="1:16" s="389" customFormat="1" ht="11.25" x14ac:dyDescent="0.2">
      <c r="A3664" s="554" t="s">
        <v>522</v>
      </c>
      <c r="B3664" s="402" t="s">
        <v>7981</v>
      </c>
      <c r="C3664" s="505" t="s">
        <v>7982</v>
      </c>
      <c r="D3664" s="402" t="s">
        <v>7975</v>
      </c>
      <c r="E3664" s="508">
        <v>2500</v>
      </c>
      <c r="F3664" s="540">
        <v>62745429</v>
      </c>
      <c r="G3664" s="402" t="s">
        <v>8380</v>
      </c>
      <c r="H3664" s="402" t="s">
        <v>8368</v>
      </c>
      <c r="I3664" s="418" t="s">
        <v>817</v>
      </c>
      <c r="J3664" s="402" t="s">
        <v>3689</v>
      </c>
      <c r="K3664" s="529">
        <v>1</v>
      </c>
      <c r="L3664" s="419">
        <v>0</v>
      </c>
      <c r="M3664" s="508">
        <f t="shared" si="88"/>
        <v>0</v>
      </c>
      <c r="N3664" s="529">
        <v>1</v>
      </c>
      <c r="O3664" s="529">
        <v>6</v>
      </c>
      <c r="P3664" s="508">
        <f t="shared" si="89"/>
        <v>15000</v>
      </c>
    </row>
    <row r="3665" spans="1:16" s="389" customFormat="1" ht="11.25" x14ac:dyDescent="0.2">
      <c r="A3665" s="554" t="s">
        <v>522</v>
      </c>
      <c r="B3665" s="402" t="s">
        <v>7981</v>
      </c>
      <c r="C3665" s="505" t="s">
        <v>7982</v>
      </c>
      <c r="D3665" s="402" t="s">
        <v>7975</v>
      </c>
      <c r="E3665" s="508">
        <v>2500</v>
      </c>
      <c r="F3665" s="540">
        <v>47192826</v>
      </c>
      <c r="G3665" s="402" t="s">
        <v>8381</v>
      </c>
      <c r="H3665" s="402" t="s">
        <v>8368</v>
      </c>
      <c r="I3665" s="418" t="s">
        <v>817</v>
      </c>
      <c r="J3665" s="402" t="s">
        <v>3689</v>
      </c>
      <c r="K3665" s="529">
        <v>1</v>
      </c>
      <c r="L3665" s="419">
        <v>0</v>
      </c>
      <c r="M3665" s="508">
        <f t="shared" si="88"/>
        <v>0</v>
      </c>
      <c r="N3665" s="529">
        <v>1</v>
      </c>
      <c r="O3665" s="529">
        <v>6</v>
      </c>
      <c r="P3665" s="508">
        <f t="shared" si="89"/>
        <v>15000</v>
      </c>
    </row>
    <row r="3666" spans="1:16" s="389" customFormat="1" ht="11.25" x14ac:dyDescent="0.2">
      <c r="A3666" s="554" t="s">
        <v>522</v>
      </c>
      <c r="B3666" s="402" t="s">
        <v>7981</v>
      </c>
      <c r="C3666" s="505" t="s">
        <v>7982</v>
      </c>
      <c r="D3666" s="402" t="s">
        <v>7975</v>
      </c>
      <c r="E3666" s="508">
        <v>2500</v>
      </c>
      <c r="F3666" s="540">
        <v>47096203</v>
      </c>
      <c r="G3666" s="402" t="s">
        <v>8382</v>
      </c>
      <c r="H3666" s="402" t="s">
        <v>8368</v>
      </c>
      <c r="I3666" s="418" t="s">
        <v>817</v>
      </c>
      <c r="J3666" s="402" t="s">
        <v>3689</v>
      </c>
      <c r="K3666" s="529">
        <v>1</v>
      </c>
      <c r="L3666" s="419">
        <v>0</v>
      </c>
      <c r="M3666" s="508">
        <f t="shared" si="88"/>
        <v>0</v>
      </c>
      <c r="N3666" s="529">
        <v>1</v>
      </c>
      <c r="O3666" s="529">
        <v>6</v>
      </c>
      <c r="P3666" s="508">
        <f t="shared" si="89"/>
        <v>15000</v>
      </c>
    </row>
    <row r="3667" spans="1:16" s="389" customFormat="1" ht="11.25" x14ac:dyDescent="0.2">
      <c r="A3667" s="554" t="s">
        <v>522</v>
      </c>
      <c r="B3667" s="402" t="s">
        <v>7981</v>
      </c>
      <c r="C3667" s="505" t="s">
        <v>7982</v>
      </c>
      <c r="D3667" s="402" t="s">
        <v>7975</v>
      </c>
      <c r="E3667" s="508">
        <v>2500</v>
      </c>
      <c r="F3667" s="540" t="s">
        <v>8383</v>
      </c>
      <c r="G3667" s="402" t="s">
        <v>8384</v>
      </c>
      <c r="H3667" s="402" t="s">
        <v>8368</v>
      </c>
      <c r="I3667" s="418" t="s">
        <v>817</v>
      </c>
      <c r="J3667" s="402" t="s">
        <v>3689</v>
      </c>
      <c r="K3667" s="529">
        <v>1</v>
      </c>
      <c r="L3667" s="419">
        <v>0</v>
      </c>
      <c r="M3667" s="508">
        <f t="shared" si="88"/>
        <v>0</v>
      </c>
      <c r="N3667" s="529">
        <v>1</v>
      </c>
      <c r="O3667" s="529">
        <v>6</v>
      </c>
      <c r="P3667" s="508">
        <f t="shared" si="89"/>
        <v>15000</v>
      </c>
    </row>
    <row r="3668" spans="1:16" s="389" customFormat="1" ht="11.25" x14ac:dyDescent="0.2">
      <c r="A3668" s="554" t="s">
        <v>522</v>
      </c>
      <c r="B3668" s="402" t="s">
        <v>7981</v>
      </c>
      <c r="C3668" s="505" t="s">
        <v>7982</v>
      </c>
      <c r="D3668" s="402" t="s">
        <v>7975</v>
      </c>
      <c r="E3668" s="508">
        <v>2500</v>
      </c>
      <c r="F3668" s="540">
        <v>74311217</v>
      </c>
      <c r="G3668" s="402" t="s">
        <v>4105</v>
      </c>
      <c r="H3668" s="402" t="s">
        <v>8368</v>
      </c>
      <c r="I3668" s="418" t="s">
        <v>817</v>
      </c>
      <c r="J3668" s="402" t="s">
        <v>3689</v>
      </c>
      <c r="K3668" s="529">
        <v>1</v>
      </c>
      <c r="L3668" s="419">
        <v>0</v>
      </c>
      <c r="M3668" s="508">
        <f t="shared" si="88"/>
        <v>0</v>
      </c>
      <c r="N3668" s="529">
        <v>1</v>
      </c>
      <c r="O3668" s="529">
        <v>6</v>
      </c>
      <c r="P3668" s="508">
        <f t="shared" si="89"/>
        <v>15000</v>
      </c>
    </row>
    <row r="3669" spans="1:16" s="389" customFormat="1" ht="11.25" x14ac:dyDescent="0.2">
      <c r="A3669" s="554" t="s">
        <v>522</v>
      </c>
      <c r="B3669" s="402" t="s">
        <v>4698</v>
      </c>
      <c r="C3669" s="505" t="s">
        <v>7971</v>
      </c>
      <c r="D3669" s="402" t="s">
        <v>7975</v>
      </c>
      <c r="E3669" s="508">
        <v>2000</v>
      </c>
      <c r="F3669" s="540">
        <v>45217599</v>
      </c>
      <c r="G3669" s="402" t="s">
        <v>8385</v>
      </c>
      <c r="H3669" s="402" t="s">
        <v>8368</v>
      </c>
      <c r="I3669" s="418" t="s">
        <v>817</v>
      </c>
      <c r="J3669" s="402" t="s">
        <v>3689</v>
      </c>
      <c r="K3669" s="529">
        <v>2</v>
      </c>
      <c r="L3669" s="419">
        <v>12</v>
      </c>
      <c r="M3669" s="508">
        <f t="shared" si="88"/>
        <v>24000</v>
      </c>
      <c r="N3669" s="529">
        <v>1</v>
      </c>
      <c r="O3669" s="529">
        <v>6</v>
      </c>
      <c r="P3669" s="508">
        <f t="shared" si="89"/>
        <v>12000</v>
      </c>
    </row>
    <row r="3670" spans="1:16" s="389" customFormat="1" ht="11.25" x14ac:dyDescent="0.2">
      <c r="A3670" s="554" t="s">
        <v>522</v>
      </c>
      <c r="B3670" s="402" t="s">
        <v>7981</v>
      </c>
      <c r="C3670" s="505" t="s">
        <v>8012</v>
      </c>
      <c r="D3670" s="402" t="s">
        <v>7975</v>
      </c>
      <c r="E3670" s="508">
        <v>3270</v>
      </c>
      <c r="F3670" s="540">
        <v>20594366</v>
      </c>
      <c r="G3670" s="402" t="s">
        <v>8386</v>
      </c>
      <c r="H3670" s="402" t="s">
        <v>3689</v>
      </c>
      <c r="I3670" s="418" t="s">
        <v>817</v>
      </c>
      <c r="J3670" s="402" t="s">
        <v>3689</v>
      </c>
      <c r="K3670" s="529">
        <v>0</v>
      </c>
      <c r="L3670" s="419">
        <v>0</v>
      </c>
      <c r="M3670" s="508">
        <f t="shared" si="88"/>
        <v>0</v>
      </c>
      <c r="N3670" s="529">
        <v>1</v>
      </c>
      <c r="O3670" s="529">
        <v>6</v>
      </c>
      <c r="P3670" s="508">
        <f t="shared" si="89"/>
        <v>19620</v>
      </c>
    </row>
    <row r="3671" spans="1:16" s="389" customFormat="1" ht="11.25" x14ac:dyDescent="0.2">
      <c r="A3671" s="554" t="s">
        <v>522</v>
      </c>
      <c r="B3671" s="402" t="s">
        <v>4698</v>
      </c>
      <c r="C3671" s="505" t="s">
        <v>7971</v>
      </c>
      <c r="D3671" s="402" t="s">
        <v>7975</v>
      </c>
      <c r="E3671" s="508">
        <v>1300</v>
      </c>
      <c r="F3671" s="540" t="s">
        <v>8387</v>
      </c>
      <c r="G3671" s="402" t="s">
        <v>8388</v>
      </c>
      <c r="H3671" s="402" t="s">
        <v>3689</v>
      </c>
      <c r="I3671" s="418" t="s">
        <v>817</v>
      </c>
      <c r="J3671" s="402" t="s">
        <v>3689</v>
      </c>
      <c r="K3671" s="529">
        <v>2</v>
      </c>
      <c r="L3671" s="419">
        <v>12</v>
      </c>
      <c r="M3671" s="508">
        <f t="shared" si="88"/>
        <v>15600</v>
      </c>
      <c r="N3671" s="529">
        <v>1</v>
      </c>
      <c r="O3671" s="529">
        <v>6</v>
      </c>
      <c r="P3671" s="508">
        <f t="shared" si="89"/>
        <v>7800</v>
      </c>
    </row>
    <row r="3672" spans="1:16" s="389" customFormat="1" ht="11.25" x14ac:dyDescent="0.2">
      <c r="A3672" s="554" t="s">
        <v>522</v>
      </c>
      <c r="B3672" s="402" t="s">
        <v>4698</v>
      </c>
      <c r="C3672" s="505" t="s">
        <v>7971</v>
      </c>
      <c r="D3672" s="402" t="s">
        <v>7975</v>
      </c>
      <c r="E3672" s="508">
        <v>1300</v>
      </c>
      <c r="F3672" s="540" t="s">
        <v>8389</v>
      </c>
      <c r="G3672" s="402" t="s">
        <v>8390</v>
      </c>
      <c r="H3672" s="402" t="s">
        <v>3689</v>
      </c>
      <c r="I3672" s="418" t="s">
        <v>817</v>
      </c>
      <c r="J3672" s="402" t="s">
        <v>3689</v>
      </c>
      <c r="K3672" s="529">
        <v>2</v>
      </c>
      <c r="L3672" s="419">
        <v>12</v>
      </c>
      <c r="M3672" s="508">
        <f t="shared" si="88"/>
        <v>15600</v>
      </c>
      <c r="N3672" s="529">
        <v>1</v>
      </c>
      <c r="O3672" s="529">
        <v>6</v>
      </c>
      <c r="P3672" s="508">
        <f t="shared" si="89"/>
        <v>7800</v>
      </c>
    </row>
    <row r="3673" spans="1:16" s="389" customFormat="1" ht="11.25" x14ac:dyDescent="0.2">
      <c r="A3673" s="554" t="s">
        <v>522</v>
      </c>
      <c r="B3673" s="402" t="s">
        <v>7981</v>
      </c>
      <c r="C3673" s="505" t="s">
        <v>7982</v>
      </c>
      <c r="D3673" s="402" t="s">
        <v>7975</v>
      </c>
      <c r="E3673" s="508">
        <v>2500</v>
      </c>
      <c r="F3673" s="540" t="s">
        <v>8391</v>
      </c>
      <c r="G3673" s="402" t="s">
        <v>8392</v>
      </c>
      <c r="H3673" s="402" t="s">
        <v>3689</v>
      </c>
      <c r="I3673" s="418" t="s">
        <v>817</v>
      </c>
      <c r="J3673" s="402" t="s">
        <v>3689</v>
      </c>
      <c r="K3673" s="529">
        <v>1</v>
      </c>
      <c r="L3673" s="419">
        <v>0</v>
      </c>
      <c r="M3673" s="508">
        <f t="shared" si="88"/>
        <v>0</v>
      </c>
      <c r="N3673" s="529">
        <v>1</v>
      </c>
      <c r="O3673" s="529">
        <v>6</v>
      </c>
      <c r="P3673" s="508">
        <f t="shared" si="89"/>
        <v>15000</v>
      </c>
    </row>
    <row r="3674" spans="1:16" s="389" customFormat="1" ht="11.25" x14ac:dyDescent="0.2">
      <c r="A3674" s="554" t="s">
        <v>522</v>
      </c>
      <c r="B3674" s="402" t="s">
        <v>7981</v>
      </c>
      <c r="C3674" s="505" t="s">
        <v>7982</v>
      </c>
      <c r="D3674" s="402" t="s">
        <v>7975</v>
      </c>
      <c r="E3674" s="508">
        <v>2500</v>
      </c>
      <c r="F3674" s="540" t="s">
        <v>8393</v>
      </c>
      <c r="G3674" s="402" t="s">
        <v>8394</v>
      </c>
      <c r="H3674" s="402" t="s">
        <v>3689</v>
      </c>
      <c r="I3674" s="418" t="s">
        <v>817</v>
      </c>
      <c r="J3674" s="402" t="s">
        <v>3689</v>
      </c>
      <c r="K3674" s="529">
        <v>1</v>
      </c>
      <c r="L3674" s="419">
        <v>0</v>
      </c>
      <c r="M3674" s="508">
        <f t="shared" si="88"/>
        <v>0</v>
      </c>
      <c r="N3674" s="529">
        <v>1</v>
      </c>
      <c r="O3674" s="529">
        <v>6</v>
      </c>
      <c r="P3674" s="508">
        <f t="shared" si="89"/>
        <v>15000</v>
      </c>
    </row>
    <row r="3675" spans="1:16" s="389" customFormat="1" ht="11.25" x14ac:dyDescent="0.2">
      <c r="A3675" s="554" t="s">
        <v>522</v>
      </c>
      <c r="B3675" s="402" t="s">
        <v>7981</v>
      </c>
      <c r="C3675" s="505" t="s">
        <v>8012</v>
      </c>
      <c r="D3675" s="402" t="s">
        <v>7975</v>
      </c>
      <c r="E3675" s="508">
        <v>3270</v>
      </c>
      <c r="F3675" s="540">
        <v>48425163</v>
      </c>
      <c r="G3675" s="402" t="s">
        <v>8395</v>
      </c>
      <c r="H3675" s="402" t="s">
        <v>3689</v>
      </c>
      <c r="I3675" s="418" t="s">
        <v>817</v>
      </c>
      <c r="J3675" s="402" t="s">
        <v>3689</v>
      </c>
      <c r="K3675" s="529">
        <v>0</v>
      </c>
      <c r="L3675" s="419">
        <v>0</v>
      </c>
      <c r="M3675" s="508">
        <f t="shared" si="88"/>
        <v>0</v>
      </c>
      <c r="N3675" s="529">
        <v>1</v>
      </c>
      <c r="O3675" s="529">
        <v>6</v>
      </c>
      <c r="P3675" s="508">
        <f t="shared" si="89"/>
        <v>19620</v>
      </c>
    </row>
    <row r="3676" spans="1:16" s="389" customFormat="1" ht="11.25" x14ac:dyDescent="0.2">
      <c r="A3676" s="554" t="s">
        <v>522</v>
      </c>
      <c r="B3676" s="402" t="s">
        <v>7981</v>
      </c>
      <c r="C3676" s="505" t="s">
        <v>8016</v>
      </c>
      <c r="D3676" s="402" t="s">
        <v>7975</v>
      </c>
      <c r="E3676" s="508">
        <v>2550</v>
      </c>
      <c r="F3676" s="540">
        <v>74063502</v>
      </c>
      <c r="G3676" s="402" t="s">
        <v>8396</v>
      </c>
      <c r="H3676" s="402" t="s">
        <v>3689</v>
      </c>
      <c r="I3676" s="418" t="s">
        <v>817</v>
      </c>
      <c r="J3676" s="402" t="s">
        <v>3689</v>
      </c>
      <c r="K3676" s="529">
        <v>1</v>
      </c>
      <c r="L3676" s="419">
        <v>0</v>
      </c>
      <c r="M3676" s="508">
        <f t="shared" si="88"/>
        <v>0</v>
      </c>
      <c r="N3676" s="529">
        <v>1</v>
      </c>
      <c r="O3676" s="529">
        <v>6</v>
      </c>
      <c r="P3676" s="508">
        <f t="shared" si="89"/>
        <v>15300</v>
      </c>
    </row>
    <row r="3677" spans="1:16" s="389" customFormat="1" ht="11.25" x14ac:dyDescent="0.2">
      <c r="A3677" s="554" t="s">
        <v>522</v>
      </c>
      <c r="B3677" s="402" t="s">
        <v>4698</v>
      </c>
      <c r="C3677" s="505" t="s">
        <v>7971</v>
      </c>
      <c r="D3677" s="402" t="s">
        <v>7975</v>
      </c>
      <c r="E3677" s="508">
        <v>1300</v>
      </c>
      <c r="F3677" s="540" t="s">
        <v>8397</v>
      </c>
      <c r="G3677" s="402" t="s">
        <v>8398</v>
      </c>
      <c r="H3677" s="402" t="s">
        <v>3689</v>
      </c>
      <c r="I3677" s="418" t="s">
        <v>817</v>
      </c>
      <c r="J3677" s="402" t="s">
        <v>3689</v>
      </c>
      <c r="K3677" s="529">
        <v>2</v>
      </c>
      <c r="L3677" s="419">
        <v>12</v>
      </c>
      <c r="M3677" s="508">
        <f t="shared" si="88"/>
        <v>15600</v>
      </c>
      <c r="N3677" s="529">
        <v>1</v>
      </c>
      <c r="O3677" s="529">
        <v>6</v>
      </c>
      <c r="P3677" s="508">
        <f t="shared" si="89"/>
        <v>7800</v>
      </c>
    </row>
    <row r="3678" spans="1:16" s="389" customFormat="1" ht="11.25" x14ac:dyDescent="0.2">
      <c r="A3678" s="554" t="s">
        <v>522</v>
      </c>
      <c r="B3678" s="402" t="s">
        <v>4698</v>
      </c>
      <c r="C3678" s="505" t="s">
        <v>7971</v>
      </c>
      <c r="D3678" s="402" t="s">
        <v>7975</v>
      </c>
      <c r="E3678" s="508">
        <v>1300</v>
      </c>
      <c r="F3678" s="540" t="s">
        <v>8399</v>
      </c>
      <c r="G3678" s="402" t="s">
        <v>8400</v>
      </c>
      <c r="H3678" s="402" t="s">
        <v>3689</v>
      </c>
      <c r="I3678" s="418" t="s">
        <v>817</v>
      </c>
      <c r="J3678" s="402" t="s">
        <v>3689</v>
      </c>
      <c r="K3678" s="529">
        <v>2</v>
      </c>
      <c r="L3678" s="419">
        <v>12</v>
      </c>
      <c r="M3678" s="508">
        <f t="shared" si="88"/>
        <v>15600</v>
      </c>
      <c r="N3678" s="529">
        <v>1</v>
      </c>
      <c r="O3678" s="529">
        <v>6</v>
      </c>
      <c r="P3678" s="508">
        <f t="shared" si="89"/>
        <v>7800</v>
      </c>
    </row>
    <row r="3679" spans="1:16" s="389" customFormat="1" ht="11.25" x14ac:dyDescent="0.2">
      <c r="A3679" s="554" t="s">
        <v>522</v>
      </c>
      <c r="B3679" s="402" t="s">
        <v>7981</v>
      </c>
      <c r="C3679" s="505" t="s">
        <v>7982</v>
      </c>
      <c r="D3679" s="402" t="s">
        <v>7975</v>
      </c>
      <c r="E3679" s="508">
        <v>2500</v>
      </c>
      <c r="F3679" s="540" t="s">
        <v>8401</v>
      </c>
      <c r="G3679" s="402" t="s">
        <v>8402</v>
      </c>
      <c r="H3679" s="402" t="s">
        <v>3689</v>
      </c>
      <c r="I3679" s="418" t="s">
        <v>817</v>
      </c>
      <c r="J3679" s="402" t="s">
        <v>3689</v>
      </c>
      <c r="K3679" s="529">
        <v>1</v>
      </c>
      <c r="L3679" s="419">
        <v>0</v>
      </c>
      <c r="M3679" s="508">
        <f t="shared" si="88"/>
        <v>0</v>
      </c>
      <c r="N3679" s="529">
        <v>1</v>
      </c>
      <c r="O3679" s="529">
        <v>6</v>
      </c>
      <c r="P3679" s="508">
        <f t="shared" si="89"/>
        <v>15000</v>
      </c>
    </row>
    <row r="3680" spans="1:16" s="389" customFormat="1" ht="11.25" x14ac:dyDescent="0.2">
      <c r="A3680" s="554" t="s">
        <v>522</v>
      </c>
      <c r="B3680" s="402" t="s">
        <v>7981</v>
      </c>
      <c r="C3680" s="505" t="s">
        <v>7982</v>
      </c>
      <c r="D3680" s="402" t="s">
        <v>7975</v>
      </c>
      <c r="E3680" s="508">
        <v>2500</v>
      </c>
      <c r="F3680" s="540" t="s">
        <v>8403</v>
      </c>
      <c r="G3680" s="402" t="s">
        <v>8404</v>
      </c>
      <c r="H3680" s="402" t="s">
        <v>3689</v>
      </c>
      <c r="I3680" s="418" t="s">
        <v>817</v>
      </c>
      <c r="J3680" s="402" t="s">
        <v>3689</v>
      </c>
      <c r="K3680" s="529">
        <v>1</v>
      </c>
      <c r="L3680" s="419">
        <v>0</v>
      </c>
      <c r="M3680" s="508">
        <f t="shared" si="88"/>
        <v>0</v>
      </c>
      <c r="N3680" s="529">
        <v>1</v>
      </c>
      <c r="O3680" s="529">
        <v>6</v>
      </c>
      <c r="P3680" s="508">
        <f t="shared" si="89"/>
        <v>15000</v>
      </c>
    </row>
    <row r="3681" spans="1:16" s="389" customFormat="1" ht="11.25" x14ac:dyDescent="0.2">
      <c r="A3681" s="554" t="s">
        <v>522</v>
      </c>
      <c r="B3681" s="402" t="s">
        <v>7981</v>
      </c>
      <c r="C3681" s="505" t="s">
        <v>8016</v>
      </c>
      <c r="D3681" s="402" t="s">
        <v>7975</v>
      </c>
      <c r="E3681" s="508">
        <v>2550</v>
      </c>
      <c r="F3681" s="540">
        <v>48435343</v>
      </c>
      <c r="G3681" s="402" t="s">
        <v>8405</v>
      </c>
      <c r="H3681" s="402" t="s">
        <v>3689</v>
      </c>
      <c r="I3681" s="418" t="s">
        <v>817</v>
      </c>
      <c r="J3681" s="402" t="s">
        <v>3689</v>
      </c>
      <c r="K3681" s="529">
        <v>1</v>
      </c>
      <c r="L3681" s="419">
        <v>0</v>
      </c>
      <c r="M3681" s="508">
        <f t="shared" si="88"/>
        <v>0</v>
      </c>
      <c r="N3681" s="529">
        <v>1</v>
      </c>
      <c r="O3681" s="529">
        <v>6</v>
      </c>
      <c r="P3681" s="508">
        <f t="shared" si="89"/>
        <v>15300</v>
      </c>
    </row>
    <row r="3682" spans="1:16" s="389" customFormat="1" ht="11.25" x14ac:dyDescent="0.2">
      <c r="A3682" s="554" t="s">
        <v>522</v>
      </c>
      <c r="B3682" s="402" t="s">
        <v>7981</v>
      </c>
      <c r="C3682" s="505" t="s">
        <v>8016</v>
      </c>
      <c r="D3682" s="402" t="s">
        <v>7975</v>
      </c>
      <c r="E3682" s="508">
        <v>2550</v>
      </c>
      <c r="F3682" s="540">
        <v>70927805</v>
      </c>
      <c r="G3682" s="402" t="s">
        <v>8406</v>
      </c>
      <c r="H3682" s="402" t="s">
        <v>3689</v>
      </c>
      <c r="I3682" s="418" t="s">
        <v>817</v>
      </c>
      <c r="J3682" s="402" t="s">
        <v>3689</v>
      </c>
      <c r="K3682" s="529">
        <v>1</v>
      </c>
      <c r="L3682" s="419">
        <v>0</v>
      </c>
      <c r="M3682" s="508">
        <f t="shared" si="88"/>
        <v>0</v>
      </c>
      <c r="N3682" s="529">
        <v>1</v>
      </c>
      <c r="O3682" s="529">
        <v>6</v>
      </c>
      <c r="P3682" s="508">
        <f t="shared" si="89"/>
        <v>15300</v>
      </c>
    </row>
    <row r="3683" spans="1:16" s="389" customFormat="1" ht="11.25" x14ac:dyDescent="0.2">
      <c r="A3683" s="554" t="s">
        <v>522</v>
      </c>
      <c r="B3683" s="402" t="s">
        <v>7981</v>
      </c>
      <c r="C3683" s="505" t="s">
        <v>7982</v>
      </c>
      <c r="D3683" s="402" t="s">
        <v>7975</v>
      </c>
      <c r="E3683" s="508">
        <v>2500</v>
      </c>
      <c r="F3683" s="540" t="s">
        <v>8407</v>
      </c>
      <c r="G3683" s="402" t="s">
        <v>8408</v>
      </c>
      <c r="H3683" s="402" t="s">
        <v>3689</v>
      </c>
      <c r="I3683" s="418" t="s">
        <v>817</v>
      </c>
      <c r="J3683" s="402" t="s">
        <v>3689</v>
      </c>
      <c r="K3683" s="529">
        <v>1</v>
      </c>
      <c r="L3683" s="419">
        <v>0</v>
      </c>
      <c r="M3683" s="508">
        <f t="shared" si="88"/>
        <v>0</v>
      </c>
      <c r="N3683" s="529">
        <v>1</v>
      </c>
      <c r="O3683" s="529">
        <v>6</v>
      </c>
      <c r="P3683" s="508">
        <f t="shared" si="89"/>
        <v>15000</v>
      </c>
    </row>
    <row r="3684" spans="1:16" s="389" customFormat="1" ht="11.25" x14ac:dyDescent="0.2">
      <c r="A3684" s="554" t="s">
        <v>522</v>
      </c>
      <c r="B3684" s="402" t="s">
        <v>4698</v>
      </c>
      <c r="C3684" s="505" t="s">
        <v>7971</v>
      </c>
      <c r="D3684" s="402" t="s">
        <v>7975</v>
      </c>
      <c r="E3684" s="508">
        <v>1300</v>
      </c>
      <c r="F3684" s="540" t="s">
        <v>8409</v>
      </c>
      <c r="G3684" s="402" t="s">
        <v>8410</v>
      </c>
      <c r="H3684" s="402" t="s">
        <v>3689</v>
      </c>
      <c r="I3684" s="418" t="s">
        <v>817</v>
      </c>
      <c r="J3684" s="402" t="s">
        <v>3689</v>
      </c>
      <c r="K3684" s="529">
        <v>2</v>
      </c>
      <c r="L3684" s="419">
        <v>12</v>
      </c>
      <c r="M3684" s="508">
        <f t="shared" si="88"/>
        <v>15600</v>
      </c>
      <c r="N3684" s="529">
        <v>1</v>
      </c>
      <c r="O3684" s="529">
        <v>6</v>
      </c>
      <c r="P3684" s="508">
        <f t="shared" si="89"/>
        <v>7800</v>
      </c>
    </row>
    <row r="3685" spans="1:16" s="389" customFormat="1" ht="11.25" x14ac:dyDescent="0.2">
      <c r="A3685" s="554" t="s">
        <v>522</v>
      </c>
      <c r="B3685" s="402" t="s">
        <v>7981</v>
      </c>
      <c r="C3685" s="505" t="s">
        <v>7982</v>
      </c>
      <c r="D3685" s="402" t="s">
        <v>7975</v>
      </c>
      <c r="E3685" s="508">
        <v>2000</v>
      </c>
      <c r="F3685" s="540">
        <v>74126007</v>
      </c>
      <c r="G3685" s="402" t="s">
        <v>8411</v>
      </c>
      <c r="H3685" s="402" t="s">
        <v>3689</v>
      </c>
      <c r="I3685" s="418" t="s">
        <v>817</v>
      </c>
      <c r="J3685" s="402" t="s">
        <v>3689</v>
      </c>
      <c r="K3685" s="529">
        <v>1</v>
      </c>
      <c r="L3685" s="419">
        <v>0</v>
      </c>
      <c r="M3685" s="508">
        <f t="shared" si="88"/>
        <v>0</v>
      </c>
      <c r="N3685" s="529">
        <v>1</v>
      </c>
      <c r="O3685" s="529">
        <v>6</v>
      </c>
      <c r="P3685" s="508">
        <f t="shared" si="89"/>
        <v>12000</v>
      </c>
    </row>
    <row r="3686" spans="1:16" s="389" customFormat="1" ht="11.25" x14ac:dyDescent="0.2">
      <c r="A3686" s="554" t="s">
        <v>522</v>
      </c>
      <c r="B3686" s="402" t="s">
        <v>4698</v>
      </c>
      <c r="C3686" s="505" t="s">
        <v>7971</v>
      </c>
      <c r="D3686" s="402" t="s">
        <v>7975</v>
      </c>
      <c r="E3686" s="508">
        <v>1300</v>
      </c>
      <c r="F3686" s="540" t="s">
        <v>8412</v>
      </c>
      <c r="G3686" s="402" t="s">
        <v>8413</v>
      </c>
      <c r="H3686" s="402" t="s">
        <v>3689</v>
      </c>
      <c r="I3686" s="418" t="s">
        <v>817</v>
      </c>
      <c r="J3686" s="402" t="s">
        <v>3689</v>
      </c>
      <c r="K3686" s="529">
        <v>2</v>
      </c>
      <c r="L3686" s="419">
        <v>12</v>
      </c>
      <c r="M3686" s="508">
        <f t="shared" si="88"/>
        <v>15600</v>
      </c>
      <c r="N3686" s="529">
        <v>1</v>
      </c>
      <c r="O3686" s="529">
        <v>6</v>
      </c>
      <c r="P3686" s="508">
        <f t="shared" si="89"/>
        <v>7800</v>
      </c>
    </row>
    <row r="3687" spans="1:16" s="389" customFormat="1" ht="11.25" x14ac:dyDescent="0.2">
      <c r="A3687" s="554" t="s">
        <v>522</v>
      </c>
      <c r="B3687" s="402" t="s">
        <v>7981</v>
      </c>
      <c r="C3687" s="505" t="s">
        <v>8012</v>
      </c>
      <c r="D3687" s="402" t="s">
        <v>7975</v>
      </c>
      <c r="E3687" s="508">
        <v>3270</v>
      </c>
      <c r="F3687" s="540">
        <v>44446103</v>
      </c>
      <c r="G3687" s="402" t="s">
        <v>8414</v>
      </c>
      <c r="H3687" s="402" t="s">
        <v>3689</v>
      </c>
      <c r="I3687" s="418" t="s">
        <v>817</v>
      </c>
      <c r="J3687" s="402" t="s">
        <v>3689</v>
      </c>
      <c r="K3687" s="529">
        <v>0</v>
      </c>
      <c r="L3687" s="419">
        <v>0</v>
      </c>
      <c r="M3687" s="508">
        <f t="shared" si="88"/>
        <v>0</v>
      </c>
      <c r="N3687" s="529">
        <v>1</v>
      </c>
      <c r="O3687" s="529">
        <v>6</v>
      </c>
      <c r="P3687" s="508">
        <f t="shared" si="89"/>
        <v>19620</v>
      </c>
    </row>
    <row r="3688" spans="1:16" s="389" customFormat="1" ht="11.25" x14ac:dyDescent="0.2">
      <c r="A3688" s="554" t="s">
        <v>522</v>
      </c>
      <c r="B3688" s="402" t="s">
        <v>7981</v>
      </c>
      <c r="C3688" s="505" t="s">
        <v>8016</v>
      </c>
      <c r="D3688" s="402" t="s">
        <v>7975</v>
      </c>
      <c r="E3688" s="508">
        <v>2550</v>
      </c>
      <c r="F3688" s="540">
        <v>47080441</v>
      </c>
      <c r="G3688" s="402" t="s">
        <v>8415</v>
      </c>
      <c r="H3688" s="402" t="s">
        <v>3689</v>
      </c>
      <c r="I3688" s="418" t="s">
        <v>817</v>
      </c>
      <c r="J3688" s="402" t="s">
        <v>3689</v>
      </c>
      <c r="K3688" s="529">
        <v>1</v>
      </c>
      <c r="L3688" s="419">
        <v>0</v>
      </c>
      <c r="M3688" s="508">
        <f t="shared" si="88"/>
        <v>0</v>
      </c>
      <c r="N3688" s="529">
        <v>1</v>
      </c>
      <c r="O3688" s="529">
        <v>6</v>
      </c>
      <c r="P3688" s="508">
        <f t="shared" si="89"/>
        <v>15300</v>
      </c>
    </row>
    <row r="3689" spans="1:16" s="389" customFormat="1" ht="11.25" x14ac:dyDescent="0.2">
      <c r="A3689" s="554" t="s">
        <v>522</v>
      </c>
      <c r="B3689" s="402" t="s">
        <v>7981</v>
      </c>
      <c r="C3689" s="505" t="s">
        <v>8016</v>
      </c>
      <c r="D3689" s="402" t="s">
        <v>7975</v>
      </c>
      <c r="E3689" s="508">
        <v>2550</v>
      </c>
      <c r="F3689" s="540">
        <v>74439725</v>
      </c>
      <c r="G3689" s="402" t="s">
        <v>8416</v>
      </c>
      <c r="H3689" s="402" t="s">
        <v>3689</v>
      </c>
      <c r="I3689" s="418" t="s">
        <v>817</v>
      </c>
      <c r="J3689" s="402" t="s">
        <v>3689</v>
      </c>
      <c r="K3689" s="529">
        <v>1</v>
      </c>
      <c r="L3689" s="419">
        <v>0</v>
      </c>
      <c r="M3689" s="508">
        <f t="shared" si="88"/>
        <v>0</v>
      </c>
      <c r="N3689" s="529">
        <v>1</v>
      </c>
      <c r="O3689" s="529">
        <v>6</v>
      </c>
      <c r="P3689" s="508">
        <f t="shared" si="89"/>
        <v>15300</v>
      </c>
    </row>
    <row r="3690" spans="1:16" s="389" customFormat="1" ht="11.25" x14ac:dyDescent="0.2">
      <c r="A3690" s="554" t="s">
        <v>522</v>
      </c>
      <c r="B3690" s="402" t="s">
        <v>4698</v>
      </c>
      <c r="C3690" s="505" t="s">
        <v>7971</v>
      </c>
      <c r="D3690" s="402" t="s">
        <v>7975</v>
      </c>
      <c r="E3690" s="508">
        <v>1300</v>
      </c>
      <c r="F3690" s="540" t="s">
        <v>8417</v>
      </c>
      <c r="G3690" s="402" t="s">
        <v>8418</v>
      </c>
      <c r="H3690" s="402" t="s">
        <v>3689</v>
      </c>
      <c r="I3690" s="418" t="s">
        <v>817</v>
      </c>
      <c r="J3690" s="402" t="s">
        <v>3689</v>
      </c>
      <c r="K3690" s="529">
        <v>2</v>
      </c>
      <c r="L3690" s="419">
        <v>12</v>
      </c>
      <c r="M3690" s="508">
        <f t="shared" si="88"/>
        <v>15600</v>
      </c>
      <c r="N3690" s="529">
        <v>1</v>
      </c>
      <c r="O3690" s="529">
        <v>6</v>
      </c>
      <c r="P3690" s="508">
        <f t="shared" si="89"/>
        <v>7800</v>
      </c>
    </row>
    <row r="3691" spans="1:16" s="389" customFormat="1" ht="11.25" x14ac:dyDescent="0.2">
      <c r="A3691" s="554" t="s">
        <v>522</v>
      </c>
      <c r="B3691" s="402" t="s">
        <v>4698</v>
      </c>
      <c r="C3691" s="505" t="s">
        <v>7971</v>
      </c>
      <c r="D3691" s="402" t="s">
        <v>7975</v>
      </c>
      <c r="E3691" s="508">
        <v>1300</v>
      </c>
      <c r="F3691" s="540" t="s">
        <v>8419</v>
      </c>
      <c r="G3691" s="402" t="s">
        <v>8420</v>
      </c>
      <c r="H3691" s="402" t="s">
        <v>3689</v>
      </c>
      <c r="I3691" s="418" t="s">
        <v>817</v>
      </c>
      <c r="J3691" s="402" t="s">
        <v>3689</v>
      </c>
      <c r="K3691" s="529">
        <v>2</v>
      </c>
      <c r="L3691" s="419">
        <v>12</v>
      </c>
      <c r="M3691" s="508">
        <f t="shared" si="88"/>
        <v>15600</v>
      </c>
      <c r="N3691" s="529">
        <v>1</v>
      </c>
      <c r="O3691" s="529">
        <v>6</v>
      </c>
      <c r="P3691" s="508">
        <f t="shared" si="89"/>
        <v>7800</v>
      </c>
    </row>
    <row r="3692" spans="1:16" s="389" customFormat="1" ht="11.25" x14ac:dyDescent="0.2">
      <c r="A3692" s="554" t="s">
        <v>522</v>
      </c>
      <c r="B3692" s="402" t="s">
        <v>7981</v>
      </c>
      <c r="C3692" s="505" t="s">
        <v>7982</v>
      </c>
      <c r="D3692" s="402" t="s">
        <v>7975</v>
      </c>
      <c r="E3692" s="508">
        <v>2500</v>
      </c>
      <c r="F3692" s="540" t="s">
        <v>8421</v>
      </c>
      <c r="G3692" s="402" t="s">
        <v>8422</v>
      </c>
      <c r="H3692" s="402" t="s">
        <v>3689</v>
      </c>
      <c r="I3692" s="418" t="s">
        <v>817</v>
      </c>
      <c r="J3692" s="402" t="s">
        <v>3689</v>
      </c>
      <c r="K3692" s="529">
        <v>1</v>
      </c>
      <c r="L3692" s="419">
        <v>0</v>
      </c>
      <c r="M3692" s="508">
        <f t="shared" si="88"/>
        <v>0</v>
      </c>
      <c r="N3692" s="529">
        <v>1</v>
      </c>
      <c r="O3692" s="529">
        <v>6</v>
      </c>
      <c r="P3692" s="508">
        <f t="shared" si="89"/>
        <v>15000</v>
      </c>
    </row>
    <row r="3693" spans="1:16" s="389" customFormat="1" ht="11.25" x14ac:dyDescent="0.2">
      <c r="A3693" s="554" t="s">
        <v>522</v>
      </c>
      <c r="B3693" s="402" t="s">
        <v>4698</v>
      </c>
      <c r="C3693" s="505" t="s">
        <v>7971</v>
      </c>
      <c r="D3693" s="402" t="s">
        <v>7975</v>
      </c>
      <c r="E3693" s="508">
        <v>1300</v>
      </c>
      <c r="F3693" s="540" t="s">
        <v>8423</v>
      </c>
      <c r="G3693" s="402" t="s">
        <v>8424</v>
      </c>
      <c r="H3693" s="402" t="s">
        <v>3689</v>
      </c>
      <c r="I3693" s="418" t="s">
        <v>817</v>
      </c>
      <c r="J3693" s="402" t="s">
        <v>3689</v>
      </c>
      <c r="K3693" s="529">
        <v>2</v>
      </c>
      <c r="L3693" s="419">
        <v>12</v>
      </c>
      <c r="M3693" s="508">
        <f t="shared" si="88"/>
        <v>15600</v>
      </c>
      <c r="N3693" s="529">
        <v>1</v>
      </c>
      <c r="O3693" s="529">
        <v>6</v>
      </c>
      <c r="P3693" s="508">
        <f t="shared" si="89"/>
        <v>7800</v>
      </c>
    </row>
    <row r="3694" spans="1:16" s="389" customFormat="1" ht="11.25" x14ac:dyDescent="0.2">
      <c r="A3694" s="554" t="s">
        <v>522</v>
      </c>
      <c r="B3694" s="402" t="s">
        <v>4698</v>
      </c>
      <c r="C3694" s="505" t="s">
        <v>7971</v>
      </c>
      <c r="D3694" s="402" t="s">
        <v>7975</v>
      </c>
      <c r="E3694" s="508">
        <v>1300</v>
      </c>
      <c r="F3694" s="540" t="s">
        <v>8425</v>
      </c>
      <c r="G3694" s="402" t="s">
        <v>8426</v>
      </c>
      <c r="H3694" s="402" t="s">
        <v>3689</v>
      </c>
      <c r="I3694" s="418" t="s">
        <v>817</v>
      </c>
      <c r="J3694" s="402" t="s">
        <v>3689</v>
      </c>
      <c r="K3694" s="529">
        <v>2</v>
      </c>
      <c r="L3694" s="419">
        <v>12</v>
      </c>
      <c r="M3694" s="508">
        <f t="shared" si="88"/>
        <v>15600</v>
      </c>
      <c r="N3694" s="529">
        <v>1</v>
      </c>
      <c r="O3694" s="529">
        <v>6</v>
      </c>
      <c r="P3694" s="508">
        <f t="shared" si="89"/>
        <v>7800</v>
      </c>
    </row>
    <row r="3695" spans="1:16" s="389" customFormat="1" ht="11.25" x14ac:dyDescent="0.2">
      <c r="A3695" s="554" t="s">
        <v>522</v>
      </c>
      <c r="B3695" s="402" t="s">
        <v>7981</v>
      </c>
      <c r="C3695" s="505" t="s">
        <v>8016</v>
      </c>
      <c r="D3695" s="402" t="s">
        <v>7975</v>
      </c>
      <c r="E3695" s="508">
        <v>2550</v>
      </c>
      <c r="F3695" s="540">
        <v>6004792</v>
      </c>
      <c r="G3695" s="402" t="s">
        <v>8427</v>
      </c>
      <c r="H3695" s="402" t="s">
        <v>3689</v>
      </c>
      <c r="I3695" s="418" t="s">
        <v>817</v>
      </c>
      <c r="J3695" s="402" t="s">
        <v>3689</v>
      </c>
      <c r="K3695" s="529">
        <v>1</v>
      </c>
      <c r="L3695" s="419">
        <v>0</v>
      </c>
      <c r="M3695" s="508">
        <f t="shared" ref="M3695:M3758" si="90">+E3695*L3695</f>
        <v>0</v>
      </c>
      <c r="N3695" s="529">
        <v>1</v>
      </c>
      <c r="O3695" s="529">
        <v>6</v>
      </c>
      <c r="P3695" s="508">
        <f t="shared" ref="P3695:P3758" si="91">+O3695*E3695</f>
        <v>15300</v>
      </c>
    </row>
    <row r="3696" spans="1:16" s="389" customFormat="1" ht="11.25" x14ac:dyDescent="0.2">
      <c r="A3696" s="554" t="s">
        <v>522</v>
      </c>
      <c r="B3696" s="402" t="s">
        <v>4698</v>
      </c>
      <c r="C3696" s="505" t="s">
        <v>7971</v>
      </c>
      <c r="D3696" s="402" t="s">
        <v>7975</v>
      </c>
      <c r="E3696" s="508">
        <v>1300</v>
      </c>
      <c r="F3696" s="540" t="s">
        <v>8428</v>
      </c>
      <c r="G3696" s="402" t="s">
        <v>8429</v>
      </c>
      <c r="H3696" s="402" t="s">
        <v>3689</v>
      </c>
      <c r="I3696" s="418" t="s">
        <v>817</v>
      </c>
      <c r="J3696" s="402" t="s">
        <v>3689</v>
      </c>
      <c r="K3696" s="529">
        <v>2</v>
      </c>
      <c r="L3696" s="419">
        <v>12</v>
      </c>
      <c r="M3696" s="508">
        <f t="shared" si="90"/>
        <v>15600</v>
      </c>
      <c r="N3696" s="529">
        <v>1</v>
      </c>
      <c r="O3696" s="529">
        <v>6</v>
      </c>
      <c r="P3696" s="508">
        <f t="shared" si="91"/>
        <v>7800</v>
      </c>
    </row>
    <row r="3697" spans="1:16" s="389" customFormat="1" ht="11.25" x14ac:dyDescent="0.2">
      <c r="A3697" s="554" t="s">
        <v>522</v>
      </c>
      <c r="B3697" s="402" t="s">
        <v>7981</v>
      </c>
      <c r="C3697" s="505" t="s">
        <v>7982</v>
      </c>
      <c r="D3697" s="402" t="s">
        <v>7975</v>
      </c>
      <c r="E3697" s="508">
        <v>2500</v>
      </c>
      <c r="F3697" s="540" t="s">
        <v>8430</v>
      </c>
      <c r="G3697" s="402" t="s">
        <v>8431</v>
      </c>
      <c r="H3697" s="402" t="s">
        <v>3689</v>
      </c>
      <c r="I3697" s="418" t="s">
        <v>817</v>
      </c>
      <c r="J3697" s="402" t="s">
        <v>3689</v>
      </c>
      <c r="K3697" s="529">
        <v>1</v>
      </c>
      <c r="L3697" s="419">
        <v>0</v>
      </c>
      <c r="M3697" s="508">
        <f t="shared" si="90"/>
        <v>0</v>
      </c>
      <c r="N3697" s="529">
        <v>1</v>
      </c>
      <c r="O3697" s="529">
        <v>6</v>
      </c>
      <c r="P3697" s="508">
        <f t="shared" si="91"/>
        <v>15000</v>
      </c>
    </row>
    <row r="3698" spans="1:16" s="389" customFormat="1" ht="11.25" x14ac:dyDescent="0.2">
      <c r="A3698" s="554" t="s">
        <v>522</v>
      </c>
      <c r="B3698" s="402" t="s">
        <v>4698</v>
      </c>
      <c r="C3698" s="505" t="s">
        <v>7971</v>
      </c>
      <c r="D3698" s="402" t="s">
        <v>7975</v>
      </c>
      <c r="E3698" s="508">
        <v>1000</v>
      </c>
      <c r="F3698" s="540" t="s">
        <v>8432</v>
      </c>
      <c r="G3698" s="402" t="s">
        <v>8433</v>
      </c>
      <c r="H3698" s="402" t="s">
        <v>3689</v>
      </c>
      <c r="I3698" s="418" t="s">
        <v>817</v>
      </c>
      <c r="J3698" s="402" t="s">
        <v>3689</v>
      </c>
      <c r="K3698" s="529">
        <v>2</v>
      </c>
      <c r="L3698" s="419">
        <v>12</v>
      </c>
      <c r="M3698" s="508">
        <f t="shared" si="90"/>
        <v>12000</v>
      </c>
      <c r="N3698" s="529">
        <v>1</v>
      </c>
      <c r="O3698" s="529">
        <v>6</v>
      </c>
      <c r="P3698" s="508">
        <f t="shared" si="91"/>
        <v>6000</v>
      </c>
    </row>
    <row r="3699" spans="1:16" s="389" customFormat="1" ht="11.25" x14ac:dyDescent="0.2">
      <c r="A3699" s="554" t="s">
        <v>522</v>
      </c>
      <c r="B3699" s="402" t="s">
        <v>7981</v>
      </c>
      <c r="C3699" s="505" t="s">
        <v>8012</v>
      </c>
      <c r="D3699" s="402" t="s">
        <v>7975</v>
      </c>
      <c r="E3699" s="508">
        <v>3270</v>
      </c>
      <c r="F3699" s="540">
        <v>48517428</v>
      </c>
      <c r="G3699" s="402" t="s">
        <v>8434</v>
      </c>
      <c r="H3699" s="402" t="s">
        <v>3689</v>
      </c>
      <c r="I3699" s="418" t="s">
        <v>817</v>
      </c>
      <c r="J3699" s="402" t="s">
        <v>3689</v>
      </c>
      <c r="K3699" s="529">
        <v>0</v>
      </c>
      <c r="L3699" s="419">
        <v>0</v>
      </c>
      <c r="M3699" s="508">
        <f t="shared" si="90"/>
        <v>0</v>
      </c>
      <c r="N3699" s="529">
        <v>1</v>
      </c>
      <c r="O3699" s="529">
        <v>6</v>
      </c>
      <c r="P3699" s="508">
        <f t="shared" si="91"/>
        <v>19620</v>
      </c>
    </row>
    <row r="3700" spans="1:16" s="389" customFormat="1" ht="11.25" x14ac:dyDescent="0.2">
      <c r="A3700" s="554" t="s">
        <v>522</v>
      </c>
      <c r="B3700" s="402" t="s">
        <v>7981</v>
      </c>
      <c r="C3700" s="505" t="s">
        <v>8012</v>
      </c>
      <c r="D3700" s="402" t="s">
        <v>7975</v>
      </c>
      <c r="E3700" s="508">
        <v>3270</v>
      </c>
      <c r="F3700" s="540">
        <v>72146382</v>
      </c>
      <c r="G3700" s="402" t="s">
        <v>8435</v>
      </c>
      <c r="H3700" s="402" t="s">
        <v>3689</v>
      </c>
      <c r="I3700" s="418" t="s">
        <v>817</v>
      </c>
      <c r="J3700" s="402" t="s">
        <v>3689</v>
      </c>
      <c r="K3700" s="529">
        <v>0</v>
      </c>
      <c r="L3700" s="419">
        <v>0</v>
      </c>
      <c r="M3700" s="508">
        <f t="shared" si="90"/>
        <v>0</v>
      </c>
      <c r="N3700" s="529">
        <v>1</v>
      </c>
      <c r="O3700" s="529">
        <v>6</v>
      </c>
      <c r="P3700" s="508">
        <f t="shared" si="91"/>
        <v>19620</v>
      </c>
    </row>
    <row r="3701" spans="1:16" s="389" customFormat="1" ht="11.25" x14ac:dyDescent="0.2">
      <c r="A3701" s="554" t="s">
        <v>522</v>
      </c>
      <c r="B3701" s="402" t="s">
        <v>7981</v>
      </c>
      <c r="C3701" s="505" t="s">
        <v>8012</v>
      </c>
      <c r="D3701" s="402" t="s">
        <v>7975</v>
      </c>
      <c r="E3701" s="508">
        <v>3270</v>
      </c>
      <c r="F3701" s="540">
        <v>43546724</v>
      </c>
      <c r="G3701" s="402" t="s">
        <v>8436</v>
      </c>
      <c r="H3701" s="402" t="s">
        <v>3689</v>
      </c>
      <c r="I3701" s="418" t="s">
        <v>817</v>
      </c>
      <c r="J3701" s="402" t="s">
        <v>3689</v>
      </c>
      <c r="K3701" s="529">
        <v>0</v>
      </c>
      <c r="L3701" s="419">
        <v>0</v>
      </c>
      <c r="M3701" s="508">
        <f t="shared" si="90"/>
        <v>0</v>
      </c>
      <c r="N3701" s="529">
        <v>1</v>
      </c>
      <c r="O3701" s="529">
        <v>6</v>
      </c>
      <c r="P3701" s="508">
        <f t="shared" si="91"/>
        <v>19620</v>
      </c>
    </row>
    <row r="3702" spans="1:16" s="389" customFormat="1" ht="11.25" x14ac:dyDescent="0.2">
      <c r="A3702" s="554" t="s">
        <v>522</v>
      </c>
      <c r="B3702" s="402" t="s">
        <v>4698</v>
      </c>
      <c r="C3702" s="505" t="s">
        <v>7971</v>
      </c>
      <c r="D3702" s="402" t="s">
        <v>7975</v>
      </c>
      <c r="E3702" s="508">
        <v>1000</v>
      </c>
      <c r="F3702" s="540" t="s">
        <v>8437</v>
      </c>
      <c r="G3702" s="402" t="s">
        <v>8438</v>
      </c>
      <c r="H3702" s="402" t="s">
        <v>3689</v>
      </c>
      <c r="I3702" s="418" t="s">
        <v>817</v>
      </c>
      <c r="J3702" s="402" t="s">
        <v>3689</v>
      </c>
      <c r="K3702" s="529">
        <v>2</v>
      </c>
      <c r="L3702" s="419">
        <v>12</v>
      </c>
      <c r="M3702" s="508">
        <f t="shared" si="90"/>
        <v>12000</v>
      </c>
      <c r="N3702" s="529">
        <v>1</v>
      </c>
      <c r="O3702" s="529">
        <v>6</v>
      </c>
      <c r="P3702" s="508">
        <f t="shared" si="91"/>
        <v>6000</v>
      </c>
    </row>
    <row r="3703" spans="1:16" s="389" customFormat="1" ht="11.25" x14ac:dyDescent="0.2">
      <c r="A3703" s="554" t="s">
        <v>522</v>
      </c>
      <c r="B3703" s="402" t="s">
        <v>7981</v>
      </c>
      <c r="C3703" s="505" t="s">
        <v>7982</v>
      </c>
      <c r="D3703" s="402" t="s">
        <v>7975</v>
      </c>
      <c r="E3703" s="508">
        <v>2500</v>
      </c>
      <c r="F3703" s="540" t="s">
        <v>8439</v>
      </c>
      <c r="G3703" s="402" t="s">
        <v>8440</v>
      </c>
      <c r="H3703" s="402" t="s">
        <v>3689</v>
      </c>
      <c r="I3703" s="418" t="s">
        <v>817</v>
      </c>
      <c r="J3703" s="402" t="s">
        <v>3689</v>
      </c>
      <c r="K3703" s="529">
        <v>1</v>
      </c>
      <c r="L3703" s="419">
        <v>0</v>
      </c>
      <c r="M3703" s="508">
        <f t="shared" si="90"/>
        <v>0</v>
      </c>
      <c r="N3703" s="529">
        <v>1</v>
      </c>
      <c r="O3703" s="529">
        <v>6</v>
      </c>
      <c r="P3703" s="508">
        <f t="shared" si="91"/>
        <v>15000</v>
      </c>
    </row>
    <row r="3704" spans="1:16" s="389" customFormat="1" ht="11.25" x14ac:dyDescent="0.2">
      <c r="A3704" s="554" t="s">
        <v>522</v>
      </c>
      <c r="B3704" s="402" t="s">
        <v>7981</v>
      </c>
      <c r="C3704" s="505" t="s">
        <v>7982</v>
      </c>
      <c r="D3704" s="402" t="s">
        <v>7975</v>
      </c>
      <c r="E3704" s="508">
        <v>2500</v>
      </c>
      <c r="F3704" s="540" t="s">
        <v>8441</v>
      </c>
      <c r="G3704" s="402" t="s">
        <v>8442</v>
      </c>
      <c r="H3704" s="402" t="s">
        <v>3689</v>
      </c>
      <c r="I3704" s="418" t="s">
        <v>817</v>
      </c>
      <c r="J3704" s="402" t="s">
        <v>3689</v>
      </c>
      <c r="K3704" s="529">
        <v>1</v>
      </c>
      <c r="L3704" s="419">
        <v>0</v>
      </c>
      <c r="M3704" s="508">
        <f t="shared" si="90"/>
        <v>0</v>
      </c>
      <c r="N3704" s="529">
        <v>1</v>
      </c>
      <c r="O3704" s="529">
        <v>6</v>
      </c>
      <c r="P3704" s="508">
        <f t="shared" si="91"/>
        <v>15000</v>
      </c>
    </row>
    <row r="3705" spans="1:16" s="389" customFormat="1" ht="11.25" x14ac:dyDescent="0.2">
      <c r="A3705" s="554" t="s">
        <v>522</v>
      </c>
      <c r="B3705" s="402" t="s">
        <v>7981</v>
      </c>
      <c r="C3705" s="505" t="s">
        <v>7982</v>
      </c>
      <c r="D3705" s="402" t="s">
        <v>7975</v>
      </c>
      <c r="E3705" s="508">
        <v>2500</v>
      </c>
      <c r="F3705" s="540" t="s">
        <v>8443</v>
      </c>
      <c r="G3705" s="402" t="s">
        <v>8444</v>
      </c>
      <c r="H3705" s="402" t="s">
        <v>3689</v>
      </c>
      <c r="I3705" s="418" t="s">
        <v>817</v>
      </c>
      <c r="J3705" s="402" t="s">
        <v>3689</v>
      </c>
      <c r="K3705" s="529">
        <v>1</v>
      </c>
      <c r="L3705" s="419">
        <v>0</v>
      </c>
      <c r="M3705" s="508">
        <f t="shared" si="90"/>
        <v>0</v>
      </c>
      <c r="N3705" s="529">
        <v>1</v>
      </c>
      <c r="O3705" s="529">
        <v>6</v>
      </c>
      <c r="P3705" s="508">
        <f t="shared" si="91"/>
        <v>15000</v>
      </c>
    </row>
    <row r="3706" spans="1:16" s="389" customFormat="1" ht="11.25" x14ac:dyDescent="0.2">
      <c r="A3706" s="554" t="s">
        <v>522</v>
      </c>
      <c r="B3706" s="402" t="s">
        <v>4698</v>
      </c>
      <c r="C3706" s="505" t="s">
        <v>7971</v>
      </c>
      <c r="D3706" s="402" t="s">
        <v>7975</v>
      </c>
      <c r="E3706" s="508">
        <v>1300</v>
      </c>
      <c r="F3706" s="540" t="s">
        <v>8445</v>
      </c>
      <c r="G3706" s="402" t="s">
        <v>8446</v>
      </c>
      <c r="H3706" s="402" t="s">
        <v>3689</v>
      </c>
      <c r="I3706" s="418" t="s">
        <v>817</v>
      </c>
      <c r="J3706" s="402" t="s">
        <v>3689</v>
      </c>
      <c r="K3706" s="529">
        <v>2</v>
      </c>
      <c r="L3706" s="419">
        <v>12</v>
      </c>
      <c r="M3706" s="508">
        <f t="shared" si="90"/>
        <v>15600</v>
      </c>
      <c r="N3706" s="529">
        <v>1</v>
      </c>
      <c r="O3706" s="529">
        <v>6</v>
      </c>
      <c r="P3706" s="508">
        <f t="shared" si="91"/>
        <v>7800</v>
      </c>
    </row>
    <row r="3707" spans="1:16" s="389" customFormat="1" ht="11.25" x14ac:dyDescent="0.2">
      <c r="A3707" s="554" t="s">
        <v>522</v>
      </c>
      <c r="B3707" s="402" t="s">
        <v>7981</v>
      </c>
      <c r="C3707" s="505" t="s">
        <v>7982</v>
      </c>
      <c r="D3707" s="402" t="s">
        <v>7975</v>
      </c>
      <c r="E3707" s="508">
        <v>2500</v>
      </c>
      <c r="F3707" s="540" t="s">
        <v>8447</v>
      </c>
      <c r="G3707" s="402" t="s">
        <v>8448</v>
      </c>
      <c r="H3707" s="402" t="s">
        <v>3689</v>
      </c>
      <c r="I3707" s="418" t="s">
        <v>817</v>
      </c>
      <c r="J3707" s="402" t="s">
        <v>3689</v>
      </c>
      <c r="K3707" s="529">
        <v>1</v>
      </c>
      <c r="L3707" s="419">
        <v>0</v>
      </c>
      <c r="M3707" s="508">
        <f t="shared" si="90"/>
        <v>0</v>
      </c>
      <c r="N3707" s="529">
        <v>1</v>
      </c>
      <c r="O3707" s="529">
        <v>6</v>
      </c>
      <c r="P3707" s="508">
        <f t="shared" si="91"/>
        <v>15000</v>
      </c>
    </row>
    <row r="3708" spans="1:16" s="389" customFormat="1" ht="11.25" x14ac:dyDescent="0.2">
      <c r="A3708" s="554" t="s">
        <v>522</v>
      </c>
      <c r="B3708" s="402" t="s">
        <v>7981</v>
      </c>
      <c r="C3708" s="505" t="s">
        <v>7982</v>
      </c>
      <c r="D3708" s="402" t="s">
        <v>7975</v>
      </c>
      <c r="E3708" s="508">
        <v>2500</v>
      </c>
      <c r="F3708" s="540" t="s">
        <v>8449</v>
      </c>
      <c r="G3708" s="402" t="s">
        <v>8450</v>
      </c>
      <c r="H3708" s="402" t="s">
        <v>3689</v>
      </c>
      <c r="I3708" s="418" t="s">
        <v>817</v>
      </c>
      <c r="J3708" s="402" t="s">
        <v>3689</v>
      </c>
      <c r="K3708" s="529">
        <v>1</v>
      </c>
      <c r="L3708" s="419">
        <v>0</v>
      </c>
      <c r="M3708" s="508">
        <f t="shared" si="90"/>
        <v>0</v>
      </c>
      <c r="N3708" s="529">
        <v>1</v>
      </c>
      <c r="O3708" s="529">
        <v>6</v>
      </c>
      <c r="P3708" s="508">
        <f t="shared" si="91"/>
        <v>15000</v>
      </c>
    </row>
    <row r="3709" spans="1:16" s="389" customFormat="1" ht="11.25" x14ac:dyDescent="0.2">
      <c r="A3709" s="554" t="s">
        <v>522</v>
      </c>
      <c r="B3709" s="402" t="s">
        <v>7981</v>
      </c>
      <c r="C3709" s="505" t="s">
        <v>7982</v>
      </c>
      <c r="D3709" s="402" t="s">
        <v>7975</v>
      </c>
      <c r="E3709" s="508">
        <v>2500</v>
      </c>
      <c r="F3709" s="540" t="s">
        <v>8451</v>
      </c>
      <c r="G3709" s="402" t="s">
        <v>8452</v>
      </c>
      <c r="H3709" s="402" t="s">
        <v>3689</v>
      </c>
      <c r="I3709" s="418" t="s">
        <v>817</v>
      </c>
      <c r="J3709" s="402" t="s">
        <v>3689</v>
      </c>
      <c r="K3709" s="529">
        <v>1</v>
      </c>
      <c r="L3709" s="419">
        <v>0</v>
      </c>
      <c r="M3709" s="508">
        <f t="shared" si="90"/>
        <v>0</v>
      </c>
      <c r="N3709" s="529">
        <v>1</v>
      </c>
      <c r="O3709" s="529">
        <v>6</v>
      </c>
      <c r="P3709" s="508">
        <f t="shared" si="91"/>
        <v>15000</v>
      </c>
    </row>
    <row r="3710" spans="1:16" s="389" customFormat="1" ht="11.25" x14ac:dyDescent="0.2">
      <c r="A3710" s="554" t="s">
        <v>522</v>
      </c>
      <c r="B3710" s="402" t="s">
        <v>7981</v>
      </c>
      <c r="C3710" s="505" t="s">
        <v>8016</v>
      </c>
      <c r="D3710" s="402" t="s">
        <v>7975</v>
      </c>
      <c r="E3710" s="508">
        <v>2550</v>
      </c>
      <c r="F3710" s="540">
        <v>44817420</v>
      </c>
      <c r="G3710" s="402" t="s">
        <v>8453</v>
      </c>
      <c r="H3710" s="402" t="s">
        <v>3689</v>
      </c>
      <c r="I3710" s="418" t="s">
        <v>817</v>
      </c>
      <c r="J3710" s="402" t="s">
        <v>3689</v>
      </c>
      <c r="K3710" s="529">
        <v>1</v>
      </c>
      <c r="L3710" s="419">
        <v>0</v>
      </c>
      <c r="M3710" s="508">
        <f t="shared" si="90"/>
        <v>0</v>
      </c>
      <c r="N3710" s="529">
        <v>1</v>
      </c>
      <c r="O3710" s="529">
        <v>6</v>
      </c>
      <c r="P3710" s="508">
        <f t="shared" si="91"/>
        <v>15300</v>
      </c>
    </row>
    <row r="3711" spans="1:16" s="389" customFormat="1" ht="11.25" x14ac:dyDescent="0.2">
      <c r="A3711" s="554" t="s">
        <v>522</v>
      </c>
      <c r="B3711" s="402" t="s">
        <v>7981</v>
      </c>
      <c r="C3711" s="505" t="s">
        <v>7982</v>
      </c>
      <c r="D3711" s="402" t="s">
        <v>7975</v>
      </c>
      <c r="E3711" s="508">
        <v>2500</v>
      </c>
      <c r="F3711" s="540" t="s">
        <v>8454</v>
      </c>
      <c r="G3711" s="402" t="s">
        <v>8455</v>
      </c>
      <c r="H3711" s="402" t="s">
        <v>3689</v>
      </c>
      <c r="I3711" s="418" t="s">
        <v>817</v>
      </c>
      <c r="J3711" s="402" t="s">
        <v>3689</v>
      </c>
      <c r="K3711" s="529">
        <v>1</v>
      </c>
      <c r="L3711" s="419">
        <v>0</v>
      </c>
      <c r="M3711" s="508">
        <f t="shared" si="90"/>
        <v>0</v>
      </c>
      <c r="N3711" s="529">
        <v>1</v>
      </c>
      <c r="O3711" s="529">
        <v>6</v>
      </c>
      <c r="P3711" s="508">
        <f t="shared" si="91"/>
        <v>15000</v>
      </c>
    </row>
    <row r="3712" spans="1:16" s="389" customFormat="1" ht="11.25" x14ac:dyDescent="0.2">
      <c r="A3712" s="554" t="s">
        <v>522</v>
      </c>
      <c r="B3712" s="402" t="s">
        <v>4698</v>
      </c>
      <c r="C3712" s="505" t="s">
        <v>7971</v>
      </c>
      <c r="D3712" s="402" t="s">
        <v>7975</v>
      </c>
      <c r="E3712" s="508">
        <v>1300</v>
      </c>
      <c r="F3712" s="540" t="s">
        <v>8456</v>
      </c>
      <c r="G3712" s="402" t="s">
        <v>8457</v>
      </c>
      <c r="H3712" s="402" t="s">
        <v>3689</v>
      </c>
      <c r="I3712" s="418" t="s">
        <v>817</v>
      </c>
      <c r="J3712" s="402" t="s">
        <v>3689</v>
      </c>
      <c r="K3712" s="529">
        <v>2</v>
      </c>
      <c r="L3712" s="419">
        <v>12</v>
      </c>
      <c r="M3712" s="508">
        <f t="shared" si="90"/>
        <v>15600</v>
      </c>
      <c r="N3712" s="529">
        <v>1</v>
      </c>
      <c r="O3712" s="529">
        <v>6</v>
      </c>
      <c r="P3712" s="508">
        <f t="shared" si="91"/>
        <v>7800</v>
      </c>
    </row>
    <row r="3713" spans="1:16" s="389" customFormat="1" ht="11.25" x14ac:dyDescent="0.2">
      <c r="A3713" s="554" t="s">
        <v>522</v>
      </c>
      <c r="B3713" s="402" t="s">
        <v>4698</v>
      </c>
      <c r="C3713" s="505" t="s">
        <v>7971</v>
      </c>
      <c r="D3713" s="402" t="s">
        <v>7975</v>
      </c>
      <c r="E3713" s="508">
        <v>1300</v>
      </c>
      <c r="F3713" s="540" t="s">
        <v>8458</v>
      </c>
      <c r="G3713" s="402" t="s">
        <v>8459</v>
      </c>
      <c r="H3713" s="402" t="s">
        <v>3689</v>
      </c>
      <c r="I3713" s="418" t="s">
        <v>817</v>
      </c>
      <c r="J3713" s="402" t="s">
        <v>3689</v>
      </c>
      <c r="K3713" s="529">
        <v>2</v>
      </c>
      <c r="L3713" s="419">
        <v>12</v>
      </c>
      <c r="M3713" s="508">
        <f t="shared" si="90"/>
        <v>15600</v>
      </c>
      <c r="N3713" s="529">
        <v>1</v>
      </c>
      <c r="O3713" s="529">
        <v>6</v>
      </c>
      <c r="P3713" s="508">
        <f t="shared" si="91"/>
        <v>7800</v>
      </c>
    </row>
    <row r="3714" spans="1:16" s="389" customFormat="1" ht="11.25" x14ac:dyDescent="0.2">
      <c r="A3714" s="554" t="s">
        <v>522</v>
      </c>
      <c r="B3714" s="402" t="s">
        <v>4698</v>
      </c>
      <c r="C3714" s="505" t="s">
        <v>7971</v>
      </c>
      <c r="D3714" s="402" t="s">
        <v>7975</v>
      </c>
      <c r="E3714" s="508">
        <v>1600</v>
      </c>
      <c r="F3714" s="540" t="s">
        <v>8460</v>
      </c>
      <c r="G3714" s="402" t="s">
        <v>8461</v>
      </c>
      <c r="H3714" s="402" t="s">
        <v>3689</v>
      </c>
      <c r="I3714" s="418" t="s">
        <v>817</v>
      </c>
      <c r="J3714" s="402" t="s">
        <v>3689</v>
      </c>
      <c r="K3714" s="529">
        <v>2</v>
      </c>
      <c r="L3714" s="419">
        <v>12</v>
      </c>
      <c r="M3714" s="508">
        <f t="shared" si="90"/>
        <v>19200</v>
      </c>
      <c r="N3714" s="529">
        <v>1</v>
      </c>
      <c r="O3714" s="529">
        <v>6</v>
      </c>
      <c r="P3714" s="508">
        <f t="shared" si="91"/>
        <v>9600</v>
      </c>
    </row>
    <row r="3715" spans="1:16" s="389" customFormat="1" ht="11.25" x14ac:dyDescent="0.2">
      <c r="A3715" s="554" t="s">
        <v>522</v>
      </c>
      <c r="B3715" s="402" t="s">
        <v>7981</v>
      </c>
      <c r="C3715" s="505" t="s">
        <v>8012</v>
      </c>
      <c r="D3715" s="402" t="s">
        <v>7975</v>
      </c>
      <c r="E3715" s="508">
        <v>3270</v>
      </c>
      <c r="F3715" s="540">
        <v>43256261</v>
      </c>
      <c r="G3715" s="402" t="s">
        <v>8462</v>
      </c>
      <c r="H3715" s="402" t="s">
        <v>3689</v>
      </c>
      <c r="I3715" s="418" t="s">
        <v>817</v>
      </c>
      <c r="J3715" s="402" t="s">
        <v>3689</v>
      </c>
      <c r="K3715" s="529">
        <v>0</v>
      </c>
      <c r="L3715" s="419">
        <v>0</v>
      </c>
      <c r="M3715" s="508">
        <f t="shared" si="90"/>
        <v>0</v>
      </c>
      <c r="N3715" s="529">
        <v>1</v>
      </c>
      <c r="O3715" s="529">
        <v>6</v>
      </c>
      <c r="P3715" s="508">
        <f t="shared" si="91"/>
        <v>19620</v>
      </c>
    </row>
    <row r="3716" spans="1:16" s="389" customFormat="1" ht="11.25" x14ac:dyDescent="0.2">
      <c r="A3716" s="554" t="s">
        <v>522</v>
      </c>
      <c r="B3716" s="402" t="s">
        <v>7981</v>
      </c>
      <c r="C3716" s="505" t="s">
        <v>7982</v>
      </c>
      <c r="D3716" s="402" t="s">
        <v>7975</v>
      </c>
      <c r="E3716" s="508">
        <v>2500</v>
      </c>
      <c r="F3716" s="540" t="s">
        <v>8463</v>
      </c>
      <c r="G3716" s="402" t="s">
        <v>8464</v>
      </c>
      <c r="H3716" s="402" t="s">
        <v>3689</v>
      </c>
      <c r="I3716" s="418" t="s">
        <v>817</v>
      </c>
      <c r="J3716" s="402" t="s">
        <v>3689</v>
      </c>
      <c r="K3716" s="529">
        <v>1</v>
      </c>
      <c r="L3716" s="419">
        <v>0</v>
      </c>
      <c r="M3716" s="508">
        <f t="shared" si="90"/>
        <v>0</v>
      </c>
      <c r="N3716" s="529">
        <v>1</v>
      </c>
      <c r="O3716" s="529">
        <v>6</v>
      </c>
      <c r="P3716" s="508">
        <f t="shared" si="91"/>
        <v>15000</v>
      </c>
    </row>
    <row r="3717" spans="1:16" s="389" customFormat="1" ht="11.25" x14ac:dyDescent="0.2">
      <c r="A3717" s="554" t="s">
        <v>522</v>
      </c>
      <c r="B3717" s="402" t="s">
        <v>7981</v>
      </c>
      <c r="C3717" s="505" t="s">
        <v>7982</v>
      </c>
      <c r="D3717" s="402" t="s">
        <v>7975</v>
      </c>
      <c r="E3717" s="508">
        <v>2500</v>
      </c>
      <c r="F3717" s="540" t="s">
        <v>8465</v>
      </c>
      <c r="G3717" s="402" t="s">
        <v>8466</v>
      </c>
      <c r="H3717" s="402" t="s">
        <v>3689</v>
      </c>
      <c r="I3717" s="418" t="s">
        <v>817</v>
      </c>
      <c r="J3717" s="402" t="s">
        <v>3689</v>
      </c>
      <c r="K3717" s="529">
        <v>1</v>
      </c>
      <c r="L3717" s="419">
        <v>0</v>
      </c>
      <c r="M3717" s="508">
        <f t="shared" si="90"/>
        <v>0</v>
      </c>
      <c r="N3717" s="529">
        <v>1</v>
      </c>
      <c r="O3717" s="529">
        <v>6</v>
      </c>
      <c r="P3717" s="508">
        <f t="shared" si="91"/>
        <v>15000</v>
      </c>
    </row>
    <row r="3718" spans="1:16" s="389" customFormat="1" ht="11.25" x14ac:dyDescent="0.2">
      <c r="A3718" s="554" t="s">
        <v>522</v>
      </c>
      <c r="B3718" s="402" t="s">
        <v>4698</v>
      </c>
      <c r="C3718" s="505" t="s">
        <v>7971</v>
      </c>
      <c r="D3718" s="402" t="s">
        <v>7975</v>
      </c>
      <c r="E3718" s="508">
        <v>1300</v>
      </c>
      <c r="F3718" s="540" t="s">
        <v>8467</v>
      </c>
      <c r="G3718" s="402" t="s">
        <v>8468</v>
      </c>
      <c r="H3718" s="402" t="s">
        <v>3689</v>
      </c>
      <c r="I3718" s="418" t="s">
        <v>817</v>
      </c>
      <c r="J3718" s="402" t="s">
        <v>3689</v>
      </c>
      <c r="K3718" s="529">
        <v>2</v>
      </c>
      <c r="L3718" s="419">
        <v>12</v>
      </c>
      <c r="M3718" s="508">
        <f t="shared" si="90"/>
        <v>15600</v>
      </c>
      <c r="N3718" s="529">
        <v>1</v>
      </c>
      <c r="O3718" s="529">
        <v>6</v>
      </c>
      <c r="P3718" s="508">
        <f t="shared" si="91"/>
        <v>7800</v>
      </c>
    </row>
    <row r="3719" spans="1:16" s="389" customFormat="1" ht="11.25" x14ac:dyDescent="0.2">
      <c r="A3719" s="554" t="s">
        <v>522</v>
      </c>
      <c r="B3719" s="402" t="s">
        <v>7981</v>
      </c>
      <c r="C3719" s="505" t="s">
        <v>7982</v>
      </c>
      <c r="D3719" s="402" t="s">
        <v>7975</v>
      </c>
      <c r="E3719" s="508">
        <v>2500</v>
      </c>
      <c r="F3719" s="540" t="s">
        <v>8469</v>
      </c>
      <c r="G3719" s="402" t="s">
        <v>8470</v>
      </c>
      <c r="H3719" s="402" t="s">
        <v>3689</v>
      </c>
      <c r="I3719" s="418" t="s">
        <v>817</v>
      </c>
      <c r="J3719" s="402" t="s">
        <v>3689</v>
      </c>
      <c r="K3719" s="529">
        <v>1</v>
      </c>
      <c r="L3719" s="419">
        <v>0</v>
      </c>
      <c r="M3719" s="508">
        <f t="shared" si="90"/>
        <v>0</v>
      </c>
      <c r="N3719" s="529">
        <v>1</v>
      </c>
      <c r="O3719" s="529">
        <v>6</v>
      </c>
      <c r="P3719" s="508">
        <f t="shared" si="91"/>
        <v>15000</v>
      </c>
    </row>
    <row r="3720" spans="1:16" s="389" customFormat="1" ht="11.25" x14ac:dyDescent="0.2">
      <c r="A3720" s="554" t="s">
        <v>522</v>
      </c>
      <c r="B3720" s="402" t="s">
        <v>7981</v>
      </c>
      <c r="C3720" s="505" t="s">
        <v>7982</v>
      </c>
      <c r="D3720" s="402" t="s">
        <v>7975</v>
      </c>
      <c r="E3720" s="508">
        <v>2500</v>
      </c>
      <c r="F3720" s="540" t="s">
        <v>8471</v>
      </c>
      <c r="G3720" s="402" t="s">
        <v>8472</v>
      </c>
      <c r="H3720" s="402" t="s">
        <v>3689</v>
      </c>
      <c r="I3720" s="418" t="s">
        <v>817</v>
      </c>
      <c r="J3720" s="402" t="s">
        <v>3689</v>
      </c>
      <c r="K3720" s="529">
        <v>1</v>
      </c>
      <c r="L3720" s="419">
        <v>0</v>
      </c>
      <c r="M3720" s="508">
        <f t="shared" si="90"/>
        <v>0</v>
      </c>
      <c r="N3720" s="529">
        <v>1</v>
      </c>
      <c r="O3720" s="529">
        <v>6</v>
      </c>
      <c r="P3720" s="508">
        <f t="shared" si="91"/>
        <v>15000</v>
      </c>
    </row>
    <row r="3721" spans="1:16" s="389" customFormat="1" ht="11.25" x14ac:dyDescent="0.2">
      <c r="A3721" s="554" t="s">
        <v>522</v>
      </c>
      <c r="B3721" s="402" t="s">
        <v>4698</v>
      </c>
      <c r="C3721" s="505" t="s">
        <v>7971</v>
      </c>
      <c r="D3721" s="402" t="s">
        <v>7975</v>
      </c>
      <c r="E3721" s="508">
        <v>1300</v>
      </c>
      <c r="F3721" s="540" t="s">
        <v>8473</v>
      </c>
      <c r="G3721" s="402" t="s">
        <v>8474</v>
      </c>
      <c r="H3721" s="402" t="s">
        <v>3689</v>
      </c>
      <c r="I3721" s="418" t="s">
        <v>817</v>
      </c>
      <c r="J3721" s="402" t="s">
        <v>3689</v>
      </c>
      <c r="K3721" s="529">
        <v>2</v>
      </c>
      <c r="L3721" s="419">
        <v>12</v>
      </c>
      <c r="M3721" s="508">
        <f t="shared" si="90"/>
        <v>15600</v>
      </c>
      <c r="N3721" s="529">
        <v>1</v>
      </c>
      <c r="O3721" s="529">
        <v>6</v>
      </c>
      <c r="P3721" s="508">
        <f t="shared" si="91"/>
        <v>7800</v>
      </c>
    </row>
    <row r="3722" spans="1:16" s="389" customFormat="1" ht="11.25" x14ac:dyDescent="0.2">
      <c r="A3722" s="554" t="s">
        <v>522</v>
      </c>
      <c r="B3722" s="402" t="s">
        <v>7981</v>
      </c>
      <c r="C3722" s="505" t="s">
        <v>8012</v>
      </c>
      <c r="D3722" s="402" t="s">
        <v>7975</v>
      </c>
      <c r="E3722" s="508">
        <v>3270</v>
      </c>
      <c r="F3722" s="540">
        <v>41508106</v>
      </c>
      <c r="G3722" s="402" t="s">
        <v>8475</v>
      </c>
      <c r="H3722" s="402" t="s">
        <v>3689</v>
      </c>
      <c r="I3722" s="418" t="s">
        <v>817</v>
      </c>
      <c r="J3722" s="402" t="s">
        <v>3689</v>
      </c>
      <c r="K3722" s="529">
        <v>0</v>
      </c>
      <c r="L3722" s="419">
        <v>0</v>
      </c>
      <c r="M3722" s="508">
        <f t="shared" si="90"/>
        <v>0</v>
      </c>
      <c r="N3722" s="529">
        <v>1</v>
      </c>
      <c r="O3722" s="529">
        <v>6</v>
      </c>
      <c r="P3722" s="508">
        <f t="shared" si="91"/>
        <v>19620</v>
      </c>
    </row>
    <row r="3723" spans="1:16" s="389" customFormat="1" ht="11.25" x14ac:dyDescent="0.2">
      <c r="A3723" s="554" t="s">
        <v>522</v>
      </c>
      <c r="B3723" s="402" t="s">
        <v>4698</v>
      </c>
      <c r="C3723" s="505" t="s">
        <v>7971</v>
      </c>
      <c r="D3723" s="402" t="s">
        <v>7975</v>
      </c>
      <c r="E3723" s="508">
        <v>1300</v>
      </c>
      <c r="F3723" s="540" t="s">
        <v>8476</v>
      </c>
      <c r="G3723" s="402" t="s">
        <v>8477</v>
      </c>
      <c r="H3723" s="402" t="s">
        <v>3689</v>
      </c>
      <c r="I3723" s="418" t="s">
        <v>817</v>
      </c>
      <c r="J3723" s="402" t="s">
        <v>3689</v>
      </c>
      <c r="K3723" s="529">
        <v>2</v>
      </c>
      <c r="L3723" s="419">
        <v>12</v>
      </c>
      <c r="M3723" s="508">
        <f t="shared" si="90"/>
        <v>15600</v>
      </c>
      <c r="N3723" s="529">
        <v>1</v>
      </c>
      <c r="O3723" s="529">
        <v>6</v>
      </c>
      <c r="P3723" s="508">
        <f t="shared" si="91"/>
        <v>7800</v>
      </c>
    </row>
    <row r="3724" spans="1:16" s="389" customFormat="1" ht="11.25" x14ac:dyDescent="0.2">
      <c r="A3724" s="554" t="s">
        <v>522</v>
      </c>
      <c r="B3724" s="402" t="s">
        <v>7981</v>
      </c>
      <c r="C3724" s="505" t="s">
        <v>8016</v>
      </c>
      <c r="D3724" s="402" t="s">
        <v>7975</v>
      </c>
      <c r="E3724" s="508">
        <v>2550</v>
      </c>
      <c r="F3724" s="540">
        <v>46479299</v>
      </c>
      <c r="G3724" s="402" t="s">
        <v>8478</v>
      </c>
      <c r="H3724" s="402" t="s">
        <v>3689</v>
      </c>
      <c r="I3724" s="418" t="s">
        <v>817</v>
      </c>
      <c r="J3724" s="402" t="s">
        <v>3689</v>
      </c>
      <c r="K3724" s="529">
        <v>1</v>
      </c>
      <c r="L3724" s="419">
        <v>0</v>
      </c>
      <c r="M3724" s="508">
        <f t="shared" si="90"/>
        <v>0</v>
      </c>
      <c r="N3724" s="529">
        <v>1</v>
      </c>
      <c r="O3724" s="529">
        <v>6</v>
      </c>
      <c r="P3724" s="508">
        <f t="shared" si="91"/>
        <v>15300</v>
      </c>
    </row>
    <row r="3725" spans="1:16" s="389" customFormat="1" ht="11.25" x14ac:dyDescent="0.2">
      <c r="A3725" s="554" t="s">
        <v>522</v>
      </c>
      <c r="B3725" s="402" t="s">
        <v>4698</v>
      </c>
      <c r="C3725" s="505" t="s">
        <v>7971</v>
      </c>
      <c r="D3725" s="402" t="s">
        <v>7975</v>
      </c>
      <c r="E3725" s="508">
        <v>1300</v>
      </c>
      <c r="F3725" s="540" t="s">
        <v>8479</v>
      </c>
      <c r="G3725" s="402" t="s">
        <v>8480</v>
      </c>
      <c r="H3725" s="402" t="s">
        <v>3689</v>
      </c>
      <c r="I3725" s="418" t="s">
        <v>817</v>
      </c>
      <c r="J3725" s="402" t="s">
        <v>3689</v>
      </c>
      <c r="K3725" s="529">
        <v>2</v>
      </c>
      <c r="L3725" s="419">
        <v>12</v>
      </c>
      <c r="M3725" s="508">
        <f t="shared" si="90"/>
        <v>15600</v>
      </c>
      <c r="N3725" s="529">
        <v>1</v>
      </c>
      <c r="O3725" s="529">
        <v>6</v>
      </c>
      <c r="P3725" s="508">
        <f t="shared" si="91"/>
        <v>7800</v>
      </c>
    </row>
    <row r="3726" spans="1:16" s="389" customFormat="1" ht="11.25" x14ac:dyDescent="0.2">
      <c r="A3726" s="554" t="s">
        <v>522</v>
      </c>
      <c r="B3726" s="402" t="s">
        <v>7981</v>
      </c>
      <c r="C3726" s="505" t="s">
        <v>7982</v>
      </c>
      <c r="D3726" s="402" t="s">
        <v>7975</v>
      </c>
      <c r="E3726" s="508">
        <v>2500</v>
      </c>
      <c r="F3726" s="540" t="s">
        <v>8481</v>
      </c>
      <c r="G3726" s="402" t="s">
        <v>8482</v>
      </c>
      <c r="H3726" s="402" t="s">
        <v>3689</v>
      </c>
      <c r="I3726" s="418" t="s">
        <v>817</v>
      </c>
      <c r="J3726" s="402" t="s">
        <v>3689</v>
      </c>
      <c r="K3726" s="529">
        <v>1</v>
      </c>
      <c r="L3726" s="419">
        <v>0</v>
      </c>
      <c r="M3726" s="508">
        <f t="shared" si="90"/>
        <v>0</v>
      </c>
      <c r="N3726" s="529">
        <v>1</v>
      </c>
      <c r="O3726" s="529">
        <v>6</v>
      </c>
      <c r="P3726" s="508">
        <f t="shared" si="91"/>
        <v>15000</v>
      </c>
    </row>
    <row r="3727" spans="1:16" s="389" customFormat="1" ht="11.25" x14ac:dyDescent="0.2">
      <c r="A3727" s="554" t="s">
        <v>522</v>
      </c>
      <c r="B3727" s="402" t="s">
        <v>4698</v>
      </c>
      <c r="C3727" s="505" t="s">
        <v>7971</v>
      </c>
      <c r="D3727" s="402" t="s">
        <v>7975</v>
      </c>
      <c r="E3727" s="508">
        <v>1300</v>
      </c>
      <c r="F3727" s="540" t="s">
        <v>8483</v>
      </c>
      <c r="G3727" s="402" t="s">
        <v>8484</v>
      </c>
      <c r="H3727" s="402" t="s">
        <v>3689</v>
      </c>
      <c r="I3727" s="418" t="s">
        <v>817</v>
      </c>
      <c r="J3727" s="402" t="s">
        <v>3689</v>
      </c>
      <c r="K3727" s="529">
        <v>2</v>
      </c>
      <c r="L3727" s="419">
        <v>12</v>
      </c>
      <c r="M3727" s="508">
        <f t="shared" si="90"/>
        <v>15600</v>
      </c>
      <c r="N3727" s="529">
        <v>1</v>
      </c>
      <c r="O3727" s="529">
        <v>6</v>
      </c>
      <c r="P3727" s="508">
        <f t="shared" si="91"/>
        <v>7800</v>
      </c>
    </row>
    <row r="3728" spans="1:16" s="389" customFormat="1" ht="11.25" x14ac:dyDescent="0.2">
      <c r="A3728" s="554" t="s">
        <v>522</v>
      </c>
      <c r="B3728" s="402" t="s">
        <v>4698</v>
      </c>
      <c r="C3728" s="505" t="s">
        <v>7971</v>
      </c>
      <c r="D3728" s="402" t="s">
        <v>7975</v>
      </c>
      <c r="E3728" s="508">
        <v>1300</v>
      </c>
      <c r="F3728" s="540" t="s">
        <v>8485</v>
      </c>
      <c r="G3728" s="402" t="s">
        <v>8486</v>
      </c>
      <c r="H3728" s="402" t="s">
        <v>3689</v>
      </c>
      <c r="I3728" s="418" t="s">
        <v>817</v>
      </c>
      <c r="J3728" s="402" t="s">
        <v>3689</v>
      </c>
      <c r="K3728" s="529">
        <v>2</v>
      </c>
      <c r="L3728" s="419">
        <v>12</v>
      </c>
      <c r="M3728" s="508">
        <f t="shared" si="90"/>
        <v>15600</v>
      </c>
      <c r="N3728" s="529">
        <v>1</v>
      </c>
      <c r="O3728" s="529">
        <v>6</v>
      </c>
      <c r="P3728" s="508">
        <f t="shared" si="91"/>
        <v>7800</v>
      </c>
    </row>
    <row r="3729" spans="1:16" s="389" customFormat="1" ht="11.25" x14ac:dyDescent="0.2">
      <c r="A3729" s="554" t="s">
        <v>522</v>
      </c>
      <c r="B3729" s="402" t="s">
        <v>4698</v>
      </c>
      <c r="C3729" s="505" t="s">
        <v>7971</v>
      </c>
      <c r="D3729" s="402" t="s">
        <v>7975</v>
      </c>
      <c r="E3729" s="508">
        <v>1300</v>
      </c>
      <c r="F3729" s="540" t="s">
        <v>8487</v>
      </c>
      <c r="G3729" s="402" t="s">
        <v>8488</v>
      </c>
      <c r="H3729" s="402" t="s">
        <v>3689</v>
      </c>
      <c r="I3729" s="418" t="s">
        <v>817</v>
      </c>
      <c r="J3729" s="402" t="s">
        <v>3689</v>
      </c>
      <c r="K3729" s="529">
        <v>2</v>
      </c>
      <c r="L3729" s="419">
        <v>12</v>
      </c>
      <c r="M3729" s="508">
        <f t="shared" si="90"/>
        <v>15600</v>
      </c>
      <c r="N3729" s="529">
        <v>1</v>
      </c>
      <c r="O3729" s="529">
        <v>6</v>
      </c>
      <c r="P3729" s="508">
        <f t="shared" si="91"/>
        <v>7800</v>
      </c>
    </row>
    <row r="3730" spans="1:16" s="389" customFormat="1" ht="11.25" x14ac:dyDescent="0.2">
      <c r="A3730" s="554" t="s">
        <v>522</v>
      </c>
      <c r="B3730" s="402" t="s">
        <v>4698</v>
      </c>
      <c r="C3730" s="505" t="s">
        <v>7971</v>
      </c>
      <c r="D3730" s="402" t="s">
        <v>7975</v>
      </c>
      <c r="E3730" s="508">
        <v>1300</v>
      </c>
      <c r="F3730" s="540" t="s">
        <v>8489</v>
      </c>
      <c r="G3730" s="402" t="s">
        <v>8490</v>
      </c>
      <c r="H3730" s="402" t="s">
        <v>3689</v>
      </c>
      <c r="I3730" s="418" t="s">
        <v>817</v>
      </c>
      <c r="J3730" s="402" t="s">
        <v>3689</v>
      </c>
      <c r="K3730" s="529">
        <v>2</v>
      </c>
      <c r="L3730" s="419">
        <v>12</v>
      </c>
      <c r="M3730" s="508">
        <f t="shared" si="90"/>
        <v>15600</v>
      </c>
      <c r="N3730" s="529">
        <v>1</v>
      </c>
      <c r="O3730" s="529">
        <v>6</v>
      </c>
      <c r="P3730" s="508">
        <f t="shared" si="91"/>
        <v>7800</v>
      </c>
    </row>
    <row r="3731" spans="1:16" s="389" customFormat="1" ht="11.25" x14ac:dyDescent="0.2">
      <c r="A3731" s="554" t="s">
        <v>522</v>
      </c>
      <c r="B3731" s="402" t="s">
        <v>7981</v>
      </c>
      <c r="C3731" s="505" t="s">
        <v>7982</v>
      </c>
      <c r="D3731" s="402" t="s">
        <v>7975</v>
      </c>
      <c r="E3731" s="508">
        <v>2500</v>
      </c>
      <c r="F3731" s="540" t="s">
        <v>8491</v>
      </c>
      <c r="G3731" s="402" t="s">
        <v>8492</v>
      </c>
      <c r="H3731" s="402" t="s">
        <v>3689</v>
      </c>
      <c r="I3731" s="418" t="s">
        <v>817</v>
      </c>
      <c r="J3731" s="402" t="s">
        <v>3689</v>
      </c>
      <c r="K3731" s="529">
        <v>1</v>
      </c>
      <c r="L3731" s="419">
        <v>0</v>
      </c>
      <c r="M3731" s="508">
        <f t="shared" si="90"/>
        <v>0</v>
      </c>
      <c r="N3731" s="529">
        <v>1</v>
      </c>
      <c r="O3731" s="529">
        <v>6</v>
      </c>
      <c r="P3731" s="508">
        <f t="shared" si="91"/>
        <v>15000</v>
      </c>
    </row>
    <row r="3732" spans="1:16" s="389" customFormat="1" ht="11.25" x14ac:dyDescent="0.2">
      <c r="A3732" s="554" t="s">
        <v>522</v>
      </c>
      <c r="B3732" s="402" t="s">
        <v>4698</v>
      </c>
      <c r="C3732" s="505" t="s">
        <v>7971</v>
      </c>
      <c r="D3732" s="402" t="s">
        <v>7975</v>
      </c>
      <c r="E3732" s="508">
        <v>1300</v>
      </c>
      <c r="F3732" s="540" t="s">
        <v>8493</v>
      </c>
      <c r="G3732" s="402" t="s">
        <v>8494</v>
      </c>
      <c r="H3732" s="402" t="s">
        <v>3689</v>
      </c>
      <c r="I3732" s="418" t="s">
        <v>817</v>
      </c>
      <c r="J3732" s="402" t="s">
        <v>3689</v>
      </c>
      <c r="K3732" s="529">
        <v>2</v>
      </c>
      <c r="L3732" s="419">
        <v>12</v>
      </c>
      <c r="M3732" s="508">
        <f t="shared" si="90"/>
        <v>15600</v>
      </c>
      <c r="N3732" s="529">
        <v>1</v>
      </c>
      <c r="O3732" s="529">
        <v>6</v>
      </c>
      <c r="P3732" s="508">
        <f t="shared" si="91"/>
        <v>7800</v>
      </c>
    </row>
    <row r="3733" spans="1:16" s="389" customFormat="1" ht="11.25" x14ac:dyDescent="0.2">
      <c r="A3733" s="554" t="s">
        <v>522</v>
      </c>
      <c r="B3733" s="402" t="s">
        <v>7981</v>
      </c>
      <c r="C3733" s="505" t="s">
        <v>7982</v>
      </c>
      <c r="D3733" s="402" t="s">
        <v>7975</v>
      </c>
      <c r="E3733" s="508">
        <v>2500</v>
      </c>
      <c r="F3733" s="540" t="s">
        <v>8495</v>
      </c>
      <c r="G3733" s="402" t="s">
        <v>8496</v>
      </c>
      <c r="H3733" s="402" t="s">
        <v>3689</v>
      </c>
      <c r="I3733" s="418" t="s">
        <v>817</v>
      </c>
      <c r="J3733" s="402" t="s">
        <v>3689</v>
      </c>
      <c r="K3733" s="529">
        <v>1</v>
      </c>
      <c r="L3733" s="419">
        <v>0</v>
      </c>
      <c r="M3733" s="508">
        <f t="shared" si="90"/>
        <v>0</v>
      </c>
      <c r="N3733" s="529">
        <v>1</v>
      </c>
      <c r="O3733" s="529">
        <v>6</v>
      </c>
      <c r="P3733" s="508">
        <f t="shared" si="91"/>
        <v>15000</v>
      </c>
    </row>
    <row r="3734" spans="1:16" s="389" customFormat="1" ht="11.25" x14ac:dyDescent="0.2">
      <c r="A3734" s="554" t="s">
        <v>522</v>
      </c>
      <c r="B3734" s="402" t="s">
        <v>7981</v>
      </c>
      <c r="C3734" s="505" t="s">
        <v>7982</v>
      </c>
      <c r="D3734" s="402" t="s">
        <v>7975</v>
      </c>
      <c r="E3734" s="508">
        <v>2500</v>
      </c>
      <c r="F3734" s="540" t="s">
        <v>8497</v>
      </c>
      <c r="G3734" s="402" t="s">
        <v>8498</v>
      </c>
      <c r="H3734" s="402" t="s">
        <v>3689</v>
      </c>
      <c r="I3734" s="418" t="s">
        <v>817</v>
      </c>
      <c r="J3734" s="402" t="s">
        <v>3689</v>
      </c>
      <c r="K3734" s="529">
        <v>1</v>
      </c>
      <c r="L3734" s="419">
        <v>0</v>
      </c>
      <c r="M3734" s="508">
        <f t="shared" si="90"/>
        <v>0</v>
      </c>
      <c r="N3734" s="529">
        <v>1</v>
      </c>
      <c r="O3734" s="529">
        <v>6</v>
      </c>
      <c r="P3734" s="508">
        <f t="shared" si="91"/>
        <v>15000</v>
      </c>
    </row>
    <row r="3735" spans="1:16" s="389" customFormat="1" ht="11.25" x14ac:dyDescent="0.2">
      <c r="A3735" s="554" t="s">
        <v>522</v>
      </c>
      <c r="B3735" s="402" t="s">
        <v>7981</v>
      </c>
      <c r="C3735" s="505" t="s">
        <v>8012</v>
      </c>
      <c r="D3735" s="402" t="s">
        <v>7975</v>
      </c>
      <c r="E3735" s="508">
        <v>3270</v>
      </c>
      <c r="F3735" s="540">
        <v>47051248</v>
      </c>
      <c r="G3735" s="402" t="s">
        <v>8499</v>
      </c>
      <c r="H3735" s="402" t="s">
        <v>3689</v>
      </c>
      <c r="I3735" s="418" t="s">
        <v>817</v>
      </c>
      <c r="J3735" s="402" t="s">
        <v>3689</v>
      </c>
      <c r="K3735" s="529">
        <v>0</v>
      </c>
      <c r="L3735" s="419">
        <v>0</v>
      </c>
      <c r="M3735" s="508">
        <f t="shared" si="90"/>
        <v>0</v>
      </c>
      <c r="N3735" s="529">
        <v>1</v>
      </c>
      <c r="O3735" s="529">
        <v>6</v>
      </c>
      <c r="P3735" s="508">
        <f t="shared" si="91"/>
        <v>19620</v>
      </c>
    </row>
    <row r="3736" spans="1:16" s="389" customFormat="1" ht="11.25" x14ac:dyDescent="0.2">
      <c r="A3736" s="554" t="s">
        <v>522</v>
      </c>
      <c r="B3736" s="402" t="s">
        <v>7981</v>
      </c>
      <c r="C3736" s="505" t="s">
        <v>8012</v>
      </c>
      <c r="D3736" s="402" t="s">
        <v>7975</v>
      </c>
      <c r="E3736" s="508">
        <v>3270</v>
      </c>
      <c r="F3736" s="540">
        <v>72253849</v>
      </c>
      <c r="G3736" s="402" t="s">
        <v>8500</v>
      </c>
      <c r="H3736" s="402" t="s">
        <v>3689</v>
      </c>
      <c r="I3736" s="418" t="s">
        <v>817</v>
      </c>
      <c r="J3736" s="402" t="s">
        <v>3689</v>
      </c>
      <c r="K3736" s="529">
        <v>0</v>
      </c>
      <c r="L3736" s="419">
        <v>0</v>
      </c>
      <c r="M3736" s="508">
        <f t="shared" si="90"/>
        <v>0</v>
      </c>
      <c r="N3736" s="529">
        <v>1</v>
      </c>
      <c r="O3736" s="529">
        <v>6</v>
      </c>
      <c r="P3736" s="508">
        <f t="shared" si="91"/>
        <v>19620</v>
      </c>
    </row>
    <row r="3737" spans="1:16" s="389" customFormat="1" ht="11.25" x14ac:dyDescent="0.2">
      <c r="A3737" s="554" t="s">
        <v>522</v>
      </c>
      <c r="B3737" s="402" t="s">
        <v>4698</v>
      </c>
      <c r="C3737" s="505" t="s">
        <v>7971</v>
      </c>
      <c r="D3737" s="402" t="s">
        <v>7975</v>
      </c>
      <c r="E3737" s="508">
        <v>1300</v>
      </c>
      <c r="F3737" s="540" t="s">
        <v>8501</v>
      </c>
      <c r="G3737" s="402" t="s">
        <v>8502</v>
      </c>
      <c r="H3737" s="402" t="s">
        <v>3689</v>
      </c>
      <c r="I3737" s="418" t="s">
        <v>817</v>
      </c>
      <c r="J3737" s="402" t="s">
        <v>3689</v>
      </c>
      <c r="K3737" s="529">
        <v>2</v>
      </c>
      <c r="L3737" s="419">
        <v>12</v>
      </c>
      <c r="M3737" s="508">
        <f t="shared" si="90"/>
        <v>15600</v>
      </c>
      <c r="N3737" s="529">
        <v>1</v>
      </c>
      <c r="O3737" s="529">
        <v>6</v>
      </c>
      <c r="P3737" s="508">
        <f t="shared" si="91"/>
        <v>7800</v>
      </c>
    </row>
    <row r="3738" spans="1:16" s="389" customFormat="1" ht="11.25" x14ac:dyDescent="0.2">
      <c r="A3738" s="554" t="s">
        <v>522</v>
      </c>
      <c r="B3738" s="402" t="s">
        <v>7981</v>
      </c>
      <c r="C3738" s="505" t="s">
        <v>7982</v>
      </c>
      <c r="D3738" s="402" t="s">
        <v>7975</v>
      </c>
      <c r="E3738" s="508">
        <v>2500</v>
      </c>
      <c r="F3738" s="540" t="s">
        <v>8503</v>
      </c>
      <c r="G3738" s="402" t="s">
        <v>8504</v>
      </c>
      <c r="H3738" s="402" t="s">
        <v>3689</v>
      </c>
      <c r="I3738" s="418" t="s">
        <v>817</v>
      </c>
      <c r="J3738" s="402" t="s">
        <v>3689</v>
      </c>
      <c r="K3738" s="529">
        <v>1</v>
      </c>
      <c r="L3738" s="419">
        <v>0</v>
      </c>
      <c r="M3738" s="508">
        <f t="shared" si="90"/>
        <v>0</v>
      </c>
      <c r="N3738" s="529">
        <v>1</v>
      </c>
      <c r="O3738" s="529">
        <v>6</v>
      </c>
      <c r="P3738" s="508">
        <f t="shared" si="91"/>
        <v>15000</v>
      </c>
    </row>
    <row r="3739" spans="1:16" s="389" customFormat="1" ht="11.25" x14ac:dyDescent="0.2">
      <c r="A3739" s="554" t="s">
        <v>522</v>
      </c>
      <c r="B3739" s="402" t="s">
        <v>7981</v>
      </c>
      <c r="C3739" s="505" t="s">
        <v>8016</v>
      </c>
      <c r="D3739" s="402" t="s">
        <v>7975</v>
      </c>
      <c r="E3739" s="508">
        <v>2550</v>
      </c>
      <c r="F3739" s="540">
        <v>47440314</v>
      </c>
      <c r="G3739" s="402" t="s">
        <v>8505</v>
      </c>
      <c r="H3739" s="402" t="s">
        <v>3689</v>
      </c>
      <c r="I3739" s="418" t="s">
        <v>817</v>
      </c>
      <c r="J3739" s="402" t="s">
        <v>3689</v>
      </c>
      <c r="K3739" s="529">
        <v>1</v>
      </c>
      <c r="L3739" s="419">
        <v>0</v>
      </c>
      <c r="M3739" s="508">
        <f t="shared" si="90"/>
        <v>0</v>
      </c>
      <c r="N3739" s="529">
        <v>1</v>
      </c>
      <c r="O3739" s="529">
        <v>6</v>
      </c>
      <c r="P3739" s="508">
        <f t="shared" si="91"/>
        <v>15300</v>
      </c>
    </row>
    <row r="3740" spans="1:16" s="389" customFormat="1" ht="11.25" x14ac:dyDescent="0.2">
      <c r="A3740" s="554" t="s">
        <v>522</v>
      </c>
      <c r="B3740" s="402" t="s">
        <v>4698</v>
      </c>
      <c r="C3740" s="505" t="s">
        <v>7971</v>
      </c>
      <c r="D3740" s="402" t="s">
        <v>7975</v>
      </c>
      <c r="E3740" s="508">
        <v>1300</v>
      </c>
      <c r="F3740" s="540" t="s">
        <v>8506</v>
      </c>
      <c r="G3740" s="402" t="s">
        <v>8507</v>
      </c>
      <c r="H3740" s="402" t="s">
        <v>3689</v>
      </c>
      <c r="I3740" s="418" t="s">
        <v>817</v>
      </c>
      <c r="J3740" s="402" t="s">
        <v>3689</v>
      </c>
      <c r="K3740" s="529">
        <v>2</v>
      </c>
      <c r="L3740" s="419">
        <v>12</v>
      </c>
      <c r="M3740" s="508">
        <f t="shared" si="90"/>
        <v>15600</v>
      </c>
      <c r="N3740" s="529">
        <v>1</v>
      </c>
      <c r="O3740" s="529">
        <v>6</v>
      </c>
      <c r="P3740" s="508">
        <f t="shared" si="91"/>
        <v>7800</v>
      </c>
    </row>
    <row r="3741" spans="1:16" s="389" customFormat="1" ht="11.25" x14ac:dyDescent="0.2">
      <c r="A3741" s="554" t="s">
        <v>522</v>
      </c>
      <c r="B3741" s="402" t="s">
        <v>4698</v>
      </c>
      <c r="C3741" s="505" t="s">
        <v>7971</v>
      </c>
      <c r="D3741" s="402" t="s">
        <v>7975</v>
      </c>
      <c r="E3741" s="508">
        <v>1300</v>
      </c>
      <c r="F3741" s="540" t="s">
        <v>8508</v>
      </c>
      <c r="G3741" s="402" t="s">
        <v>8509</v>
      </c>
      <c r="H3741" s="402" t="s">
        <v>3689</v>
      </c>
      <c r="I3741" s="418" t="s">
        <v>817</v>
      </c>
      <c r="J3741" s="402" t="s">
        <v>3689</v>
      </c>
      <c r="K3741" s="529">
        <v>2</v>
      </c>
      <c r="L3741" s="419">
        <v>12</v>
      </c>
      <c r="M3741" s="508">
        <f t="shared" si="90"/>
        <v>15600</v>
      </c>
      <c r="N3741" s="529">
        <v>1</v>
      </c>
      <c r="O3741" s="529">
        <v>6</v>
      </c>
      <c r="P3741" s="508">
        <f t="shared" si="91"/>
        <v>7800</v>
      </c>
    </row>
    <row r="3742" spans="1:16" s="389" customFormat="1" ht="11.25" x14ac:dyDescent="0.2">
      <c r="A3742" s="554" t="s">
        <v>522</v>
      </c>
      <c r="B3742" s="402" t="s">
        <v>4698</v>
      </c>
      <c r="C3742" s="505" t="s">
        <v>7971</v>
      </c>
      <c r="D3742" s="402" t="s">
        <v>7975</v>
      </c>
      <c r="E3742" s="508">
        <v>1300</v>
      </c>
      <c r="F3742" s="540" t="s">
        <v>8510</v>
      </c>
      <c r="G3742" s="402" t="s">
        <v>8511</v>
      </c>
      <c r="H3742" s="402" t="s">
        <v>3689</v>
      </c>
      <c r="I3742" s="418" t="s">
        <v>817</v>
      </c>
      <c r="J3742" s="402" t="s">
        <v>3689</v>
      </c>
      <c r="K3742" s="529">
        <v>2</v>
      </c>
      <c r="L3742" s="419">
        <v>12</v>
      </c>
      <c r="M3742" s="508">
        <f t="shared" si="90"/>
        <v>15600</v>
      </c>
      <c r="N3742" s="529">
        <v>1</v>
      </c>
      <c r="O3742" s="529">
        <v>6</v>
      </c>
      <c r="P3742" s="508">
        <f t="shared" si="91"/>
        <v>7800</v>
      </c>
    </row>
    <row r="3743" spans="1:16" s="389" customFormat="1" ht="11.25" x14ac:dyDescent="0.2">
      <c r="A3743" s="554" t="s">
        <v>522</v>
      </c>
      <c r="B3743" s="402" t="s">
        <v>7981</v>
      </c>
      <c r="C3743" s="505" t="s">
        <v>7982</v>
      </c>
      <c r="D3743" s="402" t="s">
        <v>7975</v>
      </c>
      <c r="E3743" s="508">
        <v>2500</v>
      </c>
      <c r="F3743" s="540" t="s">
        <v>8512</v>
      </c>
      <c r="G3743" s="402" t="s">
        <v>8513</v>
      </c>
      <c r="H3743" s="402" t="s">
        <v>3689</v>
      </c>
      <c r="I3743" s="418" t="s">
        <v>817</v>
      </c>
      <c r="J3743" s="402" t="s">
        <v>3689</v>
      </c>
      <c r="K3743" s="529">
        <v>1</v>
      </c>
      <c r="L3743" s="419">
        <v>0</v>
      </c>
      <c r="M3743" s="508">
        <f t="shared" si="90"/>
        <v>0</v>
      </c>
      <c r="N3743" s="529">
        <v>1</v>
      </c>
      <c r="O3743" s="529">
        <v>6</v>
      </c>
      <c r="P3743" s="508">
        <f t="shared" si="91"/>
        <v>15000</v>
      </c>
    </row>
    <row r="3744" spans="1:16" s="389" customFormat="1" ht="11.25" x14ac:dyDescent="0.2">
      <c r="A3744" s="554" t="s">
        <v>522</v>
      </c>
      <c r="B3744" s="402" t="s">
        <v>7981</v>
      </c>
      <c r="C3744" s="505" t="s">
        <v>7982</v>
      </c>
      <c r="D3744" s="402" t="s">
        <v>7975</v>
      </c>
      <c r="E3744" s="508">
        <v>2500</v>
      </c>
      <c r="F3744" s="540" t="s">
        <v>8514</v>
      </c>
      <c r="G3744" s="402" t="s">
        <v>8515</v>
      </c>
      <c r="H3744" s="402" t="s">
        <v>3689</v>
      </c>
      <c r="I3744" s="418" t="s">
        <v>817</v>
      </c>
      <c r="J3744" s="402" t="s">
        <v>3689</v>
      </c>
      <c r="K3744" s="529">
        <v>1</v>
      </c>
      <c r="L3744" s="419">
        <v>0</v>
      </c>
      <c r="M3744" s="508">
        <f t="shared" si="90"/>
        <v>0</v>
      </c>
      <c r="N3744" s="529">
        <v>1</v>
      </c>
      <c r="O3744" s="529">
        <v>6</v>
      </c>
      <c r="P3744" s="508">
        <f t="shared" si="91"/>
        <v>15000</v>
      </c>
    </row>
    <row r="3745" spans="1:16" s="389" customFormat="1" ht="11.25" x14ac:dyDescent="0.2">
      <c r="A3745" s="554" t="s">
        <v>522</v>
      </c>
      <c r="B3745" s="402" t="s">
        <v>7981</v>
      </c>
      <c r="C3745" s="505" t="s">
        <v>8012</v>
      </c>
      <c r="D3745" s="402" t="s">
        <v>7975</v>
      </c>
      <c r="E3745" s="508">
        <v>3270</v>
      </c>
      <c r="F3745" s="540">
        <v>74474088</v>
      </c>
      <c r="G3745" s="402" t="s">
        <v>8516</v>
      </c>
      <c r="H3745" s="402" t="s">
        <v>3689</v>
      </c>
      <c r="I3745" s="418" t="s">
        <v>817</v>
      </c>
      <c r="J3745" s="402" t="s">
        <v>3689</v>
      </c>
      <c r="K3745" s="529">
        <v>0</v>
      </c>
      <c r="L3745" s="419">
        <v>0</v>
      </c>
      <c r="M3745" s="508">
        <f t="shared" si="90"/>
        <v>0</v>
      </c>
      <c r="N3745" s="529">
        <v>1</v>
      </c>
      <c r="O3745" s="529">
        <v>6</v>
      </c>
      <c r="P3745" s="508">
        <f t="shared" si="91"/>
        <v>19620</v>
      </c>
    </row>
    <row r="3746" spans="1:16" s="389" customFormat="1" ht="11.25" x14ac:dyDescent="0.2">
      <c r="A3746" s="554" t="s">
        <v>522</v>
      </c>
      <c r="B3746" s="402" t="s">
        <v>4698</v>
      </c>
      <c r="C3746" s="505" t="s">
        <v>7971</v>
      </c>
      <c r="D3746" s="402" t="s">
        <v>7975</v>
      </c>
      <c r="E3746" s="508">
        <v>1300</v>
      </c>
      <c r="F3746" s="540" t="s">
        <v>8517</v>
      </c>
      <c r="G3746" s="402" t="s">
        <v>8518</v>
      </c>
      <c r="H3746" s="402" t="s">
        <v>3689</v>
      </c>
      <c r="I3746" s="418" t="s">
        <v>817</v>
      </c>
      <c r="J3746" s="402" t="s">
        <v>3689</v>
      </c>
      <c r="K3746" s="529">
        <v>2</v>
      </c>
      <c r="L3746" s="419">
        <v>12</v>
      </c>
      <c r="M3746" s="508">
        <f t="shared" si="90"/>
        <v>15600</v>
      </c>
      <c r="N3746" s="529">
        <v>1</v>
      </c>
      <c r="O3746" s="529">
        <v>6</v>
      </c>
      <c r="P3746" s="508">
        <f t="shared" si="91"/>
        <v>7800</v>
      </c>
    </row>
    <row r="3747" spans="1:16" s="389" customFormat="1" ht="11.25" x14ac:dyDescent="0.2">
      <c r="A3747" s="554" t="s">
        <v>522</v>
      </c>
      <c r="B3747" s="402" t="s">
        <v>7981</v>
      </c>
      <c r="C3747" s="505" t="s">
        <v>7982</v>
      </c>
      <c r="D3747" s="402" t="s">
        <v>7975</v>
      </c>
      <c r="E3747" s="508">
        <v>2500</v>
      </c>
      <c r="F3747" s="540" t="s">
        <v>8519</v>
      </c>
      <c r="G3747" s="402" t="s">
        <v>8520</v>
      </c>
      <c r="H3747" s="402" t="s">
        <v>3689</v>
      </c>
      <c r="I3747" s="418" t="s">
        <v>817</v>
      </c>
      <c r="J3747" s="402" t="s">
        <v>3689</v>
      </c>
      <c r="K3747" s="529">
        <v>1</v>
      </c>
      <c r="L3747" s="419">
        <v>10</v>
      </c>
      <c r="M3747" s="508">
        <f t="shared" si="90"/>
        <v>25000</v>
      </c>
      <c r="N3747" s="529">
        <v>1</v>
      </c>
      <c r="O3747" s="529">
        <v>6</v>
      </c>
      <c r="P3747" s="508">
        <f t="shared" si="91"/>
        <v>15000</v>
      </c>
    </row>
    <row r="3748" spans="1:16" s="389" customFormat="1" ht="11.25" x14ac:dyDescent="0.2">
      <c r="A3748" s="554" t="s">
        <v>522</v>
      </c>
      <c r="B3748" s="402" t="s">
        <v>4698</v>
      </c>
      <c r="C3748" s="505" t="s">
        <v>7971</v>
      </c>
      <c r="D3748" s="402" t="s">
        <v>7975</v>
      </c>
      <c r="E3748" s="508">
        <v>1300</v>
      </c>
      <c r="F3748" s="540" t="s">
        <v>8521</v>
      </c>
      <c r="G3748" s="402" t="s">
        <v>8522</v>
      </c>
      <c r="H3748" s="402" t="s">
        <v>3689</v>
      </c>
      <c r="I3748" s="418" t="s">
        <v>817</v>
      </c>
      <c r="J3748" s="402" t="s">
        <v>3689</v>
      </c>
      <c r="K3748" s="529">
        <v>2</v>
      </c>
      <c r="L3748" s="419">
        <v>12</v>
      </c>
      <c r="M3748" s="508">
        <f t="shared" si="90"/>
        <v>15600</v>
      </c>
      <c r="N3748" s="529">
        <v>1</v>
      </c>
      <c r="O3748" s="529">
        <v>6</v>
      </c>
      <c r="P3748" s="508">
        <f t="shared" si="91"/>
        <v>7800</v>
      </c>
    </row>
    <row r="3749" spans="1:16" s="389" customFormat="1" ht="11.25" x14ac:dyDescent="0.2">
      <c r="A3749" s="554" t="s">
        <v>522</v>
      </c>
      <c r="B3749" s="402" t="s">
        <v>7981</v>
      </c>
      <c r="C3749" s="505" t="s">
        <v>7982</v>
      </c>
      <c r="D3749" s="402" t="s">
        <v>7975</v>
      </c>
      <c r="E3749" s="508">
        <v>2500</v>
      </c>
      <c r="F3749" s="540" t="s">
        <v>8523</v>
      </c>
      <c r="G3749" s="402" t="s">
        <v>8524</v>
      </c>
      <c r="H3749" s="402" t="s">
        <v>3689</v>
      </c>
      <c r="I3749" s="418" t="s">
        <v>817</v>
      </c>
      <c r="J3749" s="402" t="s">
        <v>3689</v>
      </c>
      <c r="K3749" s="529">
        <v>1</v>
      </c>
      <c r="L3749" s="419">
        <v>10</v>
      </c>
      <c r="M3749" s="508">
        <f t="shared" si="90"/>
        <v>25000</v>
      </c>
      <c r="N3749" s="529">
        <v>1</v>
      </c>
      <c r="O3749" s="529">
        <v>6</v>
      </c>
      <c r="P3749" s="508">
        <f t="shared" si="91"/>
        <v>15000</v>
      </c>
    </row>
    <row r="3750" spans="1:16" s="389" customFormat="1" ht="11.25" x14ac:dyDescent="0.2">
      <c r="A3750" s="554" t="s">
        <v>522</v>
      </c>
      <c r="B3750" s="402" t="s">
        <v>7981</v>
      </c>
      <c r="C3750" s="505" t="s">
        <v>7982</v>
      </c>
      <c r="D3750" s="402" t="s">
        <v>7975</v>
      </c>
      <c r="E3750" s="508">
        <v>2500</v>
      </c>
      <c r="F3750" s="540" t="s">
        <v>8525</v>
      </c>
      <c r="G3750" s="402" t="s">
        <v>8526</v>
      </c>
      <c r="H3750" s="402" t="s">
        <v>3689</v>
      </c>
      <c r="I3750" s="418" t="s">
        <v>817</v>
      </c>
      <c r="J3750" s="402" t="s">
        <v>3689</v>
      </c>
      <c r="K3750" s="529">
        <v>1</v>
      </c>
      <c r="L3750" s="419">
        <v>10</v>
      </c>
      <c r="M3750" s="508">
        <f t="shared" si="90"/>
        <v>25000</v>
      </c>
      <c r="N3750" s="529">
        <v>1</v>
      </c>
      <c r="O3750" s="529">
        <v>6</v>
      </c>
      <c r="P3750" s="508">
        <f t="shared" si="91"/>
        <v>15000</v>
      </c>
    </row>
    <row r="3751" spans="1:16" s="389" customFormat="1" ht="11.25" x14ac:dyDescent="0.2">
      <c r="A3751" s="554" t="s">
        <v>522</v>
      </c>
      <c r="B3751" s="402" t="s">
        <v>4698</v>
      </c>
      <c r="C3751" s="505" t="s">
        <v>7971</v>
      </c>
      <c r="D3751" s="402" t="s">
        <v>7975</v>
      </c>
      <c r="E3751" s="508">
        <v>1800</v>
      </c>
      <c r="F3751" s="540" t="s">
        <v>8527</v>
      </c>
      <c r="G3751" s="402" t="s">
        <v>8528</v>
      </c>
      <c r="H3751" s="402" t="s">
        <v>3689</v>
      </c>
      <c r="I3751" s="418" t="s">
        <v>817</v>
      </c>
      <c r="J3751" s="402" t="s">
        <v>3689</v>
      </c>
      <c r="K3751" s="529">
        <v>2</v>
      </c>
      <c r="L3751" s="419">
        <v>12</v>
      </c>
      <c r="M3751" s="508">
        <f t="shared" si="90"/>
        <v>21600</v>
      </c>
      <c r="N3751" s="529">
        <v>1</v>
      </c>
      <c r="O3751" s="529">
        <v>6</v>
      </c>
      <c r="P3751" s="508">
        <f t="shared" si="91"/>
        <v>10800</v>
      </c>
    </row>
    <row r="3752" spans="1:16" s="389" customFormat="1" ht="11.25" x14ac:dyDescent="0.2">
      <c r="A3752" s="554" t="s">
        <v>522</v>
      </c>
      <c r="B3752" s="402" t="s">
        <v>4698</v>
      </c>
      <c r="C3752" s="505" t="s">
        <v>7971</v>
      </c>
      <c r="D3752" s="402" t="s">
        <v>7975</v>
      </c>
      <c r="E3752" s="508">
        <v>1300</v>
      </c>
      <c r="F3752" s="540" t="s">
        <v>8529</v>
      </c>
      <c r="G3752" s="402" t="s">
        <v>8530</v>
      </c>
      <c r="H3752" s="402" t="s">
        <v>3689</v>
      </c>
      <c r="I3752" s="418" t="s">
        <v>817</v>
      </c>
      <c r="J3752" s="402" t="s">
        <v>3689</v>
      </c>
      <c r="K3752" s="529">
        <v>2</v>
      </c>
      <c r="L3752" s="419">
        <v>12</v>
      </c>
      <c r="M3752" s="508">
        <f t="shared" si="90"/>
        <v>15600</v>
      </c>
      <c r="N3752" s="529">
        <v>1</v>
      </c>
      <c r="O3752" s="529">
        <v>6</v>
      </c>
      <c r="P3752" s="508">
        <f t="shared" si="91"/>
        <v>7800</v>
      </c>
    </row>
    <row r="3753" spans="1:16" s="389" customFormat="1" ht="11.25" x14ac:dyDescent="0.2">
      <c r="A3753" s="554" t="s">
        <v>522</v>
      </c>
      <c r="B3753" s="402" t="s">
        <v>7981</v>
      </c>
      <c r="C3753" s="505" t="s">
        <v>7982</v>
      </c>
      <c r="D3753" s="402" t="s">
        <v>7975</v>
      </c>
      <c r="E3753" s="508">
        <v>2500</v>
      </c>
      <c r="F3753" s="540">
        <v>40761010</v>
      </c>
      <c r="G3753" s="402" t="s">
        <v>8531</v>
      </c>
      <c r="H3753" s="402" t="s">
        <v>3689</v>
      </c>
      <c r="I3753" s="418" t="s">
        <v>817</v>
      </c>
      <c r="J3753" s="402" t="s">
        <v>3689</v>
      </c>
      <c r="K3753" s="529">
        <v>1</v>
      </c>
      <c r="L3753" s="419">
        <v>10</v>
      </c>
      <c r="M3753" s="508">
        <f t="shared" si="90"/>
        <v>25000</v>
      </c>
      <c r="N3753" s="529">
        <v>1</v>
      </c>
      <c r="O3753" s="529">
        <v>6</v>
      </c>
      <c r="P3753" s="508">
        <f t="shared" si="91"/>
        <v>15000</v>
      </c>
    </row>
    <row r="3754" spans="1:16" s="389" customFormat="1" ht="11.25" x14ac:dyDescent="0.2">
      <c r="A3754" s="554" t="s">
        <v>522</v>
      </c>
      <c r="B3754" s="402" t="s">
        <v>4698</v>
      </c>
      <c r="C3754" s="505" t="s">
        <v>7971</v>
      </c>
      <c r="D3754" s="402" t="s">
        <v>7975</v>
      </c>
      <c r="E3754" s="508">
        <v>1600</v>
      </c>
      <c r="F3754" s="540" t="s">
        <v>8532</v>
      </c>
      <c r="G3754" s="402" t="s">
        <v>8533</v>
      </c>
      <c r="H3754" s="402" t="s">
        <v>3689</v>
      </c>
      <c r="I3754" s="418" t="s">
        <v>817</v>
      </c>
      <c r="J3754" s="402" t="s">
        <v>3689</v>
      </c>
      <c r="K3754" s="529">
        <v>2</v>
      </c>
      <c r="L3754" s="419">
        <v>12</v>
      </c>
      <c r="M3754" s="508">
        <f t="shared" si="90"/>
        <v>19200</v>
      </c>
      <c r="N3754" s="529">
        <v>1</v>
      </c>
      <c r="O3754" s="529">
        <v>6</v>
      </c>
      <c r="P3754" s="508">
        <f t="shared" si="91"/>
        <v>9600</v>
      </c>
    </row>
    <row r="3755" spans="1:16" s="389" customFormat="1" ht="11.25" x14ac:dyDescent="0.2">
      <c r="A3755" s="554" t="s">
        <v>522</v>
      </c>
      <c r="B3755" s="402" t="s">
        <v>7981</v>
      </c>
      <c r="C3755" s="505" t="s">
        <v>8016</v>
      </c>
      <c r="D3755" s="402" t="s">
        <v>7975</v>
      </c>
      <c r="E3755" s="508">
        <v>2550</v>
      </c>
      <c r="F3755" s="540">
        <v>48131535</v>
      </c>
      <c r="G3755" s="402" t="s">
        <v>8534</v>
      </c>
      <c r="H3755" s="402" t="s">
        <v>3689</v>
      </c>
      <c r="I3755" s="418" t="s">
        <v>817</v>
      </c>
      <c r="J3755" s="402" t="s">
        <v>3689</v>
      </c>
      <c r="K3755" s="529">
        <v>1</v>
      </c>
      <c r="L3755" s="419">
        <v>329</v>
      </c>
      <c r="M3755" s="508">
        <f t="shared" si="90"/>
        <v>838950</v>
      </c>
      <c r="N3755" s="529">
        <v>1</v>
      </c>
      <c r="O3755" s="529">
        <v>6</v>
      </c>
      <c r="P3755" s="508">
        <f t="shared" si="91"/>
        <v>15300</v>
      </c>
    </row>
    <row r="3756" spans="1:16" s="389" customFormat="1" ht="11.25" x14ac:dyDescent="0.2">
      <c r="A3756" s="554" t="s">
        <v>522</v>
      </c>
      <c r="B3756" s="402" t="s">
        <v>4698</v>
      </c>
      <c r="C3756" s="505" t="s">
        <v>7971</v>
      </c>
      <c r="D3756" s="402" t="s">
        <v>7975</v>
      </c>
      <c r="E3756" s="508">
        <v>1800</v>
      </c>
      <c r="F3756" s="540" t="s">
        <v>8535</v>
      </c>
      <c r="G3756" s="402" t="s">
        <v>8536</v>
      </c>
      <c r="H3756" s="402" t="s">
        <v>3689</v>
      </c>
      <c r="I3756" s="418" t="s">
        <v>817</v>
      </c>
      <c r="J3756" s="402" t="s">
        <v>3689</v>
      </c>
      <c r="K3756" s="529">
        <v>2</v>
      </c>
      <c r="L3756" s="419">
        <v>12</v>
      </c>
      <c r="M3756" s="508">
        <f t="shared" si="90"/>
        <v>21600</v>
      </c>
      <c r="N3756" s="529">
        <v>1</v>
      </c>
      <c r="O3756" s="529">
        <v>6</v>
      </c>
      <c r="P3756" s="508">
        <f t="shared" si="91"/>
        <v>10800</v>
      </c>
    </row>
    <row r="3757" spans="1:16" s="389" customFormat="1" ht="11.25" x14ac:dyDescent="0.2">
      <c r="A3757" s="554" t="s">
        <v>522</v>
      </c>
      <c r="B3757" s="402" t="s">
        <v>7981</v>
      </c>
      <c r="C3757" s="505" t="s">
        <v>7982</v>
      </c>
      <c r="D3757" s="402" t="s">
        <v>7975</v>
      </c>
      <c r="E3757" s="508">
        <v>2500</v>
      </c>
      <c r="F3757" s="540" t="s">
        <v>8537</v>
      </c>
      <c r="G3757" s="402" t="s">
        <v>8538</v>
      </c>
      <c r="H3757" s="402" t="s">
        <v>3689</v>
      </c>
      <c r="I3757" s="418" t="s">
        <v>817</v>
      </c>
      <c r="J3757" s="402" t="s">
        <v>3689</v>
      </c>
      <c r="K3757" s="529">
        <v>1</v>
      </c>
      <c r="L3757" s="419">
        <v>10</v>
      </c>
      <c r="M3757" s="508">
        <f t="shared" si="90"/>
        <v>25000</v>
      </c>
      <c r="N3757" s="529">
        <v>1</v>
      </c>
      <c r="O3757" s="529">
        <v>6</v>
      </c>
      <c r="P3757" s="508">
        <f t="shared" si="91"/>
        <v>15000</v>
      </c>
    </row>
    <row r="3758" spans="1:16" s="389" customFormat="1" ht="11.25" x14ac:dyDescent="0.2">
      <c r="A3758" s="554" t="s">
        <v>522</v>
      </c>
      <c r="B3758" s="402" t="s">
        <v>7981</v>
      </c>
      <c r="C3758" s="505" t="s">
        <v>7982</v>
      </c>
      <c r="D3758" s="402" t="s">
        <v>7975</v>
      </c>
      <c r="E3758" s="508">
        <v>2500</v>
      </c>
      <c r="F3758" s="540" t="s">
        <v>8539</v>
      </c>
      <c r="G3758" s="402" t="s">
        <v>8540</v>
      </c>
      <c r="H3758" s="402" t="s">
        <v>3689</v>
      </c>
      <c r="I3758" s="418" t="s">
        <v>817</v>
      </c>
      <c r="J3758" s="402" t="s">
        <v>3689</v>
      </c>
      <c r="K3758" s="529">
        <v>1</v>
      </c>
      <c r="L3758" s="419">
        <v>10</v>
      </c>
      <c r="M3758" s="508">
        <f t="shared" si="90"/>
        <v>25000</v>
      </c>
      <c r="N3758" s="529">
        <v>1</v>
      </c>
      <c r="O3758" s="529">
        <v>6</v>
      </c>
      <c r="P3758" s="508">
        <f t="shared" si="91"/>
        <v>15000</v>
      </c>
    </row>
    <row r="3759" spans="1:16" s="389" customFormat="1" ht="11.25" x14ac:dyDescent="0.2">
      <c r="A3759" s="554" t="s">
        <v>522</v>
      </c>
      <c r="B3759" s="402" t="s">
        <v>4698</v>
      </c>
      <c r="C3759" s="505" t="s">
        <v>7971</v>
      </c>
      <c r="D3759" s="402" t="s">
        <v>7975</v>
      </c>
      <c r="E3759" s="508">
        <v>1300</v>
      </c>
      <c r="F3759" s="540" t="s">
        <v>8541</v>
      </c>
      <c r="G3759" s="402" t="s">
        <v>8542</v>
      </c>
      <c r="H3759" s="402" t="s">
        <v>3689</v>
      </c>
      <c r="I3759" s="418" t="s">
        <v>817</v>
      </c>
      <c r="J3759" s="402" t="s">
        <v>3689</v>
      </c>
      <c r="K3759" s="529">
        <v>2</v>
      </c>
      <c r="L3759" s="419">
        <v>12</v>
      </c>
      <c r="M3759" s="508">
        <f t="shared" ref="M3759:M3772" si="92">+E3759*L3759</f>
        <v>15600</v>
      </c>
      <c r="N3759" s="529">
        <v>1</v>
      </c>
      <c r="O3759" s="529">
        <v>6</v>
      </c>
      <c r="P3759" s="508">
        <f t="shared" ref="P3759:P3772" si="93">+O3759*E3759</f>
        <v>7800</v>
      </c>
    </row>
    <row r="3760" spans="1:16" s="389" customFormat="1" ht="11.25" x14ac:dyDescent="0.2">
      <c r="A3760" s="554" t="s">
        <v>522</v>
      </c>
      <c r="B3760" s="402" t="s">
        <v>4698</v>
      </c>
      <c r="C3760" s="505" t="s">
        <v>7971</v>
      </c>
      <c r="D3760" s="402" t="s">
        <v>7975</v>
      </c>
      <c r="E3760" s="508">
        <v>2500</v>
      </c>
      <c r="F3760" s="540" t="s">
        <v>8543</v>
      </c>
      <c r="G3760" s="402" t="s">
        <v>8544</v>
      </c>
      <c r="H3760" s="402" t="s">
        <v>3689</v>
      </c>
      <c r="I3760" s="418" t="s">
        <v>817</v>
      </c>
      <c r="J3760" s="402" t="s">
        <v>3689</v>
      </c>
      <c r="K3760" s="529">
        <v>2</v>
      </c>
      <c r="L3760" s="419">
        <v>12</v>
      </c>
      <c r="M3760" s="508">
        <f t="shared" si="92"/>
        <v>30000</v>
      </c>
      <c r="N3760" s="529">
        <v>1</v>
      </c>
      <c r="O3760" s="529">
        <v>6</v>
      </c>
      <c r="P3760" s="508">
        <f t="shared" si="93"/>
        <v>15000</v>
      </c>
    </row>
    <row r="3761" spans="1:16" s="389" customFormat="1" ht="11.25" x14ac:dyDescent="0.2">
      <c r="A3761" s="554" t="s">
        <v>522</v>
      </c>
      <c r="B3761" s="402" t="s">
        <v>4698</v>
      </c>
      <c r="C3761" s="505" t="s">
        <v>7971</v>
      </c>
      <c r="D3761" s="402" t="s">
        <v>7975</v>
      </c>
      <c r="E3761" s="508">
        <v>1300</v>
      </c>
      <c r="F3761" s="540" t="s">
        <v>8545</v>
      </c>
      <c r="G3761" s="402" t="s">
        <v>8546</v>
      </c>
      <c r="H3761" s="402" t="s">
        <v>3689</v>
      </c>
      <c r="I3761" s="418" t="s">
        <v>817</v>
      </c>
      <c r="J3761" s="402" t="s">
        <v>3689</v>
      </c>
      <c r="K3761" s="529">
        <v>2</v>
      </c>
      <c r="L3761" s="419">
        <v>12</v>
      </c>
      <c r="M3761" s="508">
        <f t="shared" si="92"/>
        <v>15600</v>
      </c>
      <c r="N3761" s="529">
        <v>1</v>
      </c>
      <c r="O3761" s="529">
        <v>6</v>
      </c>
      <c r="P3761" s="508">
        <f t="shared" si="93"/>
        <v>7800</v>
      </c>
    </row>
    <row r="3762" spans="1:16" s="389" customFormat="1" ht="11.25" x14ac:dyDescent="0.2">
      <c r="A3762" s="554" t="s">
        <v>522</v>
      </c>
      <c r="B3762" s="402" t="s">
        <v>7981</v>
      </c>
      <c r="C3762" s="505" t="s">
        <v>7982</v>
      </c>
      <c r="D3762" s="402" t="s">
        <v>7975</v>
      </c>
      <c r="E3762" s="508">
        <v>2500</v>
      </c>
      <c r="F3762" s="540" t="s">
        <v>8547</v>
      </c>
      <c r="G3762" s="402" t="s">
        <v>8548</v>
      </c>
      <c r="H3762" s="402" t="s">
        <v>3689</v>
      </c>
      <c r="I3762" s="418" t="s">
        <v>817</v>
      </c>
      <c r="J3762" s="402" t="s">
        <v>3689</v>
      </c>
      <c r="K3762" s="529">
        <v>1</v>
      </c>
      <c r="L3762" s="419">
        <v>10</v>
      </c>
      <c r="M3762" s="508">
        <f t="shared" si="92"/>
        <v>25000</v>
      </c>
      <c r="N3762" s="529">
        <v>1</v>
      </c>
      <c r="O3762" s="529">
        <v>6</v>
      </c>
      <c r="P3762" s="508">
        <f t="shared" si="93"/>
        <v>15000</v>
      </c>
    </row>
    <row r="3763" spans="1:16" s="389" customFormat="1" ht="11.25" x14ac:dyDescent="0.2">
      <c r="A3763" s="554" t="s">
        <v>522</v>
      </c>
      <c r="B3763" s="402" t="s">
        <v>4698</v>
      </c>
      <c r="C3763" s="505" t="s">
        <v>7971</v>
      </c>
      <c r="D3763" s="402" t="s">
        <v>7975</v>
      </c>
      <c r="E3763" s="508">
        <v>1800</v>
      </c>
      <c r="F3763" s="540" t="s">
        <v>8549</v>
      </c>
      <c r="G3763" s="402" t="s">
        <v>8550</v>
      </c>
      <c r="H3763" s="402" t="s">
        <v>3699</v>
      </c>
      <c r="I3763" s="418" t="s">
        <v>817</v>
      </c>
      <c r="J3763" s="402" t="s">
        <v>3699</v>
      </c>
      <c r="K3763" s="529">
        <v>2</v>
      </c>
      <c r="L3763" s="419">
        <v>12</v>
      </c>
      <c r="M3763" s="508">
        <f t="shared" si="92"/>
        <v>21600</v>
      </c>
      <c r="N3763" s="529">
        <v>1</v>
      </c>
      <c r="O3763" s="529">
        <v>6</v>
      </c>
      <c r="P3763" s="508">
        <f t="shared" si="93"/>
        <v>10800</v>
      </c>
    </row>
    <row r="3764" spans="1:16" s="389" customFormat="1" ht="11.25" x14ac:dyDescent="0.2">
      <c r="A3764" s="554" t="s">
        <v>522</v>
      </c>
      <c r="B3764" s="402" t="s">
        <v>4698</v>
      </c>
      <c r="C3764" s="505" t="s">
        <v>7971</v>
      </c>
      <c r="D3764" s="402" t="s">
        <v>7975</v>
      </c>
      <c r="E3764" s="508">
        <v>1300</v>
      </c>
      <c r="F3764" s="540" t="s">
        <v>8551</v>
      </c>
      <c r="G3764" s="402" t="s">
        <v>8552</v>
      </c>
      <c r="H3764" s="402" t="s">
        <v>3699</v>
      </c>
      <c r="I3764" s="418" t="s">
        <v>817</v>
      </c>
      <c r="J3764" s="402" t="s">
        <v>3699</v>
      </c>
      <c r="K3764" s="529">
        <v>2</v>
      </c>
      <c r="L3764" s="419">
        <v>12</v>
      </c>
      <c r="M3764" s="508">
        <f t="shared" si="92"/>
        <v>15600</v>
      </c>
      <c r="N3764" s="529">
        <v>1</v>
      </c>
      <c r="O3764" s="529">
        <v>6</v>
      </c>
      <c r="P3764" s="508">
        <f t="shared" si="93"/>
        <v>7800</v>
      </c>
    </row>
    <row r="3765" spans="1:16" s="389" customFormat="1" ht="11.25" x14ac:dyDescent="0.2">
      <c r="A3765" s="554" t="s">
        <v>522</v>
      </c>
      <c r="B3765" s="402" t="s">
        <v>7981</v>
      </c>
      <c r="C3765" s="505" t="s">
        <v>7982</v>
      </c>
      <c r="D3765" s="402" t="s">
        <v>7975</v>
      </c>
      <c r="E3765" s="508">
        <v>2500</v>
      </c>
      <c r="F3765" s="540" t="s">
        <v>8553</v>
      </c>
      <c r="G3765" s="402" t="s">
        <v>8554</v>
      </c>
      <c r="H3765" s="402" t="s">
        <v>3752</v>
      </c>
      <c r="I3765" s="418" t="s">
        <v>817</v>
      </c>
      <c r="J3765" s="402" t="s">
        <v>3752</v>
      </c>
      <c r="K3765" s="529">
        <v>1</v>
      </c>
      <c r="L3765" s="419">
        <v>10</v>
      </c>
      <c r="M3765" s="508">
        <f t="shared" si="92"/>
        <v>25000</v>
      </c>
      <c r="N3765" s="529">
        <v>1</v>
      </c>
      <c r="O3765" s="529">
        <v>6</v>
      </c>
      <c r="P3765" s="508">
        <f t="shared" si="93"/>
        <v>15000</v>
      </c>
    </row>
    <row r="3766" spans="1:16" s="389" customFormat="1" ht="11.25" x14ac:dyDescent="0.2">
      <c r="A3766" s="554" t="s">
        <v>522</v>
      </c>
      <c r="B3766" s="402" t="s">
        <v>7981</v>
      </c>
      <c r="C3766" s="505" t="s">
        <v>7982</v>
      </c>
      <c r="D3766" s="402" t="s">
        <v>7975</v>
      </c>
      <c r="E3766" s="508">
        <v>2500</v>
      </c>
      <c r="F3766" s="540" t="s">
        <v>8555</v>
      </c>
      <c r="G3766" s="402" t="s">
        <v>8556</v>
      </c>
      <c r="H3766" s="402" t="s">
        <v>3752</v>
      </c>
      <c r="I3766" s="418" t="s">
        <v>817</v>
      </c>
      <c r="J3766" s="402" t="s">
        <v>3752</v>
      </c>
      <c r="K3766" s="529">
        <v>1</v>
      </c>
      <c r="L3766" s="419">
        <v>10</v>
      </c>
      <c r="M3766" s="508">
        <f t="shared" si="92"/>
        <v>25000</v>
      </c>
      <c r="N3766" s="529">
        <v>1</v>
      </c>
      <c r="O3766" s="529">
        <v>6</v>
      </c>
      <c r="P3766" s="508">
        <f t="shared" si="93"/>
        <v>15000</v>
      </c>
    </row>
    <row r="3767" spans="1:16" s="389" customFormat="1" ht="11.25" x14ac:dyDescent="0.2">
      <c r="A3767" s="554" t="s">
        <v>522</v>
      </c>
      <c r="B3767" s="402" t="s">
        <v>4698</v>
      </c>
      <c r="C3767" s="505" t="s">
        <v>7971</v>
      </c>
      <c r="D3767" s="402" t="s">
        <v>7975</v>
      </c>
      <c r="E3767" s="508">
        <v>1600</v>
      </c>
      <c r="F3767" s="540" t="s">
        <v>8557</v>
      </c>
      <c r="G3767" s="402" t="s">
        <v>8558</v>
      </c>
      <c r="H3767" s="402" t="s">
        <v>3752</v>
      </c>
      <c r="I3767" s="418" t="s">
        <v>817</v>
      </c>
      <c r="J3767" s="402" t="s">
        <v>3752</v>
      </c>
      <c r="K3767" s="529">
        <v>2</v>
      </c>
      <c r="L3767" s="419">
        <v>12</v>
      </c>
      <c r="M3767" s="508">
        <f t="shared" si="92"/>
        <v>19200</v>
      </c>
      <c r="N3767" s="529">
        <v>1</v>
      </c>
      <c r="O3767" s="529">
        <v>6</v>
      </c>
      <c r="P3767" s="508">
        <f t="shared" si="93"/>
        <v>9600</v>
      </c>
    </row>
    <row r="3768" spans="1:16" s="389" customFormat="1" ht="11.25" x14ac:dyDescent="0.2">
      <c r="A3768" s="554" t="s">
        <v>522</v>
      </c>
      <c r="B3768" s="402" t="s">
        <v>7981</v>
      </c>
      <c r="C3768" s="505" t="s">
        <v>7982</v>
      </c>
      <c r="D3768" s="402" t="s">
        <v>7975</v>
      </c>
      <c r="E3768" s="508">
        <v>2500</v>
      </c>
      <c r="F3768" s="540" t="s">
        <v>8559</v>
      </c>
      <c r="G3768" s="402" t="s">
        <v>8560</v>
      </c>
      <c r="H3768" s="402" t="s">
        <v>3752</v>
      </c>
      <c r="I3768" s="418" t="s">
        <v>817</v>
      </c>
      <c r="J3768" s="402" t="s">
        <v>3752</v>
      </c>
      <c r="K3768" s="529">
        <v>1</v>
      </c>
      <c r="L3768" s="419">
        <v>10</v>
      </c>
      <c r="M3768" s="508">
        <f t="shared" si="92"/>
        <v>25000</v>
      </c>
      <c r="N3768" s="529">
        <v>1</v>
      </c>
      <c r="O3768" s="529">
        <v>6</v>
      </c>
      <c r="P3768" s="508">
        <f t="shared" si="93"/>
        <v>15000</v>
      </c>
    </row>
    <row r="3769" spans="1:16" s="389" customFormat="1" ht="11.25" x14ac:dyDescent="0.2">
      <c r="A3769" s="554" t="s">
        <v>522</v>
      </c>
      <c r="B3769" s="402" t="s">
        <v>7981</v>
      </c>
      <c r="C3769" s="505" t="s">
        <v>7982</v>
      </c>
      <c r="D3769" s="402" t="s">
        <v>7975</v>
      </c>
      <c r="E3769" s="508">
        <v>2500</v>
      </c>
      <c r="F3769" s="540" t="s">
        <v>8561</v>
      </c>
      <c r="G3769" s="402" t="s">
        <v>8562</v>
      </c>
      <c r="H3769" s="402" t="s">
        <v>3752</v>
      </c>
      <c r="I3769" s="418" t="s">
        <v>817</v>
      </c>
      <c r="J3769" s="402" t="s">
        <v>3752</v>
      </c>
      <c r="K3769" s="529">
        <v>1</v>
      </c>
      <c r="L3769" s="419">
        <v>10</v>
      </c>
      <c r="M3769" s="508">
        <f t="shared" si="92"/>
        <v>25000</v>
      </c>
      <c r="N3769" s="529">
        <v>1</v>
      </c>
      <c r="O3769" s="529">
        <v>6</v>
      </c>
      <c r="P3769" s="508">
        <f t="shared" si="93"/>
        <v>15000</v>
      </c>
    </row>
    <row r="3770" spans="1:16" s="389" customFormat="1" ht="11.25" x14ac:dyDescent="0.2">
      <c r="A3770" s="554" t="s">
        <v>522</v>
      </c>
      <c r="B3770" s="402" t="s">
        <v>7981</v>
      </c>
      <c r="C3770" s="505" t="s">
        <v>7982</v>
      </c>
      <c r="D3770" s="402" t="s">
        <v>7975</v>
      </c>
      <c r="E3770" s="508">
        <v>2500</v>
      </c>
      <c r="F3770" s="540" t="s">
        <v>8563</v>
      </c>
      <c r="G3770" s="402" t="s">
        <v>8564</v>
      </c>
      <c r="H3770" s="402" t="s">
        <v>3752</v>
      </c>
      <c r="I3770" s="418" t="s">
        <v>817</v>
      </c>
      <c r="J3770" s="402" t="s">
        <v>3752</v>
      </c>
      <c r="K3770" s="529">
        <v>1</v>
      </c>
      <c r="L3770" s="419">
        <v>10</v>
      </c>
      <c r="M3770" s="508">
        <f t="shared" si="92"/>
        <v>25000</v>
      </c>
      <c r="N3770" s="529">
        <v>1</v>
      </c>
      <c r="O3770" s="529">
        <v>6</v>
      </c>
      <c r="P3770" s="508">
        <f t="shared" si="93"/>
        <v>15000</v>
      </c>
    </row>
    <row r="3771" spans="1:16" s="389" customFormat="1" ht="11.25" x14ac:dyDescent="0.2">
      <c r="A3771" s="554" t="s">
        <v>522</v>
      </c>
      <c r="B3771" s="402" t="s">
        <v>4698</v>
      </c>
      <c r="C3771" s="505" t="s">
        <v>7971</v>
      </c>
      <c r="D3771" s="402" t="s">
        <v>7975</v>
      </c>
      <c r="E3771" s="508">
        <v>1300</v>
      </c>
      <c r="F3771" s="540">
        <v>41593732</v>
      </c>
      <c r="G3771" s="402" t="s">
        <v>8565</v>
      </c>
      <c r="H3771" s="402" t="s">
        <v>8566</v>
      </c>
      <c r="I3771" s="418" t="s">
        <v>817</v>
      </c>
      <c r="J3771" s="402" t="s">
        <v>3689</v>
      </c>
      <c r="K3771" s="529">
        <v>2</v>
      </c>
      <c r="L3771" s="419">
        <v>12</v>
      </c>
      <c r="M3771" s="508">
        <f t="shared" si="92"/>
        <v>15600</v>
      </c>
      <c r="N3771" s="529">
        <v>1</v>
      </c>
      <c r="O3771" s="529">
        <v>6</v>
      </c>
      <c r="P3771" s="508">
        <f t="shared" si="93"/>
        <v>7800</v>
      </c>
    </row>
    <row r="3772" spans="1:16" s="389" customFormat="1" ht="11.25" x14ac:dyDescent="0.2">
      <c r="A3772" s="554" t="s">
        <v>522</v>
      </c>
      <c r="B3772" s="402" t="s">
        <v>7981</v>
      </c>
      <c r="C3772" s="505" t="s">
        <v>7982</v>
      </c>
      <c r="D3772" s="402" t="s">
        <v>7975</v>
      </c>
      <c r="E3772" s="508">
        <v>4500</v>
      </c>
      <c r="F3772" s="540" t="s">
        <v>8567</v>
      </c>
      <c r="G3772" s="402" t="s">
        <v>8568</v>
      </c>
      <c r="H3772" s="402" t="s">
        <v>5292</v>
      </c>
      <c r="I3772" s="418" t="s">
        <v>817</v>
      </c>
      <c r="J3772" s="402" t="s">
        <v>5292</v>
      </c>
      <c r="K3772" s="529">
        <v>1</v>
      </c>
      <c r="L3772" s="419">
        <v>10</v>
      </c>
      <c r="M3772" s="508">
        <f t="shared" si="92"/>
        <v>45000</v>
      </c>
      <c r="N3772" s="529">
        <v>1</v>
      </c>
      <c r="O3772" s="529">
        <v>6</v>
      </c>
      <c r="P3772" s="508">
        <f t="shared" si="93"/>
        <v>27000</v>
      </c>
    </row>
    <row r="3773" spans="1:16" s="54" customFormat="1" ht="11.25" x14ac:dyDescent="0.2">
      <c r="A3773" s="554" t="s">
        <v>517</v>
      </c>
      <c r="B3773" s="381" t="s">
        <v>4555</v>
      </c>
      <c r="C3773" s="381" t="s">
        <v>8618</v>
      </c>
      <c r="D3773" s="367" t="s">
        <v>8619</v>
      </c>
      <c r="E3773" s="247">
        <v>2198.9499999999998</v>
      </c>
      <c r="F3773" s="379">
        <v>6977381</v>
      </c>
      <c r="G3773" s="367" t="s">
        <v>8620</v>
      </c>
      <c r="H3773" s="367" t="s">
        <v>8619</v>
      </c>
      <c r="I3773" s="381" t="s">
        <v>8621</v>
      </c>
      <c r="J3773" s="367" t="s">
        <v>8622</v>
      </c>
      <c r="K3773" s="379">
        <v>44105</v>
      </c>
      <c r="L3773" s="420">
        <v>2</v>
      </c>
      <c r="M3773" s="247">
        <v>4397.8999999999996</v>
      </c>
      <c r="N3773" s="495">
        <v>44197</v>
      </c>
      <c r="O3773" s="379">
        <v>6</v>
      </c>
      <c r="P3773" s="247">
        <v>13193.7</v>
      </c>
    </row>
    <row r="3774" spans="1:16" s="54" customFormat="1" ht="11.25" x14ac:dyDescent="0.2">
      <c r="A3774" s="554" t="s">
        <v>517</v>
      </c>
      <c r="B3774" s="381" t="s">
        <v>4555</v>
      </c>
      <c r="C3774" s="381" t="s">
        <v>8618</v>
      </c>
      <c r="D3774" s="367" t="s">
        <v>8619</v>
      </c>
      <c r="E3774" s="247">
        <v>2198.9499999999998</v>
      </c>
      <c r="F3774" s="379">
        <v>21263950</v>
      </c>
      <c r="G3774" s="367" t="s">
        <v>8623</v>
      </c>
      <c r="H3774" s="367" t="s">
        <v>8619</v>
      </c>
      <c r="I3774" s="381" t="s">
        <v>8621</v>
      </c>
      <c r="J3774" s="367" t="s">
        <v>8622</v>
      </c>
      <c r="K3774" s="379">
        <v>43854</v>
      </c>
      <c r="L3774" s="420">
        <v>11</v>
      </c>
      <c r="M3774" s="247">
        <v>24188.45</v>
      </c>
      <c r="N3774" s="495">
        <v>44197</v>
      </c>
      <c r="O3774" s="379">
        <v>6</v>
      </c>
      <c r="P3774" s="247">
        <v>13193.7</v>
      </c>
    </row>
    <row r="3775" spans="1:16" s="54" customFormat="1" ht="11.25" x14ac:dyDescent="0.2">
      <c r="A3775" s="554" t="s">
        <v>517</v>
      </c>
      <c r="B3775" s="381" t="s">
        <v>4555</v>
      </c>
      <c r="C3775" s="381" t="s">
        <v>8618</v>
      </c>
      <c r="D3775" s="367" t="s">
        <v>8619</v>
      </c>
      <c r="E3775" s="247">
        <v>2198.9499999999998</v>
      </c>
      <c r="F3775" s="379">
        <v>70179012</v>
      </c>
      <c r="G3775" s="367" t="s">
        <v>8624</v>
      </c>
      <c r="H3775" s="367" t="s">
        <v>8619</v>
      </c>
      <c r="I3775" s="381" t="s">
        <v>8621</v>
      </c>
      <c r="J3775" s="367" t="s">
        <v>8622</v>
      </c>
      <c r="K3775" s="379">
        <v>44013</v>
      </c>
      <c r="L3775" s="420">
        <v>5</v>
      </c>
      <c r="M3775" s="247">
        <v>10994.75</v>
      </c>
      <c r="N3775" s="495">
        <v>44197</v>
      </c>
      <c r="O3775" s="379">
        <v>6</v>
      </c>
      <c r="P3775" s="247">
        <v>13193.7</v>
      </c>
    </row>
    <row r="3776" spans="1:16" s="54" customFormat="1" ht="11.25" x14ac:dyDescent="0.2">
      <c r="A3776" s="554" t="s">
        <v>517</v>
      </c>
      <c r="B3776" s="381" t="s">
        <v>4555</v>
      </c>
      <c r="C3776" s="381" t="s">
        <v>8618</v>
      </c>
      <c r="D3776" s="367" t="s">
        <v>3804</v>
      </c>
      <c r="E3776" s="247">
        <v>2198.9499999999998</v>
      </c>
      <c r="F3776" s="379">
        <v>21124710</v>
      </c>
      <c r="G3776" s="367" t="s">
        <v>8625</v>
      </c>
      <c r="H3776" s="367" t="s">
        <v>3804</v>
      </c>
      <c r="I3776" s="381" t="s">
        <v>8621</v>
      </c>
      <c r="J3776" s="367" t="s">
        <v>8622</v>
      </c>
      <c r="K3776" s="379">
        <v>43952</v>
      </c>
      <c r="L3776" s="420">
        <v>7</v>
      </c>
      <c r="M3776" s="247">
        <v>15392.65</v>
      </c>
      <c r="N3776" s="495">
        <v>44197</v>
      </c>
      <c r="O3776" s="379">
        <v>6</v>
      </c>
      <c r="P3776" s="247">
        <v>13193.7</v>
      </c>
    </row>
    <row r="3777" spans="1:16" s="54" customFormat="1" ht="11.25" x14ac:dyDescent="0.2">
      <c r="A3777" s="554" t="s">
        <v>517</v>
      </c>
      <c r="B3777" s="381" t="s">
        <v>4555</v>
      </c>
      <c r="C3777" s="381" t="s">
        <v>8618</v>
      </c>
      <c r="D3777" s="367" t="s">
        <v>3804</v>
      </c>
      <c r="E3777" s="247">
        <v>2198.9499999999998</v>
      </c>
      <c r="F3777" s="379">
        <v>45111638</v>
      </c>
      <c r="G3777" s="367" t="s">
        <v>8626</v>
      </c>
      <c r="H3777" s="367" t="s">
        <v>3804</v>
      </c>
      <c r="I3777" s="381" t="s">
        <v>8621</v>
      </c>
      <c r="J3777" s="367" t="s">
        <v>8622</v>
      </c>
      <c r="K3777" s="379">
        <v>44013</v>
      </c>
      <c r="L3777" s="420">
        <v>5</v>
      </c>
      <c r="M3777" s="247">
        <v>10994.75</v>
      </c>
      <c r="N3777" s="495">
        <v>44197</v>
      </c>
      <c r="O3777" s="379">
        <v>6</v>
      </c>
      <c r="P3777" s="247">
        <v>13193.7</v>
      </c>
    </row>
    <row r="3778" spans="1:16" s="54" customFormat="1" ht="11.25" x14ac:dyDescent="0.2">
      <c r="A3778" s="554" t="s">
        <v>517</v>
      </c>
      <c r="B3778" s="381" t="s">
        <v>4555</v>
      </c>
      <c r="C3778" s="381" t="s">
        <v>8618</v>
      </c>
      <c r="D3778" s="367" t="s">
        <v>3804</v>
      </c>
      <c r="E3778" s="247">
        <v>2198.9499999999998</v>
      </c>
      <c r="F3778" s="379">
        <v>48234446</v>
      </c>
      <c r="G3778" s="367" t="s">
        <v>8627</v>
      </c>
      <c r="H3778" s="367" t="s">
        <v>3804</v>
      </c>
      <c r="I3778" s="381" t="s">
        <v>8621</v>
      </c>
      <c r="J3778" s="367" t="s">
        <v>8622</v>
      </c>
      <c r="K3778" s="379">
        <v>44136</v>
      </c>
      <c r="L3778" s="420">
        <v>1</v>
      </c>
      <c r="M3778" s="247">
        <v>2198.9499999999998</v>
      </c>
      <c r="N3778" s="495">
        <v>44197</v>
      </c>
      <c r="O3778" s="379">
        <v>6</v>
      </c>
      <c r="P3778" s="247">
        <v>13193.7</v>
      </c>
    </row>
    <row r="3779" spans="1:16" s="54" customFormat="1" ht="11.25" x14ac:dyDescent="0.2">
      <c r="A3779" s="554" t="s">
        <v>517</v>
      </c>
      <c r="B3779" s="381" t="s">
        <v>4555</v>
      </c>
      <c r="C3779" s="381" t="s">
        <v>8618</v>
      </c>
      <c r="D3779" s="367" t="s">
        <v>3804</v>
      </c>
      <c r="E3779" s="247">
        <v>2198.9499999999998</v>
      </c>
      <c r="F3779" s="379">
        <v>41597871</v>
      </c>
      <c r="G3779" s="367" t="s">
        <v>8628</v>
      </c>
      <c r="H3779" s="367" t="s">
        <v>3804</v>
      </c>
      <c r="I3779" s="381" t="s">
        <v>8621</v>
      </c>
      <c r="J3779" s="367" t="s">
        <v>8622</v>
      </c>
      <c r="K3779" s="379">
        <v>43952</v>
      </c>
      <c r="L3779" s="420">
        <v>7</v>
      </c>
      <c r="M3779" s="247">
        <v>15392.65</v>
      </c>
      <c r="N3779" s="495">
        <v>44197</v>
      </c>
      <c r="O3779" s="379">
        <v>6</v>
      </c>
      <c r="P3779" s="247">
        <v>13193.7</v>
      </c>
    </row>
    <row r="3780" spans="1:16" s="54" customFormat="1" ht="11.25" x14ac:dyDescent="0.2">
      <c r="A3780" s="554" t="s">
        <v>517</v>
      </c>
      <c r="B3780" s="381" t="s">
        <v>4555</v>
      </c>
      <c r="C3780" s="381" t="s">
        <v>8618</v>
      </c>
      <c r="D3780" s="367" t="s">
        <v>3804</v>
      </c>
      <c r="E3780" s="247">
        <v>2198.9499999999998</v>
      </c>
      <c r="F3780" s="379">
        <v>45306443</v>
      </c>
      <c r="G3780" s="367" t="s">
        <v>8629</v>
      </c>
      <c r="H3780" s="367" t="s">
        <v>3804</v>
      </c>
      <c r="I3780" s="381" t="s">
        <v>8621</v>
      </c>
      <c r="J3780" s="367" t="s">
        <v>8622</v>
      </c>
      <c r="K3780" s="379">
        <v>44013</v>
      </c>
      <c r="L3780" s="420">
        <v>5</v>
      </c>
      <c r="M3780" s="247">
        <v>10994.75</v>
      </c>
      <c r="N3780" s="495">
        <v>44197</v>
      </c>
      <c r="O3780" s="379">
        <v>6</v>
      </c>
      <c r="P3780" s="247">
        <v>13193.7</v>
      </c>
    </row>
    <row r="3781" spans="1:16" s="54" customFormat="1" ht="11.25" x14ac:dyDescent="0.2">
      <c r="A3781" s="554" t="s">
        <v>517</v>
      </c>
      <c r="B3781" s="381" t="s">
        <v>4555</v>
      </c>
      <c r="C3781" s="381" t="s">
        <v>8618</v>
      </c>
      <c r="D3781" s="367" t="s">
        <v>3804</v>
      </c>
      <c r="E3781" s="247">
        <v>2198.9499999999998</v>
      </c>
      <c r="F3781" s="379">
        <v>42867452</v>
      </c>
      <c r="G3781" s="367" t="s">
        <v>8630</v>
      </c>
      <c r="H3781" s="367" t="s">
        <v>3804</v>
      </c>
      <c r="I3781" s="381" t="s">
        <v>8621</v>
      </c>
      <c r="J3781" s="367" t="s">
        <v>8622</v>
      </c>
      <c r="K3781" s="379">
        <v>44013</v>
      </c>
      <c r="L3781" s="420">
        <v>5</v>
      </c>
      <c r="M3781" s="247">
        <v>10994.75</v>
      </c>
      <c r="N3781" s="495">
        <v>44197</v>
      </c>
      <c r="O3781" s="379">
        <v>6</v>
      </c>
      <c r="P3781" s="247">
        <v>13193.7</v>
      </c>
    </row>
    <row r="3782" spans="1:16" s="54" customFormat="1" ht="11.25" x14ac:dyDescent="0.2">
      <c r="A3782" s="554" t="s">
        <v>517</v>
      </c>
      <c r="B3782" s="381" t="s">
        <v>4555</v>
      </c>
      <c r="C3782" s="381" t="s">
        <v>8618</v>
      </c>
      <c r="D3782" s="367" t="s">
        <v>3804</v>
      </c>
      <c r="E3782" s="247">
        <v>2198.9499999999998</v>
      </c>
      <c r="F3782" s="379">
        <v>21137124</v>
      </c>
      <c r="G3782" s="367" t="s">
        <v>8631</v>
      </c>
      <c r="H3782" s="367" t="s">
        <v>3804</v>
      </c>
      <c r="I3782" s="381" t="s">
        <v>8621</v>
      </c>
      <c r="J3782" s="367" t="s">
        <v>8622</v>
      </c>
      <c r="K3782" s="379">
        <v>44013</v>
      </c>
      <c r="L3782" s="420">
        <v>5</v>
      </c>
      <c r="M3782" s="247">
        <v>10994.75</v>
      </c>
      <c r="N3782" s="495">
        <v>44197</v>
      </c>
      <c r="O3782" s="379">
        <v>6</v>
      </c>
      <c r="P3782" s="247">
        <v>13193.7</v>
      </c>
    </row>
    <row r="3783" spans="1:16" s="54" customFormat="1" ht="11.25" x14ac:dyDescent="0.2">
      <c r="A3783" s="554" t="s">
        <v>517</v>
      </c>
      <c r="B3783" s="381" t="s">
        <v>4555</v>
      </c>
      <c r="C3783" s="381" t="s">
        <v>8618</v>
      </c>
      <c r="D3783" s="367" t="s">
        <v>3804</v>
      </c>
      <c r="E3783" s="247">
        <v>2198.9499999999998</v>
      </c>
      <c r="F3783" s="379">
        <v>21072249</v>
      </c>
      <c r="G3783" s="367" t="s">
        <v>8632</v>
      </c>
      <c r="H3783" s="367" t="s">
        <v>3804</v>
      </c>
      <c r="I3783" s="381" t="s">
        <v>8621</v>
      </c>
      <c r="J3783" s="367" t="s">
        <v>8622</v>
      </c>
      <c r="K3783" s="379">
        <v>44136</v>
      </c>
      <c r="L3783" s="420">
        <v>1</v>
      </c>
      <c r="M3783" s="247">
        <v>2198.9499999999998</v>
      </c>
      <c r="N3783" s="495">
        <v>44197</v>
      </c>
      <c r="O3783" s="379">
        <v>6</v>
      </c>
      <c r="P3783" s="247">
        <v>13193.7</v>
      </c>
    </row>
    <row r="3784" spans="1:16" s="54" customFormat="1" ht="11.25" x14ac:dyDescent="0.2">
      <c r="A3784" s="554" t="s">
        <v>517</v>
      </c>
      <c r="B3784" s="381" t="s">
        <v>4555</v>
      </c>
      <c r="C3784" s="381" t="s">
        <v>8618</v>
      </c>
      <c r="D3784" s="367" t="s">
        <v>3804</v>
      </c>
      <c r="E3784" s="247">
        <v>2198.9499999999998</v>
      </c>
      <c r="F3784" s="379">
        <v>21117360</v>
      </c>
      <c r="G3784" s="367" t="s">
        <v>8633</v>
      </c>
      <c r="H3784" s="367" t="s">
        <v>3804</v>
      </c>
      <c r="I3784" s="381" t="s">
        <v>8621</v>
      </c>
      <c r="J3784" s="367" t="s">
        <v>8622</v>
      </c>
      <c r="K3784" s="379">
        <v>44013</v>
      </c>
      <c r="L3784" s="420">
        <v>5</v>
      </c>
      <c r="M3784" s="247">
        <v>10994.75</v>
      </c>
      <c r="N3784" s="495">
        <v>44197</v>
      </c>
      <c r="O3784" s="379">
        <v>6</v>
      </c>
      <c r="P3784" s="247">
        <v>13193.7</v>
      </c>
    </row>
    <row r="3785" spans="1:16" s="54" customFormat="1" ht="11.25" x14ac:dyDescent="0.2">
      <c r="A3785" s="554" t="s">
        <v>517</v>
      </c>
      <c r="B3785" s="381" t="s">
        <v>4555</v>
      </c>
      <c r="C3785" s="381" t="s">
        <v>8618</v>
      </c>
      <c r="D3785" s="367" t="s">
        <v>3804</v>
      </c>
      <c r="E3785" s="247">
        <v>2198.9499999999998</v>
      </c>
      <c r="F3785" s="379">
        <v>21136001</v>
      </c>
      <c r="G3785" s="367" t="s">
        <v>8634</v>
      </c>
      <c r="H3785" s="367" t="s">
        <v>3804</v>
      </c>
      <c r="I3785" s="381" t="s">
        <v>8621</v>
      </c>
      <c r="J3785" s="367" t="s">
        <v>8622</v>
      </c>
      <c r="K3785" s="379">
        <v>44013</v>
      </c>
      <c r="L3785" s="420">
        <v>5</v>
      </c>
      <c r="M3785" s="247">
        <v>10994.75</v>
      </c>
      <c r="N3785" s="495">
        <v>44197</v>
      </c>
      <c r="O3785" s="379">
        <v>6</v>
      </c>
      <c r="P3785" s="247">
        <v>13193.7</v>
      </c>
    </row>
    <row r="3786" spans="1:16" s="54" customFormat="1" ht="11.25" x14ac:dyDescent="0.2">
      <c r="A3786" s="554" t="s">
        <v>517</v>
      </c>
      <c r="B3786" s="381" t="s">
        <v>4555</v>
      </c>
      <c r="C3786" s="381" t="s">
        <v>8618</v>
      </c>
      <c r="D3786" s="367" t="s">
        <v>3804</v>
      </c>
      <c r="E3786" s="247">
        <v>2198.9499999999998</v>
      </c>
      <c r="F3786" s="379">
        <v>21118013</v>
      </c>
      <c r="G3786" s="367" t="s">
        <v>8635</v>
      </c>
      <c r="H3786" s="367" t="s">
        <v>3804</v>
      </c>
      <c r="I3786" s="381" t="s">
        <v>8621</v>
      </c>
      <c r="J3786" s="367" t="s">
        <v>8622</v>
      </c>
      <c r="K3786" s="379">
        <v>44013</v>
      </c>
      <c r="L3786" s="420">
        <v>5</v>
      </c>
      <c r="M3786" s="247">
        <v>10994.75</v>
      </c>
      <c r="N3786" s="495">
        <v>44197</v>
      </c>
      <c r="O3786" s="379">
        <v>6</v>
      </c>
      <c r="P3786" s="247">
        <v>13193.7</v>
      </c>
    </row>
    <row r="3787" spans="1:16" s="54" customFormat="1" ht="11.25" x14ac:dyDescent="0.2">
      <c r="A3787" s="554" t="s">
        <v>517</v>
      </c>
      <c r="B3787" s="381" t="s">
        <v>4555</v>
      </c>
      <c r="C3787" s="381" t="s">
        <v>8618</v>
      </c>
      <c r="D3787" s="367" t="s">
        <v>5968</v>
      </c>
      <c r="E3787" s="247">
        <v>3717.55</v>
      </c>
      <c r="F3787" s="379">
        <v>40914755</v>
      </c>
      <c r="G3787" s="367" t="s">
        <v>8636</v>
      </c>
      <c r="H3787" s="367" t="s">
        <v>5968</v>
      </c>
      <c r="I3787" s="367" t="s">
        <v>8637</v>
      </c>
      <c r="J3787" s="367" t="s">
        <v>8638</v>
      </c>
      <c r="K3787" s="379">
        <v>44166</v>
      </c>
      <c r="L3787" s="420">
        <v>0</v>
      </c>
      <c r="M3787" s="247">
        <v>3717.55</v>
      </c>
      <c r="N3787" s="495">
        <v>44197</v>
      </c>
      <c r="O3787" s="379">
        <v>6</v>
      </c>
      <c r="P3787" s="247">
        <v>22305.3</v>
      </c>
    </row>
    <row r="3788" spans="1:16" s="54" customFormat="1" ht="11.25" x14ac:dyDescent="0.2">
      <c r="A3788" s="554" t="s">
        <v>517</v>
      </c>
      <c r="B3788" s="381" t="s">
        <v>4555</v>
      </c>
      <c r="C3788" s="381" t="s">
        <v>8618</v>
      </c>
      <c r="D3788" s="367" t="s">
        <v>5968</v>
      </c>
      <c r="E3788" s="247">
        <v>5033.67</v>
      </c>
      <c r="F3788" s="379">
        <v>72656301</v>
      </c>
      <c r="G3788" s="367" t="s">
        <v>8639</v>
      </c>
      <c r="H3788" s="367" t="s">
        <v>5968</v>
      </c>
      <c r="I3788" s="367" t="s">
        <v>8637</v>
      </c>
      <c r="J3788" s="367" t="s">
        <v>8638</v>
      </c>
      <c r="K3788" s="379">
        <v>44166</v>
      </c>
      <c r="L3788" s="420">
        <v>0</v>
      </c>
      <c r="M3788" s="247">
        <v>5033.67</v>
      </c>
      <c r="N3788" s="495">
        <v>44197</v>
      </c>
      <c r="O3788" s="379">
        <v>6</v>
      </c>
      <c r="P3788" s="247">
        <v>30202.02</v>
      </c>
    </row>
    <row r="3789" spans="1:16" s="54" customFormat="1" ht="11.25" x14ac:dyDescent="0.2">
      <c r="A3789" s="554" t="s">
        <v>517</v>
      </c>
      <c r="B3789" s="381" t="s">
        <v>4555</v>
      </c>
      <c r="C3789" s="381" t="s">
        <v>8618</v>
      </c>
      <c r="D3789" s="367" t="s">
        <v>5968</v>
      </c>
      <c r="E3789" s="247">
        <v>5033.67</v>
      </c>
      <c r="F3789" s="379">
        <v>47591864</v>
      </c>
      <c r="G3789" s="367" t="s">
        <v>8640</v>
      </c>
      <c r="H3789" s="367" t="s">
        <v>5968</v>
      </c>
      <c r="I3789" s="367" t="s">
        <v>8637</v>
      </c>
      <c r="J3789" s="367" t="s">
        <v>8638</v>
      </c>
      <c r="K3789" s="379">
        <v>44136</v>
      </c>
      <c r="L3789" s="420">
        <v>1</v>
      </c>
      <c r="M3789" s="247">
        <v>5033.67</v>
      </c>
      <c r="N3789" s="495">
        <v>44197</v>
      </c>
      <c r="O3789" s="379">
        <v>6</v>
      </c>
      <c r="P3789" s="247">
        <v>30202.02</v>
      </c>
    </row>
    <row r="3790" spans="1:16" s="54" customFormat="1" ht="11.25" x14ac:dyDescent="0.2">
      <c r="A3790" s="554" t="s">
        <v>517</v>
      </c>
      <c r="B3790" s="381" t="s">
        <v>4555</v>
      </c>
      <c r="C3790" s="381" t="s">
        <v>8618</v>
      </c>
      <c r="D3790" s="367" t="s">
        <v>4716</v>
      </c>
      <c r="E3790" s="247">
        <v>4223.75</v>
      </c>
      <c r="F3790" s="379">
        <v>70180085</v>
      </c>
      <c r="G3790" s="367" t="s">
        <v>8641</v>
      </c>
      <c r="H3790" s="367" t="s">
        <v>4716</v>
      </c>
      <c r="I3790" s="367" t="s">
        <v>8637</v>
      </c>
      <c r="J3790" s="367" t="s">
        <v>8638</v>
      </c>
      <c r="K3790" s="379">
        <v>44166</v>
      </c>
      <c r="L3790" s="420">
        <v>0</v>
      </c>
      <c r="M3790" s="247">
        <v>4223.75</v>
      </c>
      <c r="N3790" s="495">
        <v>44197</v>
      </c>
      <c r="O3790" s="379">
        <v>6</v>
      </c>
      <c r="P3790" s="247">
        <v>25342.5</v>
      </c>
    </row>
    <row r="3791" spans="1:16" s="54" customFormat="1" ht="11.25" x14ac:dyDescent="0.2">
      <c r="A3791" s="554" t="s">
        <v>517</v>
      </c>
      <c r="B3791" s="381" t="s">
        <v>4555</v>
      </c>
      <c r="C3791" s="381" t="s">
        <v>8618</v>
      </c>
      <c r="D3791" s="367" t="s">
        <v>4716</v>
      </c>
      <c r="E3791" s="247">
        <v>4223.75</v>
      </c>
      <c r="F3791" s="379">
        <v>70225365</v>
      </c>
      <c r="G3791" s="367" t="s">
        <v>8642</v>
      </c>
      <c r="H3791" s="367" t="s">
        <v>4716</v>
      </c>
      <c r="I3791" s="367" t="s">
        <v>8637</v>
      </c>
      <c r="J3791" s="367" t="s">
        <v>8638</v>
      </c>
      <c r="K3791" s="379">
        <v>44075</v>
      </c>
      <c r="L3791" s="420">
        <v>3</v>
      </c>
      <c r="M3791" s="247">
        <v>12671.25</v>
      </c>
      <c r="N3791" s="495">
        <v>44197</v>
      </c>
      <c r="O3791" s="379">
        <v>6</v>
      </c>
      <c r="P3791" s="247">
        <v>25342.5</v>
      </c>
    </row>
    <row r="3792" spans="1:16" s="54" customFormat="1" ht="11.25" x14ac:dyDescent="0.2">
      <c r="A3792" s="554" t="s">
        <v>517</v>
      </c>
      <c r="B3792" s="381" t="s">
        <v>4555</v>
      </c>
      <c r="C3792" s="381" t="s">
        <v>8618</v>
      </c>
      <c r="D3792" s="367" t="s">
        <v>4716</v>
      </c>
      <c r="E3792" s="247">
        <v>4223.75</v>
      </c>
      <c r="F3792" s="379">
        <v>21136724</v>
      </c>
      <c r="G3792" s="367" t="s">
        <v>8643</v>
      </c>
      <c r="H3792" s="367" t="s">
        <v>4716</v>
      </c>
      <c r="I3792" s="367" t="s">
        <v>8637</v>
      </c>
      <c r="J3792" s="367" t="s">
        <v>8638</v>
      </c>
      <c r="K3792" s="379">
        <v>44013</v>
      </c>
      <c r="L3792" s="420">
        <v>5</v>
      </c>
      <c r="M3792" s="247">
        <v>21118.75</v>
      </c>
      <c r="N3792" s="495">
        <v>44197</v>
      </c>
      <c r="O3792" s="379">
        <v>6</v>
      </c>
      <c r="P3792" s="247">
        <v>25342.5</v>
      </c>
    </row>
    <row r="3793" spans="1:16" s="54" customFormat="1" ht="11.25" x14ac:dyDescent="0.2">
      <c r="A3793" s="554" t="s">
        <v>517</v>
      </c>
      <c r="B3793" s="381" t="s">
        <v>4555</v>
      </c>
      <c r="C3793" s="381" t="s">
        <v>8618</v>
      </c>
      <c r="D3793" s="367" t="s">
        <v>4716</v>
      </c>
      <c r="E3793" s="247">
        <v>4729.95</v>
      </c>
      <c r="F3793" s="379">
        <v>73033268</v>
      </c>
      <c r="G3793" s="367" t="s">
        <v>8644</v>
      </c>
      <c r="H3793" s="367" t="s">
        <v>4716</v>
      </c>
      <c r="I3793" s="367" t="s">
        <v>8637</v>
      </c>
      <c r="J3793" s="367" t="s">
        <v>8638</v>
      </c>
      <c r="K3793" s="379">
        <v>43952</v>
      </c>
      <c r="L3793" s="420">
        <v>7</v>
      </c>
      <c r="M3793" s="247">
        <v>33109.65</v>
      </c>
      <c r="N3793" s="495">
        <v>44197</v>
      </c>
      <c r="O3793" s="379">
        <v>6</v>
      </c>
      <c r="P3793" s="247">
        <v>28379.7</v>
      </c>
    </row>
    <row r="3794" spans="1:16" s="54" customFormat="1" ht="11.25" x14ac:dyDescent="0.2">
      <c r="A3794" s="554" t="s">
        <v>517</v>
      </c>
      <c r="B3794" s="381" t="s">
        <v>4555</v>
      </c>
      <c r="C3794" s="381" t="s">
        <v>8618</v>
      </c>
      <c r="D3794" s="367" t="s">
        <v>4716</v>
      </c>
      <c r="E3794" s="247">
        <v>4223.75</v>
      </c>
      <c r="F3794" s="379">
        <v>70233553</v>
      </c>
      <c r="G3794" s="367" t="s">
        <v>8645</v>
      </c>
      <c r="H3794" s="367" t="s">
        <v>4716</v>
      </c>
      <c r="I3794" s="367" t="s">
        <v>8637</v>
      </c>
      <c r="J3794" s="367" t="s">
        <v>8638</v>
      </c>
      <c r="K3794" s="379">
        <v>43952</v>
      </c>
      <c r="L3794" s="420">
        <v>7</v>
      </c>
      <c r="M3794" s="247">
        <v>29566.25</v>
      </c>
      <c r="N3794" s="495">
        <v>44197</v>
      </c>
      <c r="O3794" s="379">
        <v>6</v>
      </c>
      <c r="P3794" s="247">
        <v>25342.5</v>
      </c>
    </row>
    <row r="3795" spans="1:16" s="54" customFormat="1" ht="11.25" x14ac:dyDescent="0.2">
      <c r="A3795" s="554" t="s">
        <v>517</v>
      </c>
      <c r="B3795" s="381" t="s">
        <v>4555</v>
      </c>
      <c r="C3795" s="381" t="s">
        <v>8618</v>
      </c>
      <c r="D3795" s="367" t="s">
        <v>4716</v>
      </c>
      <c r="E3795" s="247">
        <v>4223.75</v>
      </c>
      <c r="F3795" s="379">
        <v>47906373</v>
      </c>
      <c r="G3795" s="367" t="s">
        <v>8646</v>
      </c>
      <c r="H3795" s="367" t="s">
        <v>4716</v>
      </c>
      <c r="I3795" s="367" t="s">
        <v>8637</v>
      </c>
      <c r="J3795" s="367" t="s">
        <v>8638</v>
      </c>
      <c r="K3795" s="379">
        <v>44166</v>
      </c>
      <c r="L3795" s="420">
        <v>0</v>
      </c>
      <c r="M3795" s="247">
        <v>4223.75</v>
      </c>
      <c r="N3795" s="495">
        <v>44197</v>
      </c>
      <c r="O3795" s="379">
        <v>6</v>
      </c>
      <c r="P3795" s="247">
        <v>25342.5</v>
      </c>
    </row>
    <row r="3796" spans="1:16" s="54" customFormat="1" ht="11.25" x14ac:dyDescent="0.2">
      <c r="A3796" s="554" t="s">
        <v>517</v>
      </c>
      <c r="B3796" s="381" t="s">
        <v>4555</v>
      </c>
      <c r="C3796" s="381" t="s">
        <v>8618</v>
      </c>
      <c r="D3796" s="367" t="s">
        <v>4716</v>
      </c>
      <c r="E3796" s="247">
        <v>4223.75</v>
      </c>
      <c r="F3796" s="379">
        <v>76015178</v>
      </c>
      <c r="G3796" s="367" t="s">
        <v>8647</v>
      </c>
      <c r="H3796" s="367" t="s">
        <v>4716</v>
      </c>
      <c r="I3796" s="367" t="s">
        <v>8637</v>
      </c>
      <c r="J3796" s="367" t="s">
        <v>8638</v>
      </c>
      <c r="K3796" s="379">
        <v>44166</v>
      </c>
      <c r="L3796" s="420">
        <v>0</v>
      </c>
      <c r="M3796" s="247">
        <v>4223.75</v>
      </c>
      <c r="N3796" s="495">
        <v>44197</v>
      </c>
      <c r="O3796" s="379">
        <v>6</v>
      </c>
      <c r="P3796" s="247">
        <v>25342.5</v>
      </c>
    </row>
    <row r="3797" spans="1:16" s="54" customFormat="1" ht="11.25" x14ac:dyDescent="0.2">
      <c r="A3797" s="554" t="s">
        <v>517</v>
      </c>
      <c r="B3797" s="381" t="s">
        <v>4555</v>
      </c>
      <c r="C3797" s="381" t="s">
        <v>8618</v>
      </c>
      <c r="D3797" s="367" t="s">
        <v>4716</v>
      </c>
      <c r="E3797" s="247">
        <v>4223.75</v>
      </c>
      <c r="F3797" s="379">
        <v>70500691</v>
      </c>
      <c r="G3797" s="367" t="s">
        <v>8648</v>
      </c>
      <c r="H3797" s="367" t="s">
        <v>4716</v>
      </c>
      <c r="I3797" s="367" t="s">
        <v>8637</v>
      </c>
      <c r="J3797" s="367" t="s">
        <v>8638</v>
      </c>
      <c r="K3797" s="379">
        <v>44013</v>
      </c>
      <c r="L3797" s="420">
        <v>5</v>
      </c>
      <c r="M3797" s="247">
        <v>21118.75</v>
      </c>
      <c r="N3797" s="495">
        <v>44197</v>
      </c>
      <c r="O3797" s="379">
        <v>6</v>
      </c>
      <c r="P3797" s="247">
        <v>25342.5</v>
      </c>
    </row>
    <row r="3798" spans="1:16" s="54" customFormat="1" ht="11.25" x14ac:dyDescent="0.2">
      <c r="A3798" s="554" t="s">
        <v>517</v>
      </c>
      <c r="B3798" s="381" t="s">
        <v>4555</v>
      </c>
      <c r="C3798" s="381" t="s">
        <v>8618</v>
      </c>
      <c r="D3798" s="367" t="s">
        <v>4716</v>
      </c>
      <c r="E3798" s="247">
        <v>4223.75</v>
      </c>
      <c r="F3798" s="379">
        <v>47527021</v>
      </c>
      <c r="G3798" s="367" t="s">
        <v>8649</v>
      </c>
      <c r="H3798" s="367" t="s">
        <v>4716</v>
      </c>
      <c r="I3798" s="367" t="s">
        <v>8637</v>
      </c>
      <c r="J3798" s="367" t="s">
        <v>8638</v>
      </c>
      <c r="K3798" s="379">
        <v>44136</v>
      </c>
      <c r="L3798" s="420">
        <v>1</v>
      </c>
      <c r="M3798" s="247">
        <v>4223.75</v>
      </c>
      <c r="N3798" s="495">
        <v>44197</v>
      </c>
      <c r="O3798" s="379">
        <v>6</v>
      </c>
      <c r="P3798" s="247">
        <v>25342.5</v>
      </c>
    </row>
    <row r="3799" spans="1:16" s="54" customFormat="1" ht="11.25" x14ac:dyDescent="0.2">
      <c r="A3799" s="554" t="s">
        <v>517</v>
      </c>
      <c r="B3799" s="381" t="s">
        <v>4555</v>
      </c>
      <c r="C3799" s="381" t="s">
        <v>8618</v>
      </c>
      <c r="D3799" s="367" t="s">
        <v>4716</v>
      </c>
      <c r="E3799" s="247">
        <v>4223.75</v>
      </c>
      <c r="F3799" s="379">
        <v>44741416</v>
      </c>
      <c r="G3799" s="367" t="s">
        <v>8650</v>
      </c>
      <c r="H3799" s="367" t="s">
        <v>4716</v>
      </c>
      <c r="I3799" s="367" t="s">
        <v>8637</v>
      </c>
      <c r="J3799" s="367" t="s">
        <v>8638</v>
      </c>
      <c r="K3799" s="379">
        <v>44166</v>
      </c>
      <c r="L3799" s="420">
        <v>0</v>
      </c>
      <c r="M3799" s="247">
        <v>4223.75</v>
      </c>
      <c r="N3799" s="495">
        <v>44197</v>
      </c>
      <c r="O3799" s="379">
        <v>6</v>
      </c>
      <c r="P3799" s="247">
        <v>25342.5</v>
      </c>
    </row>
    <row r="3800" spans="1:16" s="54" customFormat="1" ht="11.25" x14ac:dyDescent="0.2">
      <c r="A3800" s="554" t="s">
        <v>517</v>
      </c>
      <c r="B3800" s="381" t="s">
        <v>4555</v>
      </c>
      <c r="C3800" s="381" t="s">
        <v>8618</v>
      </c>
      <c r="D3800" s="367" t="s">
        <v>4716</v>
      </c>
      <c r="E3800" s="247">
        <v>4223.75</v>
      </c>
      <c r="F3800" s="379">
        <v>70191236</v>
      </c>
      <c r="G3800" s="367" t="s">
        <v>8651</v>
      </c>
      <c r="H3800" s="367" t="s">
        <v>4716</v>
      </c>
      <c r="I3800" s="367" t="s">
        <v>8637</v>
      </c>
      <c r="J3800" s="367" t="s">
        <v>8638</v>
      </c>
      <c r="K3800" s="379">
        <v>44057</v>
      </c>
      <c r="L3800" s="420">
        <v>4</v>
      </c>
      <c r="M3800" s="247">
        <v>16895</v>
      </c>
      <c r="N3800" s="495">
        <v>44197</v>
      </c>
      <c r="O3800" s="379">
        <v>6</v>
      </c>
      <c r="P3800" s="247">
        <v>25342.5</v>
      </c>
    </row>
    <row r="3801" spans="1:16" s="54" customFormat="1" ht="11.25" x14ac:dyDescent="0.2">
      <c r="A3801" s="554" t="s">
        <v>517</v>
      </c>
      <c r="B3801" s="381" t="s">
        <v>4555</v>
      </c>
      <c r="C3801" s="381" t="s">
        <v>8618</v>
      </c>
      <c r="D3801" s="367" t="s">
        <v>4716</v>
      </c>
      <c r="E3801" s="247">
        <v>4223.75</v>
      </c>
      <c r="F3801" s="379">
        <v>70547078</v>
      </c>
      <c r="G3801" s="367" t="s">
        <v>8652</v>
      </c>
      <c r="H3801" s="367" t="s">
        <v>4716</v>
      </c>
      <c r="I3801" s="367" t="s">
        <v>8637</v>
      </c>
      <c r="J3801" s="367" t="s">
        <v>8638</v>
      </c>
      <c r="K3801" s="379">
        <v>43952</v>
      </c>
      <c r="L3801" s="420">
        <v>7</v>
      </c>
      <c r="M3801" s="247">
        <v>29566.25</v>
      </c>
      <c r="N3801" s="495">
        <v>44197</v>
      </c>
      <c r="O3801" s="379">
        <v>6</v>
      </c>
      <c r="P3801" s="247">
        <v>25342.5</v>
      </c>
    </row>
    <row r="3802" spans="1:16" s="54" customFormat="1" ht="11.25" x14ac:dyDescent="0.2">
      <c r="A3802" s="554" t="s">
        <v>517</v>
      </c>
      <c r="B3802" s="381" t="s">
        <v>4555</v>
      </c>
      <c r="C3802" s="381" t="s">
        <v>8618</v>
      </c>
      <c r="D3802" s="367" t="s">
        <v>4716</v>
      </c>
      <c r="E3802" s="247">
        <v>4223.75</v>
      </c>
      <c r="F3802" s="379">
        <v>70570975</v>
      </c>
      <c r="G3802" s="367" t="s">
        <v>8653</v>
      </c>
      <c r="H3802" s="367" t="s">
        <v>4716</v>
      </c>
      <c r="I3802" s="367" t="s">
        <v>8637</v>
      </c>
      <c r="J3802" s="367" t="s">
        <v>8638</v>
      </c>
      <c r="K3802" s="379">
        <v>44136</v>
      </c>
      <c r="L3802" s="420">
        <v>1</v>
      </c>
      <c r="M3802" s="247">
        <v>4223.75</v>
      </c>
      <c r="N3802" s="495">
        <v>44197</v>
      </c>
      <c r="O3802" s="379">
        <v>6</v>
      </c>
      <c r="P3802" s="247">
        <v>25342.5</v>
      </c>
    </row>
    <row r="3803" spans="1:16" s="54" customFormat="1" ht="11.25" x14ac:dyDescent="0.2">
      <c r="A3803" s="554" t="s">
        <v>517</v>
      </c>
      <c r="B3803" s="381" t="s">
        <v>4555</v>
      </c>
      <c r="C3803" s="381" t="s">
        <v>8618</v>
      </c>
      <c r="D3803" s="367" t="s">
        <v>4716</v>
      </c>
      <c r="E3803" s="247">
        <v>1543.36</v>
      </c>
      <c r="F3803" s="379">
        <v>21139855</v>
      </c>
      <c r="G3803" s="367" t="s">
        <v>8654</v>
      </c>
      <c r="H3803" s="367" t="s">
        <v>4716</v>
      </c>
      <c r="I3803" s="367" t="s">
        <v>8637</v>
      </c>
      <c r="J3803" s="367" t="s">
        <v>8638</v>
      </c>
      <c r="K3803" s="379">
        <v>43862</v>
      </c>
      <c r="L3803" s="420">
        <v>10</v>
      </c>
      <c r="M3803" s="247">
        <v>15433.6</v>
      </c>
      <c r="N3803" s="495">
        <v>44197</v>
      </c>
      <c r="O3803" s="379">
        <v>6</v>
      </c>
      <c r="P3803" s="247">
        <v>9260.16</v>
      </c>
    </row>
    <row r="3804" spans="1:16" s="54" customFormat="1" ht="11.25" x14ac:dyDescent="0.2">
      <c r="A3804" s="554" t="s">
        <v>517</v>
      </c>
      <c r="B3804" s="381" t="s">
        <v>4555</v>
      </c>
      <c r="C3804" s="381" t="s">
        <v>8618</v>
      </c>
      <c r="D3804" s="367" t="s">
        <v>4716</v>
      </c>
      <c r="E3804" s="247">
        <v>4223.75</v>
      </c>
      <c r="F3804" s="379">
        <v>70189881</v>
      </c>
      <c r="G3804" s="367" t="s">
        <v>8655</v>
      </c>
      <c r="H3804" s="367" t="s">
        <v>4716</v>
      </c>
      <c r="I3804" s="367" t="s">
        <v>8637</v>
      </c>
      <c r="J3804" s="367" t="s">
        <v>8638</v>
      </c>
      <c r="K3804" s="379">
        <v>44166</v>
      </c>
      <c r="L3804" s="420">
        <v>0</v>
      </c>
      <c r="M3804" s="247">
        <v>4223.75</v>
      </c>
      <c r="N3804" s="495">
        <v>44197</v>
      </c>
      <c r="O3804" s="379">
        <v>6</v>
      </c>
      <c r="P3804" s="247">
        <v>25342.5</v>
      </c>
    </row>
    <row r="3805" spans="1:16" s="54" customFormat="1" ht="11.25" x14ac:dyDescent="0.2">
      <c r="A3805" s="554" t="s">
        <v>517</v>
      </c>
      <c r="B3805" s="381" t="s">
        <v>4555</v>
      </c>
      <c r="C3805" s="381" t="s">
        <v>8618</v>
      </c>
      <c r="D3805" s="367" t="s">
        <v>4716</v>
      </c>
      <c r="E3805" s="247">
        <v>4223.75</v>
      </c>
      <c r="F3805" s="379">
        <v>47394773</v>
      </c>
      <c r="G3805" s="367" t="s">
        <v>8656</v>
      </c>
      <c r="H3805" s="367" t="s">
        <v>4716</v>
      </c>
      <c r="I3805" s="367" t="s">
        <v>8637</v>
      </c>
      <c r="J3805" s="367" t="s">
        <v>8638</v>
      </c>
      <c r="K3805" s="379">
        <v>44013</v>
      </c>
      <c r="L3805" s="420">
        <v>5</v>
      </c>
      <c r="M3805" s="247">
        <v>21118.75</v>
      </c>
      <c r="N3805" s="495">
        <v>44197</v>
      </c>
      <c r="O3805" s="379">
        <v>6</v>
      </c>
      <c r="P3805" s="247">
        <v>25342.5</v>
      </c>
    </row>
    <row r="3806" spans="1:16" s="54" customFormat="1" ht="11.25" x14ac:dyDescent="0.2">
      <c r="A3806" s="554" t="s">
        <v>517</v>
      </c>
      <c r="B3806" s="381" t="s">
        <v>4555</v>
      </c>
      <c r="C3806" s="381" t="s">
        <v>8618</v>
      </c>
      <c r="D3806" s="367" t="s">
        <v>4716</v>
      </c>
      <c r="E3806" s="247">
        <v>4273.3500000000004</v>
      </c>
      <c r="F3806" s="379">
        <v>70212161</v>
      </c>
      <c r="G3806" s="367" t="s">
        <v>8657</v>
      </c>
      <c r="H3806" s="367" t="s">
        <v>4716</v>
      </c>
      <c r="I3806" s="367" t="s">
        <v>8637</v>
      </c>
      <c r="J3806" s="367" t="s">
        <v>8638</v>
      </c>
      <c r="K3806" s="379">
        <v>44136</v>
      </c>
      <c r="L3806" s="420">
        <v>1</v>
      </c>
      <c r="M3806" s="247">
        <v>4273.3500000000004</v>
      </c>
      <c r="N3806" s="495">
        <v>44197</v>
      </c>
      <c r="O3806" s="379">
        <v>6</v>
      </c>
      <c r="P3806" s="247">
        <v>25640.1</v>
      </c>
    </row>
    <row r="3807" spans="1:16" s="54" customFormat="1" ht="11.25" x14ac:dyDescent="0.2">
      <c r="A3807" s="554" t="s">
        <v>517</v>
      </c>
      <c r="B3807" s="381" t="s">
        <v>4555</v>
      </c>
      <c r="C3807" s="381" t="s">
        <v>8618</v>
      </c>
      <c r="D3807" s="367" t="s">
        <v>4716</v>
      </c>
      <c r="E3807" s="247">
        <v>4223.75</v>
      </c>
      <c r="F3807" s="379">
        <v>47526789</v>
      </c>
      <c r="G3807" s="367" t="s">
        <v>8658</v>
      </c>
      <c r="H3807" s="367" t="s">
        <v>4716</v>
      </c>
      <c r="I3807" s="367" t="s">
        <v>8637</v>
      </c>
      <c r="J3807" s="367" t="s">
        <v>8638</v>
      </c>
      <c r="K3807" s="379">
        <v>44013</v>
      </c>
      <c r="L3807" s="420">
        <v>5</v>
      </c>
      <c r="M3807" s="247">
        <v>21118.75</v>
      </c>
      <c r="N3807" s="495">
        <v>44197</v>
      </c>
      <c r="O3807" s="379">
        <v>6</v>
      </c>
      <c r="P3807" s="247">
        <v>25342.5</v>
      </c>
    </row>
    <row r="3808" spans="1:16" s="54" customFormat="1" ht="11.25" x14ac:dyDescent="0.2">
      <c r="A3808" s="554" t="s">
        <v>517</v>
      </c>
      <c r="B3808" s="381" t="s">
        <v>4555</v>
      </c>
      <c r="C3808" s="381" t="s">
        <v>8618</v>
      </c>
      <c r="D3808" s="367" t="s">
        <v>4716</v>
      </c>
      <c r="E3808" s="247">
        <v>4223.75</v>
      </c>
      <c r="F3808" s="379">
        <v>70179035</v>
      </c>
      <c r="G3808" s="367" t="s">
        <v>8659</v>
      </c>
      <c r="H3808" s="367" t="s">
        <v>4716</v>
      </c>
      <c r="I3808" s="367" t="s">
        <v>8637</v>
      </c>
      <c r="J3808" s="367" t="s">
        <v>8638</v>
      </c>
      <c r="K3808" s="379">
        <v>44136</v>
      </c>
      <c r="L3808" s="420">
        <v>1</v>
      </c>
      <c r="M3808" s="247">
        <v>4223.75</v>
      </c>
      <c r="N3808" s="495">
        <v>44197</v>
      </c>
      <c r="O3808" s="379">
        <v>6</v>
      </c>
      <c r="P3808" s="247">
        <v>25342.5</v>
      </c>
    </row>
    <row r="3809" spans="1:16" s="54" customFormat="1" ht="11.25" x14ac:dyDescent="0.2">
      <c r="A3809" s="554" t="s">
        <v>517</v>
      </c>
      <c r="B3809" s="381" t="s">
        <v>4555</v>
      </c>
      <c r="C3809" s="381" t="s">
        <v>8618</v>
      </c>
      <c r="D3809" s="367" t="s">
        <v>4716</v>
      </c>
      <c r="E3809" s="247">
        <v>4223.75</v>
      </c>
      <c r="F3809" s="379">
        <v>72841471</v>
      </c>
      <c r="G3809" s="367" t="s">
        <v>8660</v>
      </c>
      <c r="H3809" s="367" t="s">
        <v>4716</v>
      </c>
      <c r="I3809" s="367" t="s">
        <v>8637</v>
      </c>
      <c r="J3809" s="367" t="s">
        <v>8638</v>
      </c>
      <c r="K3809" s="379">
        <v>44166</v>
      </c>
      <c r="L3809" s="420">
        <v>0</v>
      </c>
      <c r="M3809" s="247">
        <v>4223.75</v>
      </c>
      <c r="N3809" s="495">
        <v>44197</v>
      </c>
      <c r="O3809" s="379">
        <v>6</v>
      </c>
      <c r="P3809" s="247">
        <v>25342.5</v>
      </c>
    </row>
    <row r="3810" spans="1:16" s="54" customFormat="1" ht="11.25" x14ac:dyDescent="0.2">
      <c r="A3810" s="554" t="s">
        <v>517</v>
      </c>
      <c r="B3810" s="381" t="s">
        <v>4555</v>
      </c>
      <c r="C3810" s="381" t="s">
        <v>8618</v>
      </c>
      <c r="D3810" s="367" t="s">
        <v>4716</v>
      </c>
      <c r="E3810" s="247">
        <v>4223.75</v>
      </c>
      <c r="F3810" s="379">
        <v>70185694</v>
      </c>
      <c r="G3810" s="367" t="s">
        <v>8661</v>
      </c>
      <c r="H3810" s="367" t="s">
        <v>4716</v>
      </c>
      <c r="I3810" s="367" t="s">
        <v>8637</v>
      </c>
      <c r="J3810" s="367" t="s">
        <v>8638</v>
      </c>
      <c r="K3810" s="379">
        <v>44136</v>
      </c>
      <c r="L3810" s="420">
        <v>1</v>
      </c>
      <c r="M3810" s="247">
        <v>4223.75</v>
      </c>
      <c r="N3810" s="495">
        <v>44197</v>
      </c>
      <c r="O3810" s="379">
        <v>6</v>
      </c>
      <c r="P3810" s="247">
        <v>25342.5</v>
      </c>
    </row>
    <row r="3811" spans="1:16" s="54" customFormat="1" ht="11.25" x14ac:dyDescent="0.2">
      <c r="A3811" s="554" t="s">
        <v>517</v>
      </c>
      <c r="B3811" s="381" t="s">
        <v>4555</v>
      </c>
      <c r="C3811" s="381" t="s">
        <v>8618</v>
      </c>
      <c r="D3811" s="367" t="s">
        <v>4716</v>
      </c>
      <c r="E3811" s="247">
        <v>4223.75</v>
      </c>
      <c r="F3811" s="379">
        <v>21138222</v>
      </c>
      <c r="G3811" s="367" t="s">
        <v>8662</v>
      </c>
      <c r="H3811" s="367" t="s">
        <v>4716</v>
      </c>
      <c r="I3811" s="367" t="s">
        <v>8637</v>
      </c>
      <c r="J3811" s="367" t="s">
        <v>8638</v>
      </c>
      <c r="K3811" s="379">
        <v>44055</v>
      </c>
      <c r="L3811" s="420">
        <v>4</v>
      </c>
      <c r="M3811" s="247">
        <v>16895</v>
      </c>
      <c r="N3811" s="495">
        <v>44197</v>
      </c>
      <c r="O3811" s="379">
        <v>6</v>
      </c>
      <c r="P3811" s="247">
        <v>25342.5</v>
      </c>
    </row>
    <row r="3812" spans="1:16" s="54" customFormat="1" ht="11.25" x14ac:dyDescent="0.2">
      <c r="A3812" s="554" t="s">
        <v>517</v>
      </c>
      <c r="B3812" s="381" t="s">
        <v>4555</v>
      </c>
      <c r="C3812" s="381" t="s">
        <v>8618</v>
      </c>
      <c r="D3812" s="367" t="s">
        <v>4716</v>
      </c>
      <c r="E3812" s="247">
        <v>4223.75</v>
      </c>
      <c r="F3812" s="379">
        <v>70233660</v>
      </c>
      <c r="G3812" s="367" t="s">
        <v>8663</v>
      </c>
      <c r="H3812" s="367" t="s">
        <v>4716</v>
      </c>
      <c r="I3812" s="367" t="s">
        <v>8637</v>
      </c>
      <c r="J3812" s="367" t="s">
        <v>8638</v>
      </c>
      <c r="K3812" s="379">
        <v>44136</v>
      </c>
      <c r="L3812" s="420">
        <v>1</v>
      </c>
      <c r="M3812" s="247">
        <v>4223.75</v>
      </c>
      <c r="N3812" s="495">
        <v>44197</v>
      </c>
      <c r="O3812" s="379">
        <v>6</v>
      </c>
      <c r="P3812" s="247">
        <v>25342.5</v>
      </c>
    </row>
    <row r="3813" spans="1:16" s="54" customFormat="1" ht="11.25" x14ac:dyDescent="0.2">
      <c r="A3813" s="554" t="s">
        <v>517</v>
      </c>
      <c r="B3813" s="381" t="s">
        <v>4555</v>
      </c>
      <c r="C3813" s="381" t="s">
        <v>8618</v>
      </c>
      <c r="D3813" s="367" t="s">
        <v>4716</v>
      </c>
      <c r="E3813" s="247">
        <v>4223.75</v>
      </c>
      <c r="F3813" s="379">
        <v>73994958</v>
      </c>
      <c r="G3813" s="367" t="s">
        <v>8664</v>
      </c>
      <c r="H3813" s="367" t="s">
        <v>4716</v>
      </c>
      <c r="I3813" s="367" t="s">
        <v>8637</v>
      </c>
      <c r="J3813" s="367" t="s">
        <v>8638</v>
      </c>
      <c r="K3813" s="379">
        <v>44166</v>
      </c>
      <c r="L3813" s="420">
        <v>0</v>
      </c>
      <c r="M3813" s="247">
        <v>4223.75</v>
      </c>
      <c r="N3813" s="495">
        <v>44197</v>
      </c>
      <c r="O3813" s="379">
        <v>6</v>
      </c>
      <c r="P3813" s="247">
        <v>25342.5</v>
      </c>
    </row>
    <row r="3814" spans="1:16" s="54" customFormat="1" ht="11.25" x14ac:dyDescent="0.2">
      <c r="A3814" s="554" t="s">
        <v>517</v>
      </c>
      <c r="B3814" s="381" t="s">
        <v>4555</v>
      </c>
      <c r="C3814" s="381" t="s">
        <v>8618</v>
      </c>
      <c r="D3814" s="367" t="s">
        <v>4716</v>
      </c>
      <c r="E3814" s="247">
        <v>4223.75</v>
      </c>
      <c r="F3814" s="379">
        <v>74397824</v>
      </c>
      <c r="G3814" s="367" t="s">
        <v>8665</v>
      </c>
      <c r="H3814" s="367" t="s">
        <v>4716</v>
      </c>
      <c r="I3814" s="367" t="s">
        <v>8637</v>
      </c>
      <c r="J3814" s="367" t="s">
        <v>8638</v>
      </c>
      <c r="K3814" s="379">
        <v>44166</v>
      </c>
      <c r="L3814" s="420">
        <v>0</v>
      </c>
      <c r="M3814" s="247">
        <v>4223.75</v>
      </c>
      <c r="N3814" s="495">
        <v>44197</v>
      </c>
      <c r="O3814" s="379">
        <v>6</v>
      </c>
      <c r="P3814" s="247">
        <v>25342.5</v>
      </c>
    </row>
    <row r="3815" spans="1:16" s="54" customFormat="1" ht="11.25" x14ac:dyDescent="0.2">
      <c r="A3815" s="554" t="s">
        <v>517</v>
      </c>
      <c r="B3815" s="381" t="s">
        <v>4555</v>
      </c>
      <c r="C3815" s="381" t="s">
        <v>8618</v>
      </c>
      <c r="D3815" s="367" t="s">
        <v>4716</v>
      </c>
      <c r="E3815" s="247">
        <v>5033.67</v>
      </c>
      <c r="F3815" s="379">
        <v>73898008</v>
      </c>
      <c r="G3815" s="367" t="s">
        <v>8666</v>
      </c>
      <c r="H3815" s="367" t="s">
        <v>4716</v>
      </c>
      <c r="I3815" s="367" t="s">
        <v>8637</v>
      </c>
      <c r="J3815" s="367" t="s">
        <v>8638</v>
      </c>
      <c r="K3815" s="379">
        <v>44136</v>
      </c>
      <c r="L3815" s="420">
        <v>1</v>
      </c>
      <c r="M3815" s="247">
        <v>5033.67</v>
      </c>
      <c r="N3815" s="495">
        <v>44197</v>
      </c>
      <c r="O3815" s="379">
        <v>6</v>
      </c>
      <c r="P3815" s="247">
        <v>30202.02</v>
      </c>
    </row>
    <row r="3816" spans="1:16" s="54" customFormat="1" ht="11.25" x14ac:dyDescent="0.2">
      <c r="A3816" s="554" t="s">
        <v>517</v>
      </c>
      <c r="B3816" s="381" t="s">
        <v>4555</v>
      </c>
      <c r="C3816" s="381" t="s">
        <v>8618</v>
      </c>
      <c r="D3816" s="367" t="s">
        <v>4716</v>
      </c>
      <c r="E3816" s="247">
        <v>5033.67</v>
      </c>
      <c r="F3816" s="379">
        <v>74046611</v>
      </c>
      <c r="G3816" s="367" t="s">
        <v>8667</v>
      </c>
      <c r="H3816" s="367" t="s">
        <v>4716</v>
      </c>
      <c r="I3816" s="367" t="s">
        <v>8637</v>
      </c>
      <c r="J3816" s="367" t="s">
        <v>8638</v>
      </c>
      <c r="K3816" s="379">
        <v>44136</v>
      </c>
      <c r="L3816" s="420">
        <v>1</v>
      </c>
      <c r="M3816" s="247">
        <v>5033.67</v>
      </c>
      <c r="N3816" s="495">
        <v>44197</v>
      </c>
      <c r="O3816" s="379">
        <v>6</v>
      </c>
      <c r="P3816" s="247">
        <v>30202.02</v>
      </c>
    </row>
    <row r="3817" spans="1:16" s="54" customFormat="1" ht="11.25" x14ac:dyDescent="0.2">
      <c r="A3817" s="554" t="s">
        <v>517</v>
      </c>
      <c r="B3817" s="381" t="s">
        <v>4555</v>
      </c>
      <c r="C3817" s="381" t="s">
        <v>8618</v>
      </c>
      <c r="D3817" s="367" t="s">
        <v>4716</v>
      </c>
      <c r="E3817" s="247">
        <v>5033.67</v>
      </c>
      <c r="F3817" s="379">
        <v>45464083</v>
      </c>
      <c r="G3817" s="367" t="s">
        <v>8668</v>
      </c>
      <c r="H3817" s="367" t="s">
        <v>4716</v>
      </c>
      <c r="I3817" s="367" t="s">
        <v>8637</v>
      </c>
      <c r="J3817" s="367" t="s">
        <v>8638</v>
      </c>
      <c r="K3817" s="379">
        <v>44136</v>
      </c>
      <c r="L3817" s="420">
        <v>1</v>
      </c>
      <c r="M3817" s="247">
        <v>5033.67</v>
      </c>
      <c r="N3817" s="495">
        <v>44197</v>
      </c>
      <c r="O3817" s="379">
        <v>6</v>
      </c>
      <c r="P3817" s="247">
        <v>30202.02</v>
      </c>
    </row>
    <row r="3818" spans="1:16" s="54" customFormat="1" ht="11.25" x14ac:dyDescent="0.2">
      <c r="A3818" s="554" t="s">
        <v>517</v>
      </c>
      <c r="B3818" s="381" t="s">
        <v>4555</v>
      </c>
      <c r="C3818" s="381" t="s">
        <v>8618</v>
      </c>
      <c r="D3818" s="367" t="s">
        <v>4716</v>
      </c>
      <c r="E3818" s="247">
        <v>4223.75</v>
      </c>
      <c r="F3818" s="379">
        <v>47539119</v>
      </c>
      <c r="G3818" s="367" t="s">
        <v>8669</v>
      </c>
      <c r="H3818" s="367" t="s">
        <v>4716</v>
      </c>
      <c r="I3818" s="367" t="s">
        <v>8637</v>
      </c>
      <c r="J3818" s="367" t="s">
        <v>8638</v>
      </c>
      <c r="K3818" s="379">
        <v>43831</v>
      </c>
      <c r="L3818" s="420">
        <v>11</v>
      </c>
      <c r="M3818" s="247">
        <v>46461.25</v>
      </c>
      <c r="N3818" s="495">
        <v>44197</v>
      </c>
      <c r="O3818" s="379">
        <v>6</v>
      </c>
      <c r="P3818" s="247">
        <v>25342.5</v>
      </c>
    </row>
    <row r="3819" spans="1:16" s="54" customFormat="1" ht="11.25" x14ac:dyDescent="0.2">
      <c r="A3819" s="554" t="s">
        <v>517</v>
      </c>
      <c r="B3819" s="381" t="s">
        <v>4555</v>
      </c>
      <c r="C3819" s="381" t="s">
        <v>8618</v>
      </c>
      <c r="D3819" s="367" t="s">
        <v>4716</v>
      </c>
      <c r="E3819" s="247">
        <v>4223.75</v>
      </c>
      <c r="F3819" s="379">
        <v>41775800</v>
      </c>
      <c r="G3819" s="367" t="s">
        <v>8670</v>
      </c>
      <c r="H3819" s="367" t="s">
        <v>4716</v>
      </c>
      <c r="I3819" s="367" t="s">
        <v>8637</v>
      </c>
      <c r="J3819" s="367" t="s">
        <v>8638</v>
      </c>
      <c r="K3819" s="379">
        <v>44013</v>
      </c>
      <c r="L3819" s="420">
        <v>5</v>
      </c>
      <c r="M3819" s="247">
        <v>21118.75</v>
      </c>
      <c r="N3819" s="495">
        <v>44197</v>
      </c>
      <c r="O3819" s="379">
        <v>6</v>
      </c>
      <c r="P3819" s="247">
        <v>25342.5</v>
      </c>
    </row>
    <row r="3820" spans="1:16" s="54" customFormat="1" ht="11.25" x14ac:dyDescent="0.2">
      <c r="A3820" s="554" t="s">
        <v>517</v>
      </c>
      <c r="B3820" s="381" t="s">
        <v>4555</v>
      </c>
      <c r="C3820" s="381" t="s">
        <v>8618</v>
      </c>
      <c r="D3820" s="367" t="s">
        <v>4716</v>
      </c>
      <c r="E3820" s="247">
        <v>5033.67</v>
      </c>
      <c r="F3820" s="379">
        <v>45251694</v>
      </c>
      <c r="G3820" s="367" t="s">
        <v>8671</v>
      </c>
      <c r="H3820" s="367" t="s">
        <v>4716</v>
      </c>
      <c r="I3820" s="367" t="s">
        <v>8637</v>
      </c>
      <c r="J3820" s="367" t="s">
        <v>8638</v>
      </c>
      <c r="K3820" s="379">
        <v>44136</v>
      </c>
      <c r="L3820" s="420">
        <v>1</v>
      </c>
      <c r="M3820" s="247">
        <v>5033.67</v>
      </c>
      <c r="N3820" s="495">
        <v>44197</v>
      </c>
      <c r="O3820" s="379">
        <v>6</v>
      </c>
      <c r="P3820" s="247">
        <v>30202.02</v>
      </c>
    </row>
    <row r="3821" spans="1:16" s="54" customFormat="1" ht="11.25" x14ac:dyDescent="0.2">
      <c r="A3821" s="554" t="s">
        <v>517</v>
      </c>
      <c r="B3821" s="381" t="s">
        <v>4555</v>
      </c>
      <c r="C3821" s="381" t="s">
        <v>8618</v>
      </c>
      <c r="D3821" s="367" t="s">
        <v>4716</v>
      </c>
      <c r="E3821" s="247">
        <v>5033.67</v>
      </c>
      <c r="F3821" s="379">
        <v>70237951</v>
      </c>
      <c r="G3821" s="367" t="s">
        <v>8672</v>
      </c>
      <c r="H3821" s="367" t="s">
        <v>4716</v>
      </c>
      <c r="I3821" s="367" t="s">
        <v>8637</v>
      </c>
      <c r="J3821" s="367" t="s">
        <v>8638</v>
      </c>
      <c r="K3821" s="379">
        <v>44136</v>
      </c>
      <c r="L3821" s="420">
        <v>1</v>
      </c>
      <c r="M3821" s="247">
        <v>5033.67</v>
      </c>
      <c r="N3821" s="495">
        <v>44197</v>
      </c>
      <c r="O3821" s="379">
        <v>6</v>
      </c>
      <c r="P3821" s="247">
        <v>30202.02</v>
      </c>
    </row>
    <row r="3822" spans="1:16" s="54" customFormat="1" ht="11.25" x14ac:dyDescent="0.2">
      <c r="A3822" s="554" t="s">
        <v>517</v>
      </c>
      <c r="B3822" s="381" t="s">
        <v>4555</v>
      </c>
      <c r="C3822" s="381" t="s">
        <v>8618</v>
      </c>
      <c r="D3822" s="367" t="s">
        <v>4716</v>
      </c>
      <c r="E3822" s="247">
        <v>5033.67</v>
      </c>
      <c r="F3822" s="379">
        <v>70041964</v>
      </c>
      <c r="G3822" s="367" t="s">
        <v>8673</v>
      </c>
      <c r="H3822" s="367" t="s">
        <v>4716</v>
      </c>
      <c r="I3822" s="367" t="s">
        <v>8637</v>
      </c>
      <c r="J3822" s="367" t="s">
        <v>8638</v>
      </c>
      <c r="K3822" s="379">
        <v>44136</v>
      </c>
      <c r="L3822" s="420">
        <v>1</v>
      </c>
      <c r="M3822" s="247">
        <v>5033.67</v>
      </c>
      <c r="N3822" s="495">
        <v>44197</v>
      </c>
      <c r="O3822" s="379">
        <v>6</v>
      </c>
      <c r="P3822" s="247">
        <v>30202.02</v>
      </c>
    </row>
    <row r="3823" spans="1:16" s="54" customFormat="1" ht="11.25" x14ac:dyDescent="0.2">
      <c r="A3823" s="554" t="s">
        <v>517</v>
      </c>
      <c r="B3823" s="381" t="s">
        <v>4555</v>
      </c>
      <c r="C3823" s="381" t="s">
        <v>8618</v>
      </c>
      <c r="D3823" s="367" t="s">
        <v>4716</v>
      </c>
      <c r="E3823" s="247">
        <v>4223.75</v>
      </c>
      <c r="F3823" s="379">
        <v>70206446</v>
      </c>
      <c r="G3823" s="367" t="s">
        <v>8674</v>
      </c>
      <c r="H3823" s="367" t="s">
        <v>4716</v>
      </c>
      <c r="I3823" s="367" t="s">
        <v>8637</v>
      </c>
      <c r="J3823" s="367" t="s">
        <v>8638</v>
      </c>
      <c r="K3823" s="379">
        <v>44136</v>
      </c>
      <c r="L3823" s="420">
        <v>1</v>
      </c>
      <c r="M3823" s="247">
        <v>4223.75</v>
      </c>
      <c r="N3823" s="495">
        <v>44197</v>
      </c>
      <c r="O3823" s="379">
        <v>6</v>
      </c>
      <c r="P3823" s="247">
        <v>25342.5</v>
      </c>
    </row>
    <row r="3824" spans="1:16" s="54" customFormat="1" ht="11.25" x14ac:dyDescent="0.2">
      <c r="A3824" s="554" t="s">
        <v>517</v>
      </c>
      <c r="B3824" s="381" t="s">
        <v>4555</v>
      </c>
      <c r="C3824" s="381" t="s">
        <v>8618</v>
      </c>
      <c r="D3824" s="367" t="s">
        <v>4716</v>
      </c>
      <c r="E3824" s="247">
        <v>5045.58</v>
      </c>
      <c r="F3824" s="379">
        <v>71590768</v>
      </c>
      <c r="G3824" s="367" t="s">
        <v>8675</v>
      </c>
      <c r="H3824" s="367" t="s">
        <v>4716</v>
      </c>
      <c r="I3824" s="367" t="s">
        <v>8637</v>
      </c>
      <c r="J3824" s="367" t="s">
        <v>8638</v>
      </c>
      <c r="K3824" s="379">
        <v>44166</v>
      </c>
      <c r="L3824" s="420">
        <v>0</v>
      </c>
      <c r="M3824" s="247">
        <v>5045.58</v>
      </c>
      <c r="N3824" s="495">
        <v>44197</v>
      </c>
      <c r="O3824" s="379">
        <v>6</v>
      </c>
      <c r="P3824" s="247">
        <v>30273.48</v>
      </c>
    </row>
    <row r="3825" spans="1:16" s="54" customFormat="1" ht="11.25" x14ac:dyDescent="0.2">
      <c r="A3825" s="554" t="s">
        <v>517</v>
      </c>
      <c r="B3825" s="381" t="s">
        <v>4555</v>
      </c>
      <c r="C3825" s="381" t="s">
        <v>8618</v>
      </c>
      <c r="D3825" s="367" t="s">
        <v>4716</v>
      </c>
      <c r="E3825" s="247">
        <v>5033.67</v>
      </c>
      <c r="F3825" s="379">
        <v>75225503</v>
      </c>
      <c r="G3825" s="367" t="s">
        <v>8676</v>
      </c>
      <c r="H3825" s="367" t="s">
        <v>4716</v>
      </c>
      <c r="I3825" s="367" t="s">
        <v>8637</v>
      </c>
      <c r="J3825" s="367" t="s">
        <v>8638</v>
      </c>
      <c r="K3825" s="379">
        <v>44136</v>
      </c>
      <c r="L3825" s="420">
        <v>1</v>
      </c>
      <c r="M3825" s="247">
        <v>5033.67</v>
      </c>
      <c r="N3825" s="495">
        <v>44197</v>
      </c>
      <c r="O3825" s="379">
        <v>6</v>
      </c>
      <c r="P3825" s="247">
        <v>30202.02</v>
      </c>
    </row>
    <row r="3826" spans="1:16" s="54" customFormat="1" ht="11.25" x14ac:dyDescent="0.2">
      <c r="A3826" s="554" t="s">
        <v>517</v>
      </c>
      <c r="B3826" s="381" t="s">
        <v>4555</v>
      </c>
      <c r="C3826" s="381" t="s">
        <v>8618</v>
      </c>
      <c r="D3826" s="367" t="s">
        <v>4716</v>
      </c>
      <c r="E3826" s="247">
        <v>4223.75</v>
      </c>
      <c r="F3826" s="379">
        <v>48517905</v>
      </c>
      <c r="G3826" s="367" t="s">
        <v>8677</v>
      </c>
      <c r="H3826" s="367" t="s">
        <v>4716</v>
      </c>
      <c r="I3826" s="367" t="s">
        <v>8637</v>
      </c>
      <c r="J3826" s="367" t="s">
        <v>8638</v>
      </c>
      <c r="K3826" s="379">
        <v>44013</v>
      </c>
      <c r="L3826" s="420">
        <v>5</v>
      </c>
      <c r="M3826" s="247">
        <v>21118.75</v>
      </c>
      <c r="N3826" s="495">
        <v>44197</v>
      </c>
      <c r="O3826" s="379">
        <v>6</v>
      </c>
      <c r="P3826" s="247">
        <v>25342.5</v>
      </c>
    </row>
    <row r="3827" spans="1:16" s="54" customFormat="1" ht="11.25" x14ac:dyDescent="0.2">
      <c r="A3827" s="554" t="s">
        <v>517</v>
      </c>
      <c r="B3827" s="381" t="s">
        <v>4555</v>
      </c>
      <c r="C3827" s="381" t="s">
        <v>8618</v>
      </c>
      <c r="D3827" s="367" t="s">
        <v>4716</v>
      </c>
      <c r="E3827" s="247">
        <v>5033.67</v>
      </c>
      <c r="F3827" s="379">
        <v>72610049</v>
      </c>
      <c r="G3827" s="367" t="s">
        <v>8678</v>
      </c>
      <c r="H3827" s="367" t="s">
        <v>4716</v>
      </c>
      <c r="I3827" s="367" t="s">
        <v>8637</v>
      </c>
      <c r="J3827" s="367" t="s">
        <v>8638</v>
      </c>
      <c r="K3827" s="379">
        <v>44136</v>
      </c>
      <c r="L3827" s="420">
        <v>1</v>
      </c>
      <c r="M3827" s="247">
        <v>5033.67</v>
      </c>
      <c r="N3827" s="495">
        <v>44197</v>
      </c>
      <c r="O3827" s="379">
        <v>6</v>
      </c>
      <c r="P3827" s="247">
        <v>30202.02</v>
      </c>
    </row>
    <row r="3828" spans="1:16" s="54" customFormat="1" ht="11.25" x14ac:dyDescent="0.2">
      <c r="A3828" s="554" t="s">
        <v>517</v>
      </c>
      <c r="B3828" s="381" t="s">
        <v>4555</v>
      </c>
      <c r="C3828" s="381" t="s">
        <v>8618</v>
      </c>
      <c r="D3828" s="367" t="s">
        <v>4716</v>
      </c>
      <c r="E3828" s="247">
        <v>5033.67</v>
      </c>
      <c r="F3828" s="379">
        <v>41577485</v>
      </c>
      <c r="G3828" s="367" t="s">
        <v>8679</v>
      </c>
      <c r="H3828" s="367" t="s">
        <v>4716</v>
      </c>
      <c r="I3828" s="367" t="s">
        <v>8637</v>
      </c>
      <c r="J3828" s="367" t="s">
        <v>8638</v>
      </c>
      <c r="K3828" s="379">
        <v>44166</v>
      </c>
      <c r="L3828" s="420">
        <v>0</v>
      </c>
      <c r="M3828" s="247">
        <v>5033.67</v>
      </c>
      <c r="N3828" s="495">
        <v>44197</v>
      </c>
      <c r="O3828" s="379">
        <v>6</v>
      </c>
      <c r="P3828" s="247">
        <v>30202.02</v>
      </c>
    </row>
    <row r="3829" spans="1:16" s="54" customFormat="1" ht="11.25" x14ac:dyDescent="0.2">
      <c r="A3829" s="554" t="s">
        <v>517</v>
      </c>
      <c r="B3829" s="381" t="s">
        <v>4555</v>
      </c>
      <c r="C3829" s="381" t="s">
        <v>8618</v>
      </c>
      <c r="D3829" s="367" t="s">
        <v>4716</v>
      </c>
      <c r="E3829" s="247">
        <v>5033.67</v>
      </c>
      <c r="F3829" s="379">
        <v>70323647</v>
      </c>
      <c r="G3829" s="367" t="s">
        <v>8680</v>
      </c>
      <c r="H3829" s="367" t="s">
        <v>4716</v>
      </c>
      <c r="I3829" s="367" t="s">
        <v>8637</v>
      </c>
      <c r="J3829" s="367" t="s">
        <v>8638</v>
      </c>
      <c r="K3829" s="379">
        <v>44136</v>
      </c>
      <c r="L3829" s="420">
        <v>1</v>
      </c>
      <c r="M3829" s="247">
        <v>5033.67</v>
      </c>
      <c r="N3829" s="495">
        <v>44197</v>
      </c>
      <c r="O3829" s="379">
        <v>6</v>
      </c>
      <c r="P3829" s="247">
        <v>30202.02</v>
      </c>
    </row>
    <row r="3830" spans="1:16" s="54" customFormat="1" ht="11.25" x14ac:dyDescent="0.2">
      <c r="A3830" s="554" t="s">
        <v>517</v>
      </c>
      <c r="B3830" s="381" t="s">
        <v>4555</v>
      </c>
      <c r="C3830" s="381" t="s">
        <v>8618</v>
      </c>
      <c r="D3830" s="367" t="s">
        <v>2841</v>
      </c>
      <c r="E3830" s="247">
        <v>8273.35</v>
      </c>
      <c r="F3830" s="379">
        <v>44591709</v>
      </c>
      <c r="G3830" s="367" t="s">
        <v>3107</v>
      </c>
      <c r="H3830" s="367" t="s">
        <v>2841</v>
      </c>
      <c r="I3830" s="367" t="s">
        <v>8637</v>
      </c>
      <c r="J3830" s="367" t="s">
        <v>8638</v>
      </c>
      <c r="K3830" s="379">
        <v>44166</v>
      </c>
      <c r="L3830" s="420">
        <v>0</v>
      </c>
      <c r="M3830" s="247">
        <v>8273.35</v>
      </c>
      <c r="N3830" s="495">
        <v>44197</v>
      </c>
      <c r="O3830" s="379">
        <v>6</v>
      </c>
      <c r="P3830" s="247">
        <v>49640.1</v>
      </c>
    </row>
    <row r="3831" spans="1:16" s="54" customFormat="1" ht="11.25" x14ac:dyDescent="0.2">
      <c r="A3831" s="554" t="s">
        <v>517</v>
      </c>
      <c r="B3831" s="381" t="s">
        <v>4555</v>
      </c>
      <c r="C3831" s="381" t="s">
        <v>8618</v>
      </c>
      <c r="D3831" s="367" t="s">
        <v>2841</v>
      </c>
      <c r="E3831" s="247">
        <v>8273.35</v>
      </c>
      <c r="F3831" s="379">
        <v>44450284</v>
      </c>
      <c r="G3831" s="367" t="s">
        <v>8681</v>
      </c>
      <c r="H3831" s="367" t="s">
        <v>2841</v>
      </c>
      <c r="I3831" s="367" t="s">
        <v>8637</v>
      </c>
      <c r="J3831" s="367" t="s">
        <v>8638</v>
      </c>
      <c r="K3831" s="379">
        <v>44166</v>
      </c>
      <c r="L3831" s="420">
        <v>0</v>
      </c>
      <c r="M3831" s="247">
        <v>8273.35</v>
      </c>
      <c r="N3831" s="495">
        <v>44197</v>
      </c>
      <c r="O3831" s="379">
        <v>6</v>
      </c>
      <c r="P3831" s="247">
        <v>49640.1</v>
      </c>
    </row>
    <row r="3832" spans="1:16" s="54" customFormat="1" ht="11.25" x14ac:dyDescent="0.2">
      <c r="A3832" s="554" t="s">
        <v>517</v>
      </c>
      <c r="B3832" s="381" t="s">
        <v>4555</v>
      </c>
      <c r="C3832" s="381" t="s">
        <v>8618</v>
      </c>
      <c r="D3832" s="367" t="s">
        <v>2841</v>
      </c>
      <c r="E3832" s="247">
        <v>8273.35</v>
      </c>
      <c r="F3832" s="379">
        <v>20443066</v>
      </c>
      <c r="G3832" s="367" t="s">
        <v>8682</v>
      </c>
      <c r="H3832" s="367" t="s">
        <v>2841</v>
      </c>
      <c r="I3832" s="367" t="s">
        <v>8637</v>
      </c>
      <c r="J3832" s="367" t="s">
        <v>8638</v>
      </c>
      <c r="K3832" s="379">
        <v>43891</v>
      </c>
      <c r="L3832" s="420">
        <v>9</v>
      </c>
      <c r="M3832" s="247">
        <v>74460.149999999994</v>
      </c>
      <c r="N3832" s="495">
        <v>44197</v>
      </c>
      <c r="O3832" s="379">
        <v>6</v>
      </c>
      <c r="P3832" s="247">
        <v>49640.1</v>
      </c>
    </row>
    <row r="3833" spans="1:16" s="54" customFormat="1" ht="11.25" x14ac:dyDescent="0.2">
      <c r="A3833" s="554" t="s">
        <v>517</v>
      </c>
      <c r="B3833" s="381" t="s">
        <v>4555</v>
      </c>
      <c r="C3833" s="381" t="s">
        <v>8618</v>
      </c>
      <c r="D3833" s="367" t="s">
        <v>2841</v>
      </c>
      <c r="E3833" s="247">
        <v>8273.35</v>
      </c>
      <c r="F3833" s="379">
        <v>46186109</v>
      </c>
      <c r="G3833" s="367" t="s">
        <v>8683</v>
      </c>
      <c r="H3833" s="367" t="s">
        <v>2841</v>
      </c>
      <c r="I3833" s="367" t="s">
        <v>8637</v>
      </c>
      <c r="J3833" s="367" t="s">
        <v>8638</v>
      </c>
      <c r="K3833" s="379">
        <v>44166</v>
      </c>
      <c r="L3833" s="420">
        <v>0</v>
      </c>
      <c r="M3833" s="247">
        <v>8273.35</v>
      </c>
      <c r="N3833" s="495">
        <v>44197</v>
      </c>
      <c r="O3833" s="379">
        <v>6</v>
      </c>
      <c r="P3833" s="247">
        <v>49640.1</v>
      </c>
    </row>
    <row r="3834" spans="1:16" s="54" customFormat="1" ht="11.25" x14ac:dyDescent="0.2">
      <c r="A3834" s="554" t="s">
        <v>517</v>
      </c>
      <c r="B3834" s="381" t="s">
        <v>4555</v>
      </c>
      <c r="C3834" s="381" t="s">
        <v>8618</v>
      </c>
      <c r="D3834" s="367" t="s">
        <v>2841</v>
      </c>
      <c r="E3834" s="247">
        <v>8325.5300000000007</v>
      </c>
      <c r="F3834" s="379">
        <v>46028825</v>
      </c>
      <c r="G3834" s="367" t="s">
        <v>8684</v>
      </c>
      <c r="H3834" s="367" t="s">
        <v>2841</v>
      </c>
      <c r="I3834" s="367" t="s">
        <v>8637</v>
      </c>
      <c r="J3834" s="367" t="s">
        <v>8638</v>
      </c>
      <c r="K3834" s="379">
        <v>44136</v>
      </c>
      <c r="L3834" s="420">
        <v>1</v>
      </c>
      <c r="M3834" s="247">
        <v>8325.5300000000007</v>
      </c>
      <c r="N3834" s="495">
        <v>44197</v>
      </c>
      <c r="O3834" s="379">
        <v>6</v>
      </c>
      <c r="P3834" s="247">
        <v>49953.18</v>
      </c>
    </row>
    <row r="3835" spans="1:16" s="54" customFormat="1" ht="11.25" x14ac:dyDescent="0.2">
      <c r="A3835" s="554" t="s">
        <v>517</v>
      </c>
      <c r="B3835" s="381" t="s">
        <v>4555</v>
      </c>
      <c r="C3835" s="381" t="s">
        <v>8618</v>
      </c>
      <c r="D3835" s="367" t="s">
        <v>2841</v>
      </c>
      <c r="E3835" s="247">
        <v>5236.1499999999996</v>
      </c>
      <c r="F3835" s="379">
        <v>46230546</v>
      </c>
      <c r="G3835" s="367" t="s">
        <v>8685</v>
      </c>
      <c r="H3835" s="367" t="s">
        <v>2841</v>
      </c>
      <c r="I3835" s="367" t="s">
        <v>8637</v>
      </c>
      <c r="J3835" s="367" t="s">
        <v>8638</v>
      </c>
      <c r="K3835" s="379">
        <v>43497</v>
      </c>
      <c r="L3835" s="420">
        <v>22</v>
      </c>
      <c r="M3835" s="247">
        <v>115195.3</v>
      </c>
      <c r="N3835" s="495">
        <v>44197</v>
      </c>
      <c r="O3835" s="379">
        <v>6</v>
      </c>
      <c r="P3835" s="247">
        <v>31416.9</v>
      </c>
    </row>
    <row r="3836" spans="1:16" s="54" customFormat="1" ht="11.25" x14ac:dyDescent="0.2">
      <c r="A3836" s="554" t="s">
        <v>517</v>
      </c>
      <c r="B3836" s="381" t="s">
        <v>4555</v>
      </c>
      <c r="C3836" s="381" t="s">
        <v>8618</v>
      </c>
      <c r="D3836" s="367" t="s">
        <v>2841</v>
      </c>
      <c r="E3836" s="247">
        <v>8273.35</v>
      </c>
      <c r="F3836" s="379">
        <v>44204052</v>
      </c>
      <c r="G3836" s="367" t="s">
        <v>8686</v>
      </c>
      <c r="H3836" s="367" t="s">
        <v>2841</v>
      </c>
      <c r="I3836" s="367" t="s">
        <v>8637</v>
      </c>
      <c r="J3836" s="367" t="s">
        <v>8638</v>
      </c>
      <c r="K3836" s="379">
        <v>44136</v>
      </c>
      <c r="L3836" s="420">
        <v>1</v>
      </c>
      <c r="M3836" s="247">
        <v>8273.35</v>
      </c>
      <c r="N3836" s="495">
        <v>44197</v>
      </c>
      <c r="O3836" s="379">
        <v>6</v>
      </c>
      <c r="P3836" s="247">
        <v>49640.1</v>
      </c>
    </row>
    <row r="3837" spans="1:16" s="54" customFormat="1" ht="11.25" x14ac:dyDescent="0.2">
      <c r="A3837" s="554" t="s">
        <v>517</v>
      </c>
      <c r="B3837" s="381" t="s">
        <v>4555</v>
      </c>
      <c r="C3837" s="381" t="s">
        <v>8618</v>
      </c>
      <c r="D3837" s="367" t="s">
        <v>2841</v>
      </c>
      <c r="E3837" s="247">
        <v>8273.35</v>
      </c>
      <c r="F3837" s="379">
        <v>70362446</v>
      </c>
      <c r="G3837" s="367" t="s">
        <v>8687</v>
      </c>
      <c r="H3837" s="367" t="s">
        <v>2841</v>
      </c>
      <c r="I3837" s="367" t="s">
        <v>8637</v>
      </c>
      <c r="J3837" s="367" t="s">
        <v>8638</v>
      </c>
      <c r="K3837" s="379">
        <v>44136</v>
      </c>
      <c r="L3837" s="420">
        <v>1</v>
      </c>
      <c r="M3837" s="247">
        <v>8273.35</v>
      </c>
      <c r="N3837" s="495">
        <v>44197</v>
      </c>
      <c r="O3837" s="379">
        <v>6</v>
      </c>
      <c r="P3837" s="247">
        <v>49640.1</v>
      </c>
    </row>
    <row r="3838" spans="1:16" s="54" customFormat="1" ht="11.25" x14ac:dyDescent="0.2">
      <c r="A3838" s="554" t="s">
        <v>517</v>
      </c>
      <c r="B3838" s="381" t="s">
        <v>4555</v>
      </c>
      <c r="C3838" s="381" t="s">
        <v>8618</v>
      </c>
      <c r="D3838" s="367" t="s">
        <v>2841</v>
      </c>
      <c r="E3838" s="247">
        <v>8273.35</v>
      </c>
      <c r="F3838" s="379">
        <v>42872654</v>
      </c>
      <c r="G3838" s="367" t="s">
        <v>8688</v>
      </c>
      <c r="H3838" s="367" t="s">
        <v>2841</v>
      </c>
      <c r="I3838" s="367" t="s">
        <v>8637</v>
      </c>
      <c r="J3838" s="367" t="s">
        <v>8638</v>
      </c>
      <c r="K3838" s="379">
        <v>44136</v>
      </c>
      <c r="L3838" s="420">
        <v>1</v>
      </c>
      <c r="M3838" s="247">
        <v>8273.35</v>
      </c>
      <c r="N3838" s="495">
        <v>44197</v>
      </c>
      <c r="O3838" s="379">
        <v>6</v>
      </c>
      <c r="P3838" s="247">
        <v>49640.1</v>
      </c>
    </row>
    <row r="3839" spans="1:16" s="54" customFormat="1" ht="11.25" x14ac:dyDescent="0.2">
      <c r="A3839" s="554" t="s">
        <v>517</v>
      </c>
      <c r="B3839" s="381" t="s">
        <v>4555</v>
      </c>
      <c r="C3839" s="381" t="s">
        <v>8618</v>
      </c>
      <c r="D3839" s="367" t="s">
        <v>2841</v>
      </c>
      <c r="E3839" s="247">
        <v>6754.75</v>
      </c>
      <c r="F3839" s="379">
        <v>44737491</v>
      </c>
      <c r="G3839" s="367" t="s">
        <v>8689</v>
      </c>
      <c r="H3839" s="367" t="s">
        <v>2841</v>
      </c>
      <c r="I3839" s="367" t="s">
        <v>8637</v>
      </c>
      <c r="J3839" s="367" t="s">
        <v>8638</v>
      </c>
      <c r="K3839" s="379">
        <v>43862</v>
      </c>
      <c r="L3839" s="420">
        <v>10</v>
      </c>
      <c r="M3839" s="247">
        <v>67547.5</v>
      </c>
      <c r="N3839" s="495">
        <v>44197</v>
      </c>
      <c r="O3839" s="379">
        <v>6</v>
      </c>
      <c r="P3839" s="247">
        <v>40528.5</v>
      </c>
    </row>
    <row r="3840" spans="1:16" s="54" customFormat="1" ht="11.25" x14ac:dyDescent="0.2">
      <c r="A3840" s="554" t="s">
        <v>517</v>
      </c>
      <c r="B3840" s="381" t="s">
        <v>4555</v>
      </c>
      <c r="C3840" s="381" t="s">
        <v>8618</v>
      </c>
      <c r="D3840" s="367" t="s">
        <v>2841</v>
      </c>
      <c r="E3840" s="247">
        <v>8273.35</v>
      </c>
      <c r="F3840" s="379">
        <v>40745972</v>
      </c>
      <c r="G3840" s="367" t="s">
        <v>8690</v>
      </c>
      <c r="H3840" s="367" t="s">
        <v>2841</v>
      </c>
      <c r="I3840" s="367" t="s">
        <v>8637</v>
      </c>
      <c r="J3840" s="367" t="s">
        <v>8638</v>
      </c>
      <c r="K3840" s="379">
        <v>44136</v>
      </c>
      <c r="L3840" s="420">
        <v>1</v>
      </c>
      <c r="M3840" s="247">
        <v>8273.35</v>
      </c>
      <c r="N3840" s="495">
        <v>44197</v>
      </c>
      <c r="O3840" s="379">
        <v>6</v>
      </c>
      <c r="P3840" s="247">
        <v>49640.1</v>
      </c>
    </row>
    <row r="3841" spans="1:16" s="54" customFormat="1" ht="11.25" x14ac:dyDescent="0.2">
      <c r="A3841" s="554" t="s">
        <v>517</v>
      </c>
      <c r="B3841" s="381" t="s">
        <v>4555</v>
      </c>
      <c r="C3841" s="381" t="s">
        <v>8618</v>
      </c>
      <c r="D3841" s="367" t="s">
        <v>2841</v>
      </c>
      <c r="E3841" s="247">
        <v>8273.35</v>
      </c>
      <c r="F3841" s="379">
        <v>44365506</v>
      </c>
      <c r="G3841" s="367" t="s">
        <v>8691</v>
      </c>
      <c r="H3841" s="367" t="s">
        <v>2841</v>
      </c>
      <c r="I3841" s="367" t="s">
        <v>8637</v>
      </c>
      <c r="J3841" s="367" t="s">
        <v>8638</v>
      </c>
      <c r="K3841" s="379">
        <v>43862</v>
      </c>
      <c r="L3841" s="420">
        <v>10</v>
      </c>
      <c r="M3841" s="247">
        <v>82733.5</v>
      </c>
      <c r="N3841" s="495">
        <v>44197</v>
      </c>
      <c r="O3841" s="379">
        <v>6</v>
      </c>
      <c r="P3841" s="247">
        <v>49640.1</v>
      </c>
    </row>
    <row r="3842" spans="1:16" s="54" customFormat="1" ht="11.25" x14ac:dyDescent="0.2">
      <c r="A3842" s="554" t="s">
        <v>517</v>
      </c>
      <c r="B3842" s="381" t="s">
        <v>4555</v>
      </c>
      <c r="C3842" s="381" t="s">
        <v>8618</v>
      </c>
      <c r="D3842" s="367" t="s">
        <v>2841</v>
      </c>
      <c r="E3842" s="247">
        <v>8273.35</v>
      </c>
      <c r="F3842" s="379">
        <v>46678838</v>
      </c>
      <c r="G3842" s="367" t="s">
        <v>8692</v>
      </c>
      <c r="H3842" s="367" t="s">
        <v>2841</v>
      </c>
      <c r="I3842" s="367" t="s">
        <v>8637</v>
      </c>
      <c r="J3842" s="367" t="s">
        <v>8638</v>
      </c>
      <c r="K3842" s="379">
        <v>44166</v>
      </c>
      <c r="L3842" s="420">
        <v>0</v>
      </c>
      <c r="M3842" s="247">
        <v>8273.35</v>
      </c>
      <c r="N3842" s="495">
        <v>44197</v>
      </c>
      <c r="O3842" s="379">
        <v>6</v>
      </c>
      <c r="P3842" s="247">
        <v>49640.1</v>
      </c>
    </row>
    <row r="3843" spans="1:16" s="54" customFormat="1" ht="11.25" x14ac:dyDescent="0.2">
      <c r="A3843" s="554" t="s">
        <v>517</v>
      </c>
      <c r="B3843" s="381" t="s">
        <v>4555</v>
      </c>
      <c r="C3843" s="381" t="s">
        <v>8618</v>
      </c>
      <c r="D3843" s="367" t="s">
        <v>2841</v>
      </c>
      <c r="E3843" s="247">
        <v>6754.75</v>
      </c>
      <c r="F3843" s="379">
        <v>46919298</v>
      </c>
      <c r="G3843" s="367" t="s">
        <v>8693</v>
      </c>
      <c r="H3843" s="367" t="s">
        <v>2841</v>
      </c>
      <c r="I3843" s="367" t="s">
        <v>8637</v>
      </c>
      <c r="J3843" s="367" t="s">
        <v>8638</v>
      </c>
      <c r="K3843" s="379">
        <v>44013</v>
      </c>
      <c r="L3843" s="420">
        <v>5</v>
      </c>
      <c r="M3843" s="247">
        <v>33773.75</v>
      </c>
      <c r="N3843" s="495">
        <v>44197</v>
      </c>
      <c r="O3843" s="379">
        <v>6</v>
      </c>
      <c r="P3843" s="247">
        <v>40528.5</v>
      </c>
    </row>
    <row r="3844" spans="1:16" s="54" customFormat="1" ht="11.25" x14ac:dyDescent="0.2">
      <c r="A3844" s="554" t="s">
        <v>517</v>
      </c>
      <c r="B3844" s="381" t="s">
        <v>4555</v>
      </c>
      <c r="C3844" s="381" t="s">
        <v>8618</v>
      </c>
      <c r="D3844" s="367" t="s">
        <v>2841</v>
      </c>
      <c r="E3844" s="247">
        <v>6754.75</v>
      </c>
      <c r="F3844" s="379">
        <v>43549898</v>
      </c>
      <c r="G3844" s="367" t="s">
        <v>8694</v>
      </c>
      <c r="H3844" s="367" t="s">
        <v>2841</v>
      </c>
      <c r="I3844" s="367" t="s">
        <v>8637</v>
      </c>
      <c r="J3844" s="367" t="s">
        <v>8638</v>
      </c>
      <c r="K3844" s="379">
        <v>44013</v>
      </c>
      <c r="L3844" s="420">
        <v>5</v>
      </c>
      <c r="M3844" s="247">
        <v>33773.75</v>
      </c>
      <c r="N3844" s="495">
        <v>44197</v>
      </c>
      <c r="O3844" s="379">
        <v>6</v>
      </c>
      <c r="P3844" s="247">
        <v>40528.5</v>
      </c>
    </row>
    <row r="3845" spans="1:16" s="54" customFormat="1" ht="11.25" x14ac:dyDescent="0.2">
      <c r="A3845" s="554" t="s">
        <v>517</v>
      </c>
      <c r="B3845" s="381" t="s">
        <v>4555</v>
      </c>
      <c r="C3845" s="381" t="s">
        <v>8618</v>
      </c>
      <c r="D3845" s="367" t="s">
        <v>6632</v>
      </c>
      <c r="E3845" s="247">
        <v>6754.75</v>
      </c>
      <c r="F3845" s="379">
        <v>45205981</v>
      </c>
      <c r="G3845" s="367" t="s">
        <v>8695</v>
      </c>
      <c r="H3845" s="367" t="s">
        <v>6632</v>
      </c>
      <c r="I3845" s="367" t="s">
        <v>8637</v>
      </c>
      <c r="J3845" s="367" t="s">
        <v>8638</v>
      </c>
      <c r="K3845" s="379">
        <v>44013</v>
      </c>
      <c r="L3845" s="420">
        <v>5</v>
      </c>
      <c r="M3845" s="247">
        <v>33773.75</v>
      </c>
      <c r="N3845" s="495">
        <v>44197</v>
      </c>
      <c r="O3845" s="379">
        <v>6</v>
      </c>
      <c r="P3845" s="247">
        <v>40528.5</v>
      </c>
    </row>
    <row r="3846" spans="1:16" s="54" customFormat="1" ht="11.25" x14ac:dyDescent="0.2">
      <c r="A3846" s="554" t="s">
        <v>517</v>
      </c>
      <c r="B3846" s="381" t="s">
        <v>4555</v>
      </c>
      <c r="C3846" s="381" t="s">
        <v>8618</v>
      </c>
      <c r="D3846" s="367" t="s">
        <v>3245</v>
      </c>
      <c r="E3846" s="247">
        <v>4223.75</v>
      </c>
      <c r="F3846" s="379">
        <v>71537414</v>
      </c>
      <c r="G3846" s="367" t="s">
        <v>3252</v>
      </c>
      <c r="H3846" s="367" t="s">
        <v>3245</v>
      </c>
      <c r="I3846" s="367" t="s">
        <v>8637</v>
      </c>
      <c r="J3846" s="367" t="s">
        <v>8638</v>
      </c>
      <c r="K3846" s="379">
        <v>44166</v>
      </c>
      <c r="L3846" s="420">
        <v>0</v>
      </c>
      <c r="M3846" s="247">
        <v>4223.75</v>
      </c>
      <c r="N3846" s="495">
        <v>44197</v>
      </c>
      <c r="O3846" s="379">
        <v>6</v>
      </c>
      <c r="P3846" s="247">
        <v>25342.5</v>
      </c>
    </row>
    <row r="3847" spans="1:16" s="54" customFormat="1" ht="11.25" x14ac:dyDescent="0.2">
      <c r="A3847" s="554" t="s">
        <v>517</v>
      </c>
      <c r="B3847" s="381" t="s">
        <v>4555</v>
      </c>
      <c r="C3847" s="381" t="s">
        <v>8618</v>
      </c>
      <c r="D3847" s="367" t="s">
        <v>3245</v>
      </c>
      <c r="E3847" s="247">
        <v>5033.67</v>
      </c>
      <c r="F3847" s="379">
        <v>70826610</v>
      </c>
      <c r="G3847" s="367" t="s">
        <v>8696</v>
      </c>
      <c r="H3847" s="367" t="s">
        <v>3245</v>
      </c>
      <c r="I3847" s="367" t="s">
        <v>8637</v>
      </c>
      <c r="J3847" s="367" t="s">
        <v>8638</v>
      </c>
      <c r="K3847" s="379">
        <v>44136</v>
      </c>
      <c r="L3847" s="420">
        <v>1</v>
      </c>
      <c r="M3847" s="247">
        <v>5033.67</v>
      </c>
      <c r="N3847" s="495">
        <v>44197</v>
      </c>
      <c r="O3847" s="379">
        <v>6</v>
      </c>
      <c r="P3847" s="247">
        <v>30202.02</v>
      </c>
    </row>
    <row r="3848" spans="1:16" s="54" customFormat="1" ht="11.25" x14ac:dyDescent="0.2">
      <c r="A3848" s="554" t="s">
        <v>517</v>
      </c>
      <c r="B3848" s="381" t="s">
        <v>4555</v>
      </c>
      <c r="C3848" s="381" t="s">
        <v>8618</v>
      </c>
      <c r="D3848" s="367" t="s">
        <v>3245</v>
      </c>
      <c r="E3848" s="247">
        <v>4223.75</v>
      </c>
      <c r="F3848" s="379">
        <v>71558702</v>
      </c>
      <c r="G3848" s="367" t="s">
        <v>8697</v>
      </c>
      <c r="H3848" s="367" t="s">
        <v>3245</v>
      </c>
      <c r="I3848" s="367" t="s">
        <v>8637</v>
      </c>
      <c r="J3848" s="367" t="s">
        <v>8638</v>
      </c>
      <c r="K3848" s="379">
        <v>44136</v>
      </c>
      <c r="L3848" s="420">
        <v>1</v>
      </c>
      <c r="M3848" s="247">
        <v>4223.75</v>
      </c>
      <c r="N3848" s="495">
        <v>44197</v>
      </c>
      <c r="O3848" s="379">
        <v>6</v>
      </c>
      <c r="P3848" s="247">
        <v>25342.5</v>
      </c>
    </row>
    <row r="3849" spans="1:16" s="54" customFormat="1" ht="11.25" x14ac:dyDescent="0.2">
      <c r="A3849" s="554" t="s">
        <v>517</v>
      </c>
      <c r="B3849" s="381" t="s">
        <v>4555</v>
      </c>
      <c r="C3849" s="381" t="s">
        <v>8618</v>
      </c>
      <c r="D3849" s="367" t="s">
        <v>2852</v>
      </c>
      <c r="E3849" s="247">
        <v>4223.75</v>
      </c>
      <c r="F3849" s="379">
        <v>46298706</v>
      </c>
      <c r="G3849" s="367" t="s">
        <v>8698</v>
      </c>
      <c r="H3849" s="367" t="s">
        <v>2852</v>
      </c>
      <c r="I3849" s="367" t="s">
        <v>8637</v>
      </c>
      <c r="J3849" s="367" t="s">
        <v>8638</v>
      </c>
      <c r="K3849" s="379">
        <v>44136</v>
      </c>
      <c r="L3849" s="420">
        <v>1</v>
      </c>
      <c r="M3849" s="247">
        <v>4223.75</v>
      </c>
      <c r="N3849" s="495">
        <v>44197</v>
      </c>
      <c r="O3849" s="379">
        <v>6</v>
      </c>
      <c r="P3849" s="247">
        <v>25342.5</v>
      </c>
    </row>
    <row r="3850" spans="1:16" s="54" customFormat="1" ht="11.25" x14ac:dyDescent="0.2">
      <c r="A3850" s="554" t="s">
        <v>517</v>
      </c>
      <c r="B3850" s="381" t="s">
        <v>4555</v>
      </c>
      <c r="C3850" s="381" t="s">
        <v>8618</v>
      </c>
      <c r="D3850" s="367" t="s">
        <v>2852</v>
      </c>
      <c r="E3850" s="247">
        <v>4223.75</v>
      </c>
      <c r="F3850" s="379">
        <v>71690535</v>
      </c>
      <c r="G3850" s="367" t="s">
        <v>8699</v>
      </c>
      <c r="H3850" s="367" t="s">
        <v>2852</v>
      </c>
      <c r="I3850" s="367" t="s">
        <v>8637</v>
      </c>
      <c r="J3850" s="367" t="s">
        <v>8638</v>
      </c>
      <c r="K3850" s="379">
        <v>43862</v>
      </c>
      <c r="L3850" s="420">
        <v>10</v>
      </c>
      <c r="M3850" s="247">
        <v>42237.5</v>
      </c>
      <c r="N3850" s="495">
        <v>44197</v>
      </c>
      <c r="O3850" s="379">
        <v>6</v>
      </c>
      <c r="P3850" s="247">
        <v>25342.5</v>
      </c>
    </row>
    <row r="3851" spans="1:16" s="54" customFormat="1" ht="11.25" x14ac:dyDescent="0.2">
      <c r="A3851" s="554" t="s">
        <v>517</v>
      </c>
      <c r="B3851" s="381" t="s">
        <v>4555</v>
      </c>
      <c r="C3851" s="381" t="s">
        <v>8618</v>
      </c>
      <c r="D3851" s="367" t="s">
        <v>2852</v>
      </c>
      <c r="E3851" s="247">
        <v>4223.75</v>
      </c>
      <c r="F3851" s="379">
        <v>46235831</v>
      </c>
      <c r="G3851" s="367" t="s">
        <v>8700</v>
      </c>
      <c r="H3851" s="367" t="s">
        <v>2852</v>
      </c>
      <c r="I3851" s="367" t="s">
        <v>8637</v>
      </c>
      <c r="J3851" s="367" t="s">
        <v>8638</v>
      </c>
      <c r="K3851" s="379">
        <v>44013</v>
      </c>
      <c r="L3851" s="420">
        <v>5</v>
      </c>
      <c r="M3851" s="247">
        <v>21118.75</v>
      </c>
      <c r="N3851" s="495">
        <v>44197</v>
      </c>
      <c r="O3851" s="379">
        <v>6</v>
      </c>
      <c r="P3851" s="247">
        <v>25342.5</v>
      </c>
    </row>
    <row r="3852" spans="1:16" s="54" customFormat="1" ht="11.25" x14ac:dyDescent="0.2">
      <c r="A3852" s="554" t="s">
        <v>517</v>
      </c>
      <c r="B3852" s="381" t="s">
        <v>4555</v>
      </c>
      <c r="C3852" s="381" t="s">
        <v>8618</v>
      </c>
      <c r="D3852" s="367" t="s">
        <v>2852</v>
      </c>
      <c r="E3852" s="247">
        <v>4223.75</v>
      </c>
      <c r="F3852" s="379">
        <v>46131516</v>
      </c>
      <c r="G3852" s="367" t="s">
        <v>8701</v>
      </c>
      <c r="H3852" s="367" t="s">
        <v>2852</v>
      </c>
      <c r="I3852" s="367" t="s">
        <v>8637</v>
      </c>
      <c r="J3852" s="367" t="s">
        <v>8638</v>
      </c>
      <c r="K3852" s="379">
        <v>43862</v>
      </c>
      <c r="L3852" s="420">
        <v>10</v>
      </c>
      <c r="M3852" s="247">
        <v>42237.5</v>
      </c>
      <c r="N3852" s="495">
        <v>44197</v>
      </c>
      <c r="O3852" s="379">
        <v>6</v>
      </c>
      <c r="P3852" s="247">
        <v>25342.5</v>
      </c>
    </row>
    <row r="3853" spans="1:16" s="54" customFormat="1" ht="11.25" x14ac:dyDescent="0.2">
      <c r="A3853" s="554" t="s">
        <v>517</v>
      </c>
      <c r="B3853" s="381" t="s">
        <v>4555</v>
      </c>
      <c r="C3853" s="381" t="s">
        <v>8618</v>
      </c>
      <c r="D3853" s="367" t="s">
        <v>2852</v>
      </c>
      <c r="E3853" s="247">
        <v>4223.75</v>
      </c>
      <c r="F3853" s="379">
        <v>43890937</v>
      </c>
      <c r="G3853" s="367" t="s">
        <v>8702</v>
      </c>
      <c r="H3853" s="367" t="s">
        <v>2852</v>
      </c>
      <c r="I3853" s="367" t="s">
        <v>8637</v>
      </c>
      <c r="J3853" s="367" t="s">
        <v>8638</v>
      </c>
      <c r="K3853" s="379">
        <v>44136</v>
      </c>
      <c r="L3853" s="420">
        <v>1</v>
      </c>
      <c r="M3853" s="247">
        <v>4223.75</v>
      </c>
      <c r="N3853" s="495">
        <v>44197</v>
      </c>
      <c r="O3853" s="379">
        <v>6</v>
      </c>
      <c r="P3853" s="247">
        <v>25342.5</v>
      </c>
    </row>
    <row r="3854" spans="1:16" s="54" customFormat="1" ht="11.25" x14ac:dyDescent="0.2">
      <c r="A3854" s="554" t="s">
        <v>517</v>
      </c>
      <c r="B3854" s="381" t="s">
        <v>4555</v>
      </c>
      <c r="C3854" s="381" t="s">
        <v>8618</v>
      </c>
      <c r="D3854" s="367" t="s">
        <v>2852</v>
      </c>
      <c r="E3854" s="247">
        <v>4223.75</v>
      </c>
      <c r="F3854" s="379">
        <v>46155665</v>
      </c>
      <c r="G3854" s="367" t="s">
        <v>8703</v>
      </c>
      <c r="H3854" s="367" t="s">
        <v>2852</v>
      </c>
      <c r="I3854" s="367" t="s">
        <v>8637</v>
      </c>
      <c r="J3854" s="367" t="s">
        <v>8638</v>
      </c>
      <c r="K3854" s="379">
        <v>44136</v>
      </c>
      <c r="L3854" s="420">
        <v>1</v>
      </c>
      <c r="M3854" s="247">
        <v>4223.75</v>
      </c>
      <c r="N3854" s="495">
        <v>44197</v>
      </c>
      <c r="O3854" s="379">
        <v>6</v>
      </c>
      <c r="P3854" s="247">
        <v>25342.5</v>
      </c>
    </row>
    <row r="3855" spans="1:16" s="54" customFormat="1" ht="11.25" x14ac:dyDescent="0.2">
      <c r="A3855" s="554" t="s">
        <v>517</v>
      </c>
      <c r="B3855" s="381" t="s">
        <v>4555</v>
      </c>
      <c r="C3855" s="381" t="s">
        <v>8618</v>
      </c>
      <c r="D3855" s="367" t="s">
        <v>2852</v>
      </c>
      <c r="E3855" s="247">
        <v>4223.75</v>
      </c>
      <c r="F3855" s="379">
        <v>76612007</v>
      </c>
      <c r="G3855" s="367" t="s">
        <v>8704</v>
      </c>
      <c r="H3855" s="367" t="s">
        <v>2852</v>
      </c>
      <c r="I3855" s="367" t="s">
        <v>8637</v>
      </c>
      <c r="J3855" s="367" t="s">
        <v>8638</v>
      </c>
      <c r="K3855" s="379">
        <v>44136</v>
      </c>
      <c r="L3855" s="420">
        <v>1</v>
      </c>
      <c r="M3855" s="247">
        <v>4223.75</v>
      </c>
      <c r="N3855" s="495">
        <v>44197</v>
      </c>
      <c r="O3855" s="379">
        <v>6</v>
      </c>
      <c r="P3855" s="247">
        <v>25342.5</v>
      </c>
    </row>
    <row r="3856" spans="1:16" s="54" customFormat="1" ht="11.25" x14ac:dyDescent="0.2">
      <c r="A3856" s="554" t="s">
        <v>517</v>
      </c>
      <c r="B3856" s="381" t="s">
        <v>4555</v>
      </c>
      <c r="C3856" s="381" t="s">
        <v>8618</v>
      </c>
      <c r="D3856" s="367" t="s">
        <v>2852</v>
      </c>
      <c r="E3856" s="247">
        <v>5033.67</v>
      </c>
      <c r="F3856" s="379">
        <v>70745244</v>
      </c>
      <c r="G3856" s="367" t="s">
        <v>8705</v>
      </c>
      <c r="H3856" s="367" t="s">
        <v>2852</v>
      </c>
      <c r="I3856" s="367" t="s">
        <v>8637</v>
      </c>
      <c r="J3856" s="367" t="s">
        <v>8638</v>
      </c>
      <c r="K3856" s="379">
        <v>44136</v>
      </c>
      <c r="L3856" s="420">
        <v>1</v>
      </c>
      <c r="M3856" s="247">
        <v>5033.67</v>
      </c>
      <c r="N3856" s="495">
        <v>44197</v>
      </c>
      <c r="O3856" s="379">
        <v>6</v>
      </c>
      <c r="P3856" s="247">
        <v>30202.02</v>
      </c>
    </row>
    <row r="3857" spans="1:16" s="54" customFormat="1" ht="11.25" x14ac:dyDescent="0.2">
      <c r="A3857" s="554" t="s">
        <v>517</v>
      </c>
      <c r="B3857" s="381" t="s">
        <v>4555</v>
      </c>
      <c r="C3857" s="381" t="s">
        <v>8618</v>
      </c>
      <c r="D3857" s="367" t="s">
        <v>2852</v>
      </c>
      <c r="E3857" s="247">
        <v>5033.67</v>
      </c>
      <c r="F3857" s="379">
        <v>70154224</v>
      </c>
      <c r="G3857" s="367" t="s">
        <v>8706</v>
      </c>
      <c r="H3857" s="367" t="s">
        <v>2852</v>
      </c>
      <c r="I3857" s="367" t="s">
        <v>8637</v>
      </c>
      <c r="J3857" s="367" t="s">
        <v>8638</v>
      </c>
      <c r="K3857" s="379">
        <v>44166</v>
      </c>
      <c r="L3857" s="420">
        <v>0</v>
      </c>
      <c r="M3857" s="247">
        <v>5033.67</v>
      </c>
      <c r="N3857" s="495">
        <v>44197</v>
      </c>
      <c r="O3857" s="379">
        <v>6</v>
      </c>
      <c r="P3857" s="247">
        <v>30202.02</v>
      </c>
    </row>
    <row r="3858" spans="1:16" s="54" customFormat="1" ht="11.25" x14ac:dyDescent="0.2">
      <c r="A3858" s="554" t="s">
        <v>517</v>
      </c>
      <c r="B3858" s="381" t="s">
        <v>4555</v>
      </c>
      <c r="C3858" s="381" t="s">
        <v>8618</v>
      </c>
      <c r="D3858" s="367" t="s">
        <v>2852</v>
      </c>
      <c r="E3858" s="247">
        <v>5033.67</v>
      </c>
      <c r="F3858" s="379">
        <v>71017808</v>
      </c>
      <c r="G3858" s="367" t="s">
        <v>8707</v>
      </c>
      <c r="H3858" s="367" t="s">
        <v>2852</v>
      </c>
      <c r="I3858" s="367" t="s">
        <v>8637</v>
      </c>
      <c r="J3858" s="367" t="s">
        <v>8638</v>
      </c>
      <c r="K3858" s="379">
        <v>44166</v>
      </c>
      <c r="L3858" s="420">
        <v>0</v>
      </c>
      <c r="M3858" s="247">
        <v>5033.67</v>
      </c>
      <c r="N3858" s="495">
        <v>44197</v>
      </c>
      <c r="O3858" s="379">
        <v>6</v>
      </c>
      <c r="P3858" s="247">
        <v>30202.02</v>
      </c>
    </row>
    <row r="3859" spans="1:16" s="54" customFormat="1" ht="11.25" x14ac:dyDescent="0.2">
      <c r="A3859" s="554" t="s">
        <v>517</v>
      </c>
      <c r="B3859" s="381" t="s">
        <v>4555</v>
      </c>
      <c r="C3859" s="381" t="s">
        <v>8618</v>
      </c>
      <c r="D3859" s="367" t="s">
        <v>2852</v>
      </c>
      <c r="E3859" s="247">
        <v>5033.67</v>
      </c>
      <c r="F3859" s="379">
        <v>72081070</v>
      </c>
      <c r="G3859" s="367" t="s">
        <v>8708</v>
      </c>
      <c r="H3859" s="367" t="s">
        <v>2852</v>
      </c>
      <c r="I3859" s="367" t="s">
        <v>8637</v>
      </c>
      <c r="J3859" s="367" t="s">
        <v>8638</v>
      </c>
      <c r="K3859" s="379">
        <v>44136</v>
      </c>
      <c r="L3859" s="420">
        <v>1</v>
      </c>
      <c r="M3859" s="247">
        <v>5033.67</v>
      </c>
      <c r="N3859" s="495">
        <v>44197</v>
      </c>
      <c r="O3859" s="379">
        <v>6</v>
      </c>
      <c r="P3859" s="247">
        <v>30202.02</v>
      </c>
    </row>
    <row r="3860" spans="1:16" s="54" customFormat="1" ht="11.25" x14ac:dyDescent="0.2">
      <c r="A3860" s="554" t="s">
        <v>517</v>
      </c>
      <c r="B3860" s="381" t="s">
        <v>4555</v>
      </c>
      <c r="C3860" s="381" t="s">
        <v>8618</v>
      </c>
      <c r="D3860" s="367" t="s">
        <v>2852</v>
      </c>
      <c r="E3860" s="247">
        <v>5033.67</v>
      </c>
      <c r="F3860" s="379">
        <v>72023734</v>
      </c>
      <c r="G3860" s="367" t="s">
        <v>8709</v>
      </c>
      <c r="H3860" s="367" t="s">
        <v>2852</v>
      </c>
      <c r="I3860" s="367" t="s">
        <v>8637</v>
      </c>
      <c r="J3860" s="367" t="s">
        <v>8638</v>
      </c>
      <c r="K3860" s="379">
        <v>44136</v>
      </c>
      <c r="L3860" s="420">
        <v>1</v>
      </c>
      <c r="M3860" s="247">
        <v>5033.67</v>
      </c>
      <c r="N3860" s="495">
        <v>44197</v>
      </c>
      <c r="O3860" s="379">
        <v>6</v>
      </c>
      <c r="P3860" s="247">
        <v>30202.02</v>
      </c>
    </row>
    <row r="3861" spans="1:16" s="54" customFormat="1" ht="11.25" x14ac:dyDescent="0.2">
      <c r="A3861" s="554" t="s">
        <v>517</v>
      </c>
      <c r="B3861" s="381" t="s">
        <v>4555</v>
      </c>
      <c r="C3861" s="381" t="s">
        <v>8618</v>
      </c>
      <c r="D3861" s="367" t="s">
        <v>2852</v>
      </c>
      <c r="E3861" s="247">
        <v>5033.67</v>
      </c>
      <c r="F3861" s="379">
        <v>47857164</v>
      </c>
      <c r="G3861" s="367" t="s">
        <v>8710</v>
      </c>
      <c r="H3861" s="367" t="s">
        <v>2852</v>
      </c>
      <c r="I3861" s="367" t="s">
        <v>8637</v>
      </c>
      <c r="J3861" s="367" t="s">
        <v>8638</v>
      </c>
      <c r="K3861" s="379">
        <v>44136</v>
      </c>
      <c r="L3861" s="420">
        <v>1</v>
      </c>
      <c r="M3861" s="247">
        <v>5033.67</v>
      </c>
      <c r="N3861" s="495">
        <v>44197</v>
      </c>
      <c r="O3861" s="379">
        <v>6</v>
      </c>
      <c r="P3861" s="247">
        <v>30202.02</v>
      </c>
    </row>
    <row r="3862" spans="1:16" s="54" customFormat="1" ht="11.25" x14ac:dyDescent="0.2">
      <c r="A3862" s="554" t="s">
        <v>517</v>
      </c>
      <c r="B3862" s="381" t="s">
        <v>4555</v>
      </c>
      <c r="C3862" s="381" t="s">
        <v>8618</v>
      </c>
      <c r="D3862" s="367" t="s">
        <v>3773</v>
      </c>
      <c r="E3862" s="247">
        <v>4223.75</v>
      </c>
      <c r="F3862" s="379">
        <v>46195062</v>
      </c>
      <c r="G3862" s="367" t="s">
        <v>8711</v>
      </c>
      <c r="H3862" s="367" t="s">
        <v>3773</v>
      </c>
      <c r="I3862" s="367" t="s">
        <v>8637</v>
      </c>
      <c r="J3862" s="367" t="s">
        <v>8638</v>
      </c>
      <c r="K3862" s="379">
        <v>43862</v>
      </c>
      <c r="L3862" s="420">
        <v>10</v>
      </c>
      <c r="M3862" s="247">
        <v>42237.5</v>
      </c>
      <c r="N3862" s="495">
        <v>44197</v>
      </c>
      <c r="O3862" s="379">
        <v>6</v>
      </c>
      <c r="P3862" s="247">
        <v>25342.5</v>
      </c>
    </row>
    <row r="3863" spans="1:16" s="54" customFormat="1" ht="11.25" x14ac:dyDescent="0.2">
      <c r="A3863" s="554" t="s">
        <v>517</v>
      </c>
      <c r="B3863" s="381" t="s">
        <v>4555</v>
      </c>
      <c r="C3863" s="381" t="s">
        <v>8618</v>
      </c>
      <c r="D3863" s="367" t="s">
        <v>3773</v>
      </c>
      <c r="E3863" s="247">
        <v>4223.75</v>
      </c>
      <c r="F3863" s="379">
        <v>73072621</v>
      </c>
      <c r="G3863" s="367" t="s">
        <v>4407</v>
      </c>
      <c r="H3863" s="367" t="s">
        <v>3773</v>
      </c>
      <c r="I3863" s="367" t="s">
        <v>8637</v>
      </c>
      <c r="J3863" s="367" t="s">
        <v>8638</v>
      </c>
      <c r="K3863" s="379">
        <v>44136</v>
      </c>
      <c r="L3863" s="420">
        <v>1</v>
      </c>
      <c r="M3863" s="247">
        <v>4223.75</v>
      </c>
      <c r="N3863" s="495">
        <v>44197</v>
      </c>
      <c r="O3863" s="379">
        <v>6</v>
      </c>
      <c r="P3863" s="247">
        <v>25342.5</v>
      </c>
    </row>
    <row r="3864" spans="1:16" s="54" customFormat="1" ht="11.25" x14ac:dyDescent="0.2">
      <c r="A3864" s="554" t="s">
        <v>517</v>
      </c>
      <c r="B3864" s="381" t="s">
        <v>4555</v>
      </c>
      <c r="C3864" s="381" t="s">
        <v>8618</v>
      </c>
      <c r="D3864" s="367" t="s">
        <v>3773</v>
      </c>
      <c r="E3864" s="247">
        <v>5033.67</v>
      </c>
      <c r="F3864" s="379">
        <v>70236596</v>
      </c>
      <c r="G3864" s="367" t="s">
        <v>8712</v>
      </c>
      <c r="H3864" s="367" t="s">
        <v>3773</v>
      </c>
      <c r="I3864" s="367" t="s">
        <v>8637</v>
      </c>
      <c r="J3864" s="367" t="s">
        <v>8638</v>
      </c>
      <c r="K3864" s="379">
        <v>44166</v>
      </c>
      <c r="L3864" s="420">
        <v>0</v>
      </c>
      <c r="M3864" s="247">
        <v>5033.67</v>
      </c>
      <c r="N3864" s="495">
        <v>44197</v>
      </c>
      <c r="O3864" s="379">
        <v>6</v>
      </c>
      <c r="P3864" s="247">
        <v>30202.02</v>
      </c>
    </row>
    <row r="3865" spans="1:16" s="54" customFormat="1" ht="11.25" x14ac:dyDescent="0.2">
      <c r="A3865" s="554" t="s">
        <v>517</v>
      </c>
      <c r="B3865" s="381" t="s">
        <v>4555</v>
      </c>
      <c r="C3865" s="381" t="s">
        <v>8618</v>
      </c>
      <c r="D3865" s="367" t="s">
        <v>3773</v>
      </c>
      <c r="E3865" s="247">
        <v>5033.67</v>
      </c>
      <c r="F3865" s="379">
        <v>76020575</v>
      </c>
      <c r="G3865" s="367" t="s">
        <v>8713</v>
      </c>
      <c r="H3865" s="367" t="s">
        <v>3773</v>
      </c>
      <c r="I3865" s="367" t="s">
        <v>8637</v>
      </c>
      <c r="J3865" s="367" t="s">
        <v>8638</v>
      </c>
      <c r="K3865" s="379">
        <v>44166</v>
      </c>
      <c r="L3865" s="420">
        <v>0</v>
      </c>
      <c r="M3865" s="247">
        <v>5033.67</v>
      </c>
      <c r="N3865" s="495">
        <v>44197</v>
      </c>
      <c r="O3865" s="379">
        <v>6</v>
      </c>
      <c r="P3865" s="247">
        <v>30202.02</v>
      </c>
    </row>
    <row r="3866" spans="1:16" s="54" customFormat="1" ht="11.25" x14ac:dyDescent="0.2">
      <c r="A3866" s="554" t="s">
        <v>517</v>
      </c>
      <c r="B3866" s="381" t="s">
        <v>4555</v>
      </c>
      <c r="C3866" s="381" t="s">
        <v>8618</v>
      </c>
      <c r="D3866" s="367" t="s">
        <v>3773</v>
      </c>
      <c r="E3866" s="247">
        <v>5033.67</v>
      </c>
      <c r="F3866" s="379">
        <v>70776130</v>
      </c>
      <c r="G3866" s="367" t="s">
        <v>8714</v>
      </c>
      <c r="H3866" s="367" t="s">
        <v>3773</v>
      </c>
      <c r="I3866" s="367" t="s">
        <v>8637</v>
      </c>
      <c r="J3866" s="367" t="s">
        <v>8638</v>
      </c>
      <c r="K3866" s="379">
        <v>44166</v>
      </c>
      <c r="L3866" s="420">
        <v>0</v>
      </c>
      <c r="M3866" s="247">
        <v>5033.67</v>
      </c>
      <c r="N3866" s="495">
        <v>44197</v>
      </c>
      <c r="O3866" s="379">
        <v>6</v>
      </c>
      <c r="P3866" s="247">
        <v>30202.02</v>
      </c>
    </row>
    <row r="3867" spans="1:16" s="54" customFormat="1" ht="11.25" x14ac:dyDescent="0.2">
      <c r="A3867" s="554" t="s">
        <v>517</v>
      </c>
      <c r="B3867" s="381" t="s">
        <v>4555</v>
      </c>
      <c r="C3867" s="381" t="s">
        <v>8618</v>
      </c>
      <c r="D3867" s="367" t="s">
        <v>3773</v>
      </c>
      <c r="E3867" s="247">
        <v>5033.67</v>
      </c>
      <c r="F3867" s="379">
        <v>48058847</v>
      </c>
      <c r="G3867" s="367" t="s">
        <v>8715</v>
      </c>
      <c r="H3867" s="367" t="s">
        <v>3773</v>
      </c>
      <c r="I3867" s="367" t="s">
        <v>8637</v>
      </c>
      <c r="J3867" s="367" t="s">
        <v>8638</v>
      </c>
      <c r="K3867" s="379">
        <v>44136</v>
      </c>
      <c r="L3867" s="420">
        <v>1</v>
      </c>
      <c r="M3867" s="247">
        <v>5033.67</v>
      </c>
      <c r="N3867" s="495">
        <v>44197</v>
      </c>
      <c r="O3867" s="379">
        <v>6</v>
      </c>
      <c r="P3867" s="247">
        <v>30202.02</v>
      </c>
    </row>
    <row r="3868" spans="1:16" s="54" customFormat="1" ht="11.25" x14ac:dyDescent="0.2">
      <c r="A3868" s="554" t="s">
        <v>517</v>
      </c>
      <c r="B3868" s="381" t="s">
        <v>4555</v>
      </c>
      <c r="C3868" s="381" t="s">
        <v>8618</v>
      </c>
      <c r="D3868" s="367" t="s">
        <v>3773</v>
      </c>
      <c r="E3868" s="247">
        <v>5033.67</v>
      </c>
      <c r="F3868" s="379">
        <v>48086149</v>
      </c>
      <c r="G3868" s="367" t="s">
        <v>8716</v>
      </c>
      <c r="H3868" s="367" t="s">
        <v>3773</v>
      </c>
      <c r="I3868" s="367" t="s">
        <v>8637</v>
      </c>
      <c r="J3868" s="367" t="s">
        <v>8638</v>
      </c>
      <c r="K3868" s="379">
        <v>44136</v>
      </c>
      <c r="L3868" s="420">
        <v>1</v>
      </c>
      <c r="M3868" s="247">
        <v>5033.67</v>
      </c>
      <c r="N3868" s="495">
        <v>44197</v>
      </c>
      <c r="O3868" s="379">
        <v>6</v>
      </c>
      <c r="P3868" s="247">
        <v>30202.02</v>
      </c>
    </row>
    <row r="3869" spans="1:16" s="54" customFormat="1" ht="11.25" x14ac:dyDescent="0.2">
      <c r="A3869" s="554" t="s">
        <v>517</v>
      </c>
      <c r="B3869" s="381" t="s">
        <v>4555</v>
      </c>
      <c r="C3869" s="381" t="s">
        <v>8618</v>
      </c>
      <c r="D3869" s="367" t="s">
        <v>3773</v>
      </c>
      <c r="E3869" s="247">
        <v>3717.55</v>
      </c>
      <c r="F3869" s="379">
        <v>71027027</v>
      </c>
      <c r="G3869" s="367" t="s">
        <v>8717</v>
      </c>
      <c r="H3869" s="367" t="s">
        <v>3773</v>
      </c>
      <c r="I3869" s="367" t="s">
        <v>8637</v>
      </c>
      <c r="J3869" s="367" t="s">
        <v>8638</v>
      </c>
      <c r="K3869" s="379">
        <v>44136</v>
      </c>
      <c r="L3869" s="420">
        <v>1</v>
      </c>
      <c r="M3869" s="247">
        <v>3717.55</v>
      </c>
      <c r="N3869" s="495">
        <v>44197</v>
      </c>
      <c r="O3869" s="379">
        <v>6</v>
      </c>
      <c r="P3869" s="247">
        <v>22305.3</v>
      </c>
    </row>
    <row r="3870" spans="1:16" s="54" customFormat="1" ht="11.25" x14ac:dyDescent="0.2">
      <c r="A3870" s="554" t="s">
        <v>517</v>
      </c>
      <c r="B3870" s="381" t="s">
        <v>4555</v>
      </c>
      <c r="C3870" s="381" t="s">
        <v>8618</v>
      </c>
      <c r="D3870" s="367" t="s">
        <v>3773</v>
      </c>
      <c r="E3870" s="247">
        <v>5033.67</v>
      </c>
      <c r="F3870" s="379">
        <v>46497404</v>
      </c>
      <c r="G3870" s="367" t="s">
        <v>8718</v>
      </c>
      <c r="H3870" s="367" t="s">
        <v>3773</v>
      </c>
      <c r="I3870" s="367" t="s">
        <v>8637</v>
      </c>
      <c r="J3870" s="367" t="s">
        <v>8638</v>
      </c>
      <c r="K3870" s="379">
        <v>44136</v>
      </c>
      <c r="L3870" s="420">
        <v>1</v>
      </c>
      <c r="M3870" s="247">
        <v>5033.67</v>
      </c>
      <c r="N3870" s="495">
        <v>44197</v>
      </c>
      <c r="O3870" s="379">
        <v>6</v>
      </c>
      <c r="P3870" s="247">
        <v>30202.02</v>
      </c>
    </row>
    <row r="3871" spans="1:16" s="54" customFormat="1" ht="11.25" x14ac:dyDescent="0.2">
      <c r="A3871" s="554" t="s">
        <v>517</v>
      </c>
      <c r="B3871" s="381" t="s">
        <v>4555</v>
      </c>
      <c r="C3871" s="381" t="s">
        <v>8618</v>
      </c>
      <c r="D3871" s="367" t="s">
        <v>3773</v>
      </c>
      <c r="E3871" s="247">
        <v>5033.67</v>
      </c>
      <c r="F3871" s="379">
        <v>47276923</v>
      </c>
      <c r="G3871" s="367" t="s">
        <v>8719</v>
      </c>
      <c r="H3871" s="367" t="s">
        <v>3773</v>
      </c>
      <c r="I3871" s="367" t="s">
        <v>8637</v>
      </c>
      <c r="J3871" s="367" t="s">
        <v>8638</v>
      </c>
      <c r="K3871" s="379">
        <v>44136</v>
      </c>
      <c r="L3871" s="420">
        <v>1</v>
      </c>
      <c r="M3871" s="247">
        <v>5033.67</v>
      </c>
      <c r="N3871" s="495">
        <v>44197</v>
      </c>
      <c r="O3871" s="379">
        <v>6</v>
      </c>
      <c r="P3871" s="247">
        <v>30202.02</v>
      </c>
    </row>
    <row r="3872" spans="1:16" s="54" customFormat="1" ht="11.25" x14ac:dyDescent="0.2">
      <c r="A3872" s="554" t="s">
        <v>517</v>
      </c>
      <c r="B3872" s="381" t="s">
        <v>4555</v>
      </c>
      <c r="C3872" s="381" t="s">
        <v>8618</v>
      </c>
      <c r="D3872" s="367" t="s">
        <v>3773</v>
      </c>
      <c r="E3872" s="247">
        <v>5033.67</v>
      </c>
      <c r="F3872" s="379">
        <v>46601811</v>
      </c>
      <c r="G3872" s="367" t="s">
        <v>8720</v>
      </c>
      <c r="H3872" s="367" t="s">
        <v>3773</v>
      </c>
      <c r="I3872" s="367" t="s">
        <v>8637</v>
      </c>
      <c r="J3872" s="367" t="s">
        <v>8638</v>
      </c>
      <c r="K3872" s="379">
        <v>44136</v>
      </c>
      <c r="L3872" s="420">
        <v>1</v>
      </c>
      <c r="M3872" s="247">
        <v>5033.67</v>
      </c>
      <c r="N3872" s="495">
        <v>44197</v>
      </c>
      <c r="O3872" s="379">
        <v>6</v>
      </c>
      <c r="P3872" s="247">
        <v>30202.02</v>
      </c>
    </row>
    <row r="3873" spans="1:16" s="54" customFormat="1" ht="11.25" x14ac:dyDescent="0.2">
      <c r="A3873" s="554" t="s">
        <v>517</v>
      </c>
      <c r="B3873" s="381" t="s">
        <v>4555</v>
      </c>
      <c r="C3873" s="381" t="s">
        <v>8618</v>
      </c>
      <c r="D3873" s="367" t="s">
        <v>3773</v>
      </c>
      <c r="E3873" s="247">
        <v>5033.67</v>
      </c>
      <c r="F3873" s="379">
        <v>72579680</v>
      </c>
      <c r="G3873" s="367" t="s">
        <v>8721</v>
      </c>
      <c r="H3873" s="367" t="s">
        <v>3773</v>
      </c>
      <c r="I3873" s="367" t="s">
        <v>8637</v>
      </c>
      <c r="J3873" s="367" t="s">
        <v>8638</v>
      </c>
      <c r="K3873" s="379">
        <v>44166</v>
      </c>
      <c r="L3873" s="420">
        <v>0</v>
      </c>
      <c r="M3873" s="247">
        <v>5033.67</v>
      </c>
      <c r="N3873" s="495">
        <v>44197</v>
      </c>
      <c r="O3873" s="379">
        <v>6</v>
      </c>
      <c r="P3873" s="247">
        <v>30202.02</v>
      </c>
    </row>
    <row r="3874" spans="1:16" s="54" customFormat="1" ht="11.25" x14ac:dyDescent="0.2">
      <c r="A3874" s="554" t="s">
        <v>517</v>
      </c>
      <c r="B3874" s="381" t="s">
        <v>4555</v>
      </c>
      <c r="C3874" s="381" t="s">
        <v>8618</v>
      </c>
      <c r="D3874" s="367" t="s">
        <v>3773</v>
      </c>
      <c r="E3874" s="247">
        <v>5033.67</v>
      </c>
      <c r="F3874" s="379">
        <v>72579707</v>
      </c>
      <c r="G3874" s="367" t="s">
        <v>8722</v>
      </c>
      <c r="H3874" s="367" t="s">
        <v>3773</v>
      </c>
      <c r="I3874" s="367" t="s">
        <v>8637</v>
      </c>
      <c r="J3874" s="367" t="s">
        <v>8638</v>
      </c>
      <c r="K3874" s="379">
        <v>44166</v>
      </c>
      <c r="L3874" s="420">
        <v>0</v>
      </c>
      <c r="M3874" s="247">
        <v>5033.67</v>
      </c>
      <c r="N3874" s="495">
        <v>44197</v>
      </c>
      <c r="O3874" s="379">
        <v>6</v>
      </c>
      <c r="P3874" s="247">
        <v>30202.02</v>
      </c>
    </row>
    <row r="3875" spans="1:16" s="54" customFormat="1" ht="11.25" x14ac:dyDescent="0.2">
      <c r="A3875" s="554" t="s">
        <v>517</v>
      </c>
      <c r="B3875" s="381" t="s">
        <v>4555</v>
      </c>
      <c r="C3875" s="381" t="s">
        <v>8618</v>
      </c>
      <c r="D3875" s="367" t="s">
        <v>3773</v>
      </c>
      <c r="E3875" s="247">
        <v>5033.67</v>
      </c>
      <c r="F3875" s="379">
        <v>41051343</v>
      </c>
      <c r="G3875" s="367" t="s">
        <v>8723</v>
      </c>
      <c r="H3875" s="367" t="s">
        <v>3773</v>
      </c>
      <c r="I3875" s="367" t="s">
        <v>8637</v>
      </c>
      <c r="J3875" s="367" t="s">
        <v>8638</v>
      </c>
      <c r="K3875" s="379">
        <v>44136</v>
      </c>
      <c r="L3875" s="420">
        <v>1</v>
      </c>
      <c r="M3875" s="247">
        <v>5033.67</v>
      </c>
      <c r="N3875" s="495">
        <v>44197</v>
      </c>
      <c r="O3875" s="379">
        <v>6</v>
      </c>
      <c r="P3875" s="247">
        <v>30202.02</v>
      </c>
    </row>
    <row r="3876" spans="1:16" s="54" customFormat="1" ht="11.25" x14ac:dyDescent="0.2">
      <c r="A3876" s="554" t="s">
        <v>517</v>
      </c>
      <c r="B3876" s="381" t="s">
        <v>4555</v>
      </c>
      <c r="C3876" s="381" t="s">
        <v>8618</v>
      </c>
      <c r="D3876" s="367" t="s">
        <v>3773</v>
      </c>
      <c r="E3876" s="247">
        <v>5033.67</v>
      </c>
      <c r="F3876" s="379">
        <v>47949188</v>
      </c>
      <c r="G3876" s="367" t="s">
        <v>8724</v>
      </c>
      <c r="H3876" s="367" t="s">
        <v>3773</v>
      </c>
      <c r="I3876" s="367" t="s">
        <v>8637</v>
      </c>
      <c r="J3876" s="367" t="s">
        <v>8638</v>
      </c>
      <c r="K3876" s="379">
        <v>44166</v>
      </c>
      <c r="L3876" s="420">
        <v>0</v>
      </c>
      <c r="M3876" s="247">
        <v>5033.67</v>
      </c>
      <c r="N3876" s="495">
        <v>44197</v>
      </c>
      <c r="O3876" s="379">
        <v>6</v>
      </c>
      <c r="P3876" s="247">
        <v>30202.02</v>
      </c>
    </row>
    <row r="3877" spans="1:16" s="54" customFormat="1" ht="11.25" x14ac:dyDescent="0.2">
      <c r="A3877" s="554" t="s">
        <v>517</v>
      </c>
      <c r="B3877" s="381" t="s">
        <v>4555</v>
      </c>
      <c r="C3877" s="381" t="s">
        <v>8618</v>
      </c>
      <c r="D3877" s="367" t="s">
        <v>3773</v>
      </c>
      <c r="E3877" s="247">
        <v>5033.67</v>
      </c>
      <c r="F3877" s="379">
        <v>70149863</v>
      </c>
      <c r="G3877" s="367" t="s">
        <v>8725</v>
      </c>
      <c r="H3877" s="367" t="s">
        <v>3773</v>
      </c>
      <c r="I3877" s="367" t="s">
        <v>8637</v>
      </c>
      <c r="J3877" s="367" t="s">
        <v>8638</v>
      </c>
      <c r="K3877" s="379">
        <v>44136</v>
      </c>
      <c r="L3877" s="420">
        <v>1</v>
      </c>
      <c r="M3877" s="247">
        <v>5033.67</v>
      </c>
      <c r="N3877" s="495">
        <v>44197</v>
      </c>
      <c r="O3877" s="379">
        <v>6</v>
      </c>
      <c r="P3877" s="247">
        <v>30202.02</v>
      </c>
    </row>
    <row r="3878" spans="1:16" s="54" customFormat="1" ht="11.25" x14ac:dyDescent="0.2">
      <c r="A3878" s="554" t="s">
        <v>517</v>
      </c>
      <c r="B3878" s="381" t="s">
        <v>4555</v>
      </c>
      <c r="C3878" s="381" t="s">
        <v>8618</v>
      </c>
      <c r="D3878" s="367" t="s">
        <v>3755</v>
      </c>
      <c r="E3878" s="247">
        <v>5033.67</v>
      </c>
      <c r="F3878" s="379">
        <v>44874420</v>
      </c>
      <c r="G3878" s="367" t="s">
        <v>8726</v>
      </c>
      <c r="H3878" s="367" t="s">
        <v>3755</v>
      </c>
      <c r="I3878" s="367" t="s">
        <v>8637</v>
      </c>
      <c r="J3878" s="367" t="s">
        <v>8638</v>
      </c>
      <c r="K3878" s="379">
        <v>44166</v>
      </c>
      <c r="L3878" s="420">
        <v>0</v>
      </c>
      <c r="M3878" s="247">
        <v>5033.67</v>
      </c>
      <c r="N3878" s="495">
        <v>44197</v>
      </c>
      <c r="O3878" s="379">
        <v>6</v>
      </c>
      <c r="P3878" s="247">
        <v>30202.02</v>
      </c>
    </row>
    <row r="3879" spans="1:16" s="54" customFormat="1" ht="11.25" x14ac:dyDescent="0.2">
      <c r="A3879" s="554" t="s">
        <v>517</v>
      </c>
      <c r="B3879" s="381" t="s">
        <v>4555</v>
      </c>
      <c r="C3879" s="381" t="s">
        <v>8618</v>
      </c>
      <c r="D3879" s="367" t="s">
        <v>3755</v>
      </c>
      <c r="E3879" s="247">
        <v>5033.67</v>
      </c>
      <c r="F3879" s="379">
        <v>6269975</v>
      </c>
      <c r="G3879" s="367" t="s">
        <v>8727</v>
      </c>
      <c r="H3879" s="367" t="s">
        <v>3755</v>
      </c>
      <c r="I3879" s="367" t="s">
        <v>8637</v>
      </c>
      <c r="J3879" s="367" t="s">
        <v>8638</v>
      </c>
      <c r="K3879" s="379">
        <v>44136</v>
      </c>
      <c r="L3879" s="420">
        <v>1</v>
      </c>
      <c r="M3879" s="247">
        <v>5033.67</v>
      </c>
      <c r="N3879" s="495">
        <v>44197</v>
      </c>
      <c r="O3879" s="379">
        <v>6</v>
      </c>
      <c r="P3879" s="247">
        <v>30202.02</v>
      </c>
    </row>
    <row r="3880" spans="1:16" s="54" customFormat="1" ht="11.25" x14ac:dyDescent="0.2">
      <c r="A3880" s="554" t="s">
        <v>517</v>
      </c>
      <c r="B3880" s="381" t="s">
        <v>4555</v>
      </c>
      <c r="C3880" s="381" t="s">
        <v>8618</v>
      </c>
      <c r="D3880" s="367" t="s">
        <v>3755</v>
      </c>
      <c r="E3880" s="247">
        <v>5033.67</v>
      </c>
      <c r="F3880" s="379">
        <v>43977783</v>
      </c>
      <c r="G3880" s="367" t="s">
        <v>8728</v>
      </c>
      <c r="H3880" s="367" t="s">
        <v>3755</v>
      </c>
      <c r="I3880" s="367" t="s">
        <v>8637</v>
      </c>
      <c r="J3880" s="367" t="s">
        <v>8638</v>
      </c>
      <c r="K3880" s="379">
        <v>44136</v>
      </c>
      <c r="L3880" s="420">
        <v>1</v>
      </c>
      <c r="M3880" s="247">
        <v>5033.67</v>
      </c>
      <c r="N3880" s="495">
        <v>44197</v>
      </c>
      <c r="O3880" s="379">
        <v>6</v>
      </c>
      <c r="P3880" s="247">
        <v>30202.02</v>
      </c>
    </row>
    <row r="3881" spans="1:16" s="54" customFormat="1" ht="11.25" x14ac:dyDescent="0.2">
      <c r="A3881" s="554" t="s">
        <v>517</v>
      </c>
      <c r="B3881" s="381" t="s">
        <v>4555</v>
      </c>
      <c r="C3881" s="381" t="s">
        <v>8618</v>
      </c>
      <c r="D3881" s="367" t="s">
        <v>3755</v>
      </c>
      <c r="E3881" s="247">
        <v>5033.67</v>
      </c>
      <c r="F3881" s="379">
        <v>45944552</v>
      </c>
      <c r="G3881" s="367" t="s">
        <v>8729</v>
      </c>
      <c r="H3881" s="367" t="s">
        <v>3755</v>
      </c>
      <c r="I3881" s="367" t="s">
        <v>8637</v>
      </c>
      <c r="J3881" s="367" t="s">
        <v>8638</v>
      </c>
      <c r="K3881" s="379">
        <v>44136</v>
      </c>
      <c r="L3881" s="420">
        <v>1</v>
      </c>
      <c r="M3881" s="247">
        <v>5033.67</v>
      </c>
      <c r="N3881" s="495">
        <v>44197</v>
      </c>
      <c r="O3881" s="379">
        <v>6</v>
      </c>
      <c r="P3881" s="247">
        <v>30202.02</v>
      </c>
    </row>
    <row r="3882" spans="1:16" s="54" customFormat="1" ht="11.25" x14ac:dyDescent="0.2">
      <c r="A3882" s="554" t="s">
        <v>517</v>
      </c>
      <c r="B3882" s="381" t="s">
        <v>4555</v>
      </c>
      <c r="C3882" s="381" t="s">
        <v>8618</v>
      </c>
      <c r="D3882" s="367" t="s">
        <v>3730</v>
      </c>
      <c r="E3882" s="247">
        <v>4223.75</v>
      </c>
      <c r="F3882" s="379">
        <v>45745816</v>
      </c>
      <c r="G3882" s="367" t="s">
        <v>8730</v>
      </c>
      <c r="H3882" s="367" t="s">
        <v>3730</v>
      </c>
      <c r="I3882" s="367" t="s">
        <v>8637</v>
      </c>
      <c r="J3882" s="367" t="s">
        <v>8638</v>
      </c>
      <c r="K3882" s="379">
        <v>44166</v>
      </c>
      <c r="L3882" s="420">
        <v>0</v>
      </c>
      <c r="M3882" s="247">
        <v>4223.75</v>
      </c>
      <c r="N3882" s="495">
        <v>44197</v>
      </c>
      <c r="O3882" s="379">
        <v>6</v>
      </c>
      <c r="P3882" s="247">
        <v>25342.5</v>
      </c>
    </row>
    <row r="3883" spans="1:16" s="54" customFormat="1" ht="11.25" x14ac:dyDescent="0.2">
      <c r="A3883" s="554" t="s">
        <v>517</v>
      </c>
      <c r="B3883" s="381" t="s">
        <v>4555</v>
      </c>
      <c r="C3883" s="381" t="s">
        <v>8618</v>
      </c>
      <c r="D3883" s="367" t="s">
        <v>8731</v>
      </c>
      <c r="E3883" s="247">
        <v>2705.15</v>
      </c>
      <c r="F3883" s="379">
        <v>46065079</v>
      </c>
      <c r="G3883" s="367" t="s">
        <v>8732</v>
      </c>
      <c r="H3883" s="367" t="s">
        <v>8731</v>
      </c>
      <c r="I3883" s="367" t="s">
        <v>817</v>
      </c>
      <c r="J3883" s="367" t="s">
        <v>8733</v>
      </c>
      <c r="K3883" s="379">
        <v>44166</v>
      </c>
      <c r="L3883" s="420">
        <v>0</v>
      </c>
      <c r="M3883" s="247">
        <v>2705.15</v>
      </c>
      <c r="N3883" s="495">
        <v>44197</v>
      </c>
      <c r="O3883" s="379">
        <v>6</v>
      </c>
      <c r="P3883" s="247">
        <v>16230.9</v>
      </c>
    </row>
    <row r="3884" spans="1:16" s="54" customFormat="1" ht="11.25" x14ac:dyDescent="0.2">
      <c r="A3884" s="554" t="s">
        <v>517</v>
      </c>
      <c r="B3884" s="381" t="s">
        <v>4555</v>
      </c>
      <c r="C3884" s="381" t="s">
        <v>8618</v>
      </c>
      <c r="D3884" s="367" t="s">
        <v>8731</v>
      </c>
      <c r="E3884" s="247">
        <v>2705.15</v>
      </c>
      <c r="F3884" s="379">
        <v>70878804</v>
      </c>
      <c r="G3884" s="367" t="s">
        <v>8734</v>
      </c>
      <c r="H3884" s="367" t="s">
        <v>8731</v>
      </c>
      <c r="I3884" s="367" t="s">
        <v>817</v>
      </c>
      <c r="J3884" s="367" t="s">
        <v>8733</v>
      </c>
      <c r="K3884" s="379">
        <v>44136</v>
      </c>
      <c r="L3884" s="420">
        <v>1</v>
      </c>
      <c r="M3884" s="247">
        <v>2705.15</v>
      </c>
      <c r="N3884" s="495">
        <v>44197</v>
      </c>
      <c r="O3884" s="379">
        <v>6</v>
      </c>
      <c r="P3884" s="247">
        <v>16230.9</v>
      </c>
    </row>
    <row r="3885" spans="1:16" s="54" customFormat="1" ht="11.25" x14ac:dyDescent="0.2">
      <c r="A3885" s="554" t="s">
        <v>517</v>
      </c>
      <c r="B3885" s="381" t="s">
        <v>4555</v>
      </c>
      <c r="C3885" s="381" t="s">
        <v>8618</v>
      </c>
      <c r="D3885" s="367" t="s">
        <v>8731</v>
      </c>
      <c r="E3885" s="247">
        <v>2705.15</v>
      </c>
      <c r="F3885" s="379">
        <v>40142690</v>
      </c>
      <c r="G3885" s="367" t="s">
        <v>3338</v>
      </c>
      <c r="H3885" s="367" t="s">
        <v>8731</v>
      </c>
      <c r="I3885" s="367" t="s">
        <v>817</v>
      </c>
      <c r="J3885" s="367" t="s">
        <v>8733</v>
      </c>
      <c r="K3885" s="379">
        <v>44136</v>
      </c>
      <c r="L3885" s="420">
        <v>1</v>
      </c>
      <c r="M3885" s="247">
        <v>2705.15</v>
      </c>
      <c r="N3885" s="495">
        <v>44197</v>
      </c>
      <c r="O3885" s="379">
        <v>6</v>
      </c>
      <c r="P3885" s="247">
        <v>16230.9</v>
      </c>
    </row>
    <row r="3886" spans="1:16" s="54" customFormat="1" ht="11.25" x14ac:dyDescent="0.2">
      <c r="A3886" s="554" t="s">
        <v>517</v>
      </c>
      <c r="B3886" s="381" t="s">
        <v>4555</v>
      </c>
      <c r="C3886" s="381" t="s">
        <v>8618</v>
      </c>
      <c r="D3886" s="367" t="s">
        <v>8731</v>
      </c>
      <c r="E3886" s="247">
        <v>2705.15</v>
      </c>
      <c r="F3886" s="379">
        <v>70234906</v>
      </c>
      <c r="G3886" s="367" t="s">
        <v>8735</v>
      </c>
      <c r="H3886" s="367" t="s">
        <v>8731</v>
      </c>
      <c r="I3886" s="367" t="s">
        <v>817</v>
      </c>
      <c r="J3886" s="367" t="s">
        <v>8733</v>
      </c>
      <c r="K3886" s="379">
        <v>44166</v>
      </c>
      <c r="L3886" s="420">
        <v>0</v>
      </c>
      <c r="M3886" s="247">
        <v>2705.15</v>
      </c>
      <c r="N3886" s="495">
        <v>44197</v>
      </c>
      <c r="O3886" s="379">
        <v>6</v>
      </c>
      <c r="P3886" s="247">
        <v>16230.9</v>
      </c>
    </row>
    <row r="3887" spans="1:16" s="54" customFormat="1" ht="11.25" x14ac:dyDescent="0.2">
      <c r="A3887" s="554" t="s">
        <v>517</v>
      </c>
      <c r="B3887" s="381" t="s">
        <v>4555</v>
      </c>
      <c r="C3887" s="381" t="s">
        <v>8618</v>
      </c>
      <c r="D3887" s="367" t="s">
        <v>8731</v>
      </c>
      <c r="E3887" s="247">
        <v>2705.15</v>
      </c>
      <c r="F3887" s="379">
        <v>76864135</v>
      </c>
      <c r="G3887" s="367" t="s">
        <v>8736</v>
      </c>
      <c r="H3887" s="367" t="s">
        <v>8731</v>
      </c>
      <c r="I3887" s="367" t="s">
        <v>817</v>
      </c>
      <c r="J3887" s="367" t="s">
        <v>8733</v>
      </c>
      <c r="K3887" s="379">
        <v>44159</v>
      </c>
      <c r="L3887" s="420">
        <v>1</v>
      </c>
      <c r="M3887" s="247">
        <v>2705.15</v>
      </c>
      <c r="N3887" s="495">
        <v>44197</v>
      </c>
      <c r="O3887" s="379">
        <v>6</v>
      </c>
      <c r="P3887" s="247">
        <v>16230.9</v>
      </c>
    </row>
    <row r="3888" spans="1:16" s="54" customFormat="1" ht="11.25" x14ac:dyDescent="0.2">
      <c r="A3888" s="554" t="s">
        <v>517</v>
      </c>
      <c r="B3888" s="381" t="s">
        <v>4555</v>
      </c>
      <c r="C3888" s="381" t="s">
        <v>8618</v>
      </c>
      <c r="D3888" s="367" t="s">
        <v>8731</v>
      </c>
      <c r="E3888" s="247">
        <v>2705.15</v>
      </c>
      <c r="F3888" s="379">
        <v>40136429</v>
      </c>
      <c r="G3888" s="367" t="s">
        <v>8737</v>
      </c>
      <c r="H3888" s="367" t="s">
        <v>8731</v>
      </c>
      <c r="I3888" s="367" t="s">
        <v>817</v>
      </c>
      <c r="J3888" s="367" t="s">
        <v>8733</v>
      </c>
      <c r="K3888" s="379">
        <v>44136</v>
      </c>
      <c r="L3888" s="420">
        <v>1</v>
      </c>
      <c r="M3888" s="247">
        <v>2705.15</v>
      </c>
      <c r="N3888" s="495">
        <v>44197</v>
      </c>
      <c r="O3888" s="379">
        <v>6</v>
      </c>
      <c r="P3888" s="247">
        <v>16230.9</v>
      </c>
    </row>
    <row r="3889" spans="1:16" s="54" customFormat="1" ht="11.25" x14ac:dyDescent="0.2">
      <c r="A3889" s="554" t="s">
        <v>517</v>
      </c>
      <c r="B3889" s="381" t="s">
        <v>4555</v>
      </c>
      <c r="C3889" s="381" t="s">
        <v>8618</v>
      </c>
      <c r="D3889" s="367" t="s">
        <v>8731</v>
      </c>
      <c r="E3889" s="247">
        <v>2705.15</v>
      </c>
      <c r="F3889" s="379">
        <v>73547524</v>
      </c>
      <c r="G3889" s="367" t="s">
        <v>8738</v>
      </c>
      <c r="H3889" s="367" t="s">
        <v>8731</v>
      </c>
      <c r="I3889" s="367" t="s">
        <v>817</v>
      </c>
      <c r="J3889" s="367" t="s">
        <v>8733</v>
      </c>
      <c r="K3889" s="379">
        <v>44136</v>
      </c>
      <c r="L3889" s="420">
        <v>1</v>
      </c>
      <c r="M3889" s="247">
        <v>2705.15</v>
      </c>
      <c r="N3889" s="495">
        <v>44197</v>
      </c>
      <c r="O3889" s="379">
        <v>6</v>
      </c>
      <c r="P3889" s="247">
        <v>16230.9</v>
      </c>
    </row>
    <row r="3890" spans="1:16" s="54" customFormat="1" ht="11.25" x14ac:dyDescent="0.2">
      <c r="A3890" s="554" t="s">
        <v>517</v>
      </c>
      <c r="B3890" s="381" t="s">
        <v>4555</v>
      </c>
      <c r="C3890" s="381" t="s">
        <v>8618</v>
      </c>
      <c r="D3890" s="367" t="s">
        <v>8731</v>
      </c>
      <c r="E3890" s="247">
        <v>2705.15</v>
      </c>
      <c r="F3890" s="379">
        <v>70095633</v>
      </c>
      <c r="G3890" s="367" t="s">
        <v>8739</v>
      </c>
      <c r="H3890" s="367" t="s">
        <v>8731</v>
      </c>
      <c r="I3890" s="367" t="s">
        <v>817</v>
      </c>
      <c r="J3890" s="367" t="s">
        <v>8733</v>
      </c>
      <c r="K3890" s="379">
        <v>44136</v>
      </c>
      <c r="L3890" s="420">
        <v>1</v>
      </c>
      <c r="M3890" s="247">
        <v>2705.15</v>
      </c>
      <c r="N3890" s="495">
        <v>44197</v>
      </c>
      <c r="O3890" s="379">
        <v>6</v>
      </c>
      <c r="P3890" s="247">
        <v>16230.9</v>
      </c>
    </row>
    <row r="3891" spans="1:16" s="54" customFormat="1" ht="11.25" x14ac:dyDescent="0.2">
      <c r="A3891" s="554" t="s">
        <v>517</v>
      </c>
      <c r="B3891" s="381" t="s">
        <v>4555</v>
      </c>
      <c r="C3891" s="381" t="s">
        <v>8618</v>
      </c>
      <c r="D3891" s="367" t="s">
        <v>8731</v>
      </c>
      <c r="E3891" s="247">
        <v>2736.15</v>
      </c>
      <c r="F3891" s="379">
        <v>40235789</v>
      </c>
      <c r="G3891" s="367" t="s">
        <v>8740</v>
      </c>
      <c r="H3891" s="367" t="s">
        <v>8731</v>
      </c>
      <c r="I3891" s="367" t="s">
        <v>817</v>
      </c>
      <c r="J3891" s="367" t="s">
        <v>8733</v>
      </c>
      <c r="K3891" s="379">
        <v>44166</v>
      </c>
      <c r="L3891" s="420">
        <v>0</v>
      </c>
      <c r="M3891" s="247">
        <v>2736.15</v>
      </c>
      <c r="N3891" s="495">
        <v>44197</v>
      </c>
      <c r="O3891" s="379">
        <v>6</v>
      </c>
      <c r="P3891" s="247">
        <v>16416.900000000001</v>
      </c>
    </row>
    <row r="3892" spans="1:16" s="54" customFormat="1" ht="11.25" x14ac:dyDescent="0.2">
      <c r="A3892" s="554" t="s">
        <v>517</v>
      </c>
      <c r="B3892" s="381" t="s">
        <v>4555</v>
      </c>
      <c r="C3892" s="381" t="s">
        <v>8618</v>
      </c>
      <c r="D3892" s="367" t="s">
        <v>8731</v>
      </c>
      <c r="E3892" s="247">
        <v>2705.15</v>
      </c>
      <c r="F3892" s="379">
        <v>47030978</v>
      </c>
      <c r="G3892" s="367" t="s">
        <v>8741</v>
      </c>
      <c r="H3892" s="367" t="s">
        <v>8731</v>
      </c>
      <c r="I3892" s="367" t="s">
        <v>817</v>
      </c>
      <c r="J3892" s="367" t="s">
        <v>8733</v>
      </c>
      <c r="K3892" s="379">
        <v>44136</v>
      </c>
      <c r="L3892" s="420">
        <v>1</v>
      </c>
      <c r="M3892" s="247">
        <v>2705.15</v>
      </c>
      <c r="N3892" s="495">
        <v>44197</v>
      </c>
      <c r="O3892" s="379">
        <v>6</v>
      </c>
      <c r="P3892" s="247">
        <v>16230.9</v>
      </c>
    </row>
    <row r="3893" spans="1:16" s="54" customFormat="1" ht="11.25" x14ac:dyDescent="0.2">
      <c r="A3893" s="554" t="s">
        <v>517</v>
      </c>
      <c r="B3893" s="381" t="s">
        <v>4555</v>
      </c>
      <c r="C3893" s="381" t="s">
        <v>8618</v>
      </c>
      <c r="D3893" s="367" t="s">
        <v>8731</v>
      </c>
      <c r="E3893" s="247">
        <v>2705.15</v>
      </c>
      <c r="F3893" s="379">
        <v>72714000</v>
      </c>
      <c r="G3893" s="367" t="s">
        <v>8742</v>
      </c>
      <c r="H3893" s="367" t="s">
        <v>8731</v>
      </c>
      <c r="I3893" s="367" t="s">
        <v>817</v>
      </c>
      <c r="J3893" s="367" t="s">
        <v>8733</v>
      </c>
      <c r="K3893" s="379">
        <v>44166</v>
      </c>
      <c r="L3893" s="420">
        <v>0</v>
      </c>
      <c r="M3893" s="247">
        <v>2705.15</v>
      </c>
      <c r="N3893" s="495">
        <v>44197</v>
      </c>
      <c r="O3893" s="379">
        <v>6</v>
      </c>
      <c r="P3893" s="247">
        <v>16230.9</v>
      </c>
    </row>
    <row r="3894" spans="1:16" s="54" customFormat="1" ht="11.25" x14ac:dyDescent="0.2">
      <c r="A3894" s="554" t="s">
        <v>517</v>
      </c>
      <c r="B3894" s="381" t="s">
        <v>4555</v>
      </c>
      <c r="C3894" s="381" t="s">
        <v>8618</v>
      </c>
      <c r="D3894" s="367" t="s">
        <v>8731</v>
      </c>
      <c r="E3894" s="247">
        <v>2705.15</v>
      </c>
      <c r="F3894" s="379">
        <v>70345149</v>
      </c>
      <c r="G3894" s="367" t="s">
        <v>8743</v>
      </c>
      <c r="H3894" s="367" t="s">
        <v>8731</v>
      </c>
      <c r="I3894" s="367" t="s">
        <v>817</v>
      </c>
      <c r="J3894" s="367" t="s">
        <v>8733</v>
      </c>
      <c r="K3894" s="379">
        <v>44166</v>
      </c>
      <c r="L3894" s="420">
        <v>0</v>
      </c>
      <c r="M3894" s="247">
        <v>2705.15</v>
      </c>
      <c r="N3894" s="495">
        <v>44197</v>
      </c>
      <c r="O3894" s="379">
        <v>6</v>
      </c>
      <c r="P3894" s="247">
        <v>16230.9</v>
      </c>
    </row>
    <row r="3895" spans="1:16" s="54" customFormat="1" ht="11.25" x14ac:dyDescent="0.2">
      <c r="A3895" s="554" t="s">
        <v>517</v>
      </c>
      <c r="B3895" s="381" t="s">
        <v>4555</v>
      </c>
      <c r="C3895" s="381" t="s">
        <v>8618</v>
      </c>
      <c r="D3895" s="367" t="s">
        <v>8731</v>
      </c>
      <c r="E3895" s="247">
        <v>2705.15</v>
      </c>
      <c r="F3895" s="379">
        <v>21117910</v>
      </c>
      <c r="G3895" s="367" t="s">
        <v>8744</v>
      </c>
      <c r="H3895" s="367" t="s">
        <v>8731</v>
      </c>
      <c r="I3895" s="367" t="s">
        <v>817</v>
      </c>
      <c r="J3895" s="367" t="s">
        <v>8733</v>
      </c>
      <c r="K3895" s="379">
        <v>44136</v>
      </c>
      <c r="L3895" s="420">
        <v>1</v>
      </c>
      <c r="M3895" s="247">
        <v>2705.15</v>
      </c>
      <c r="N3895" s="495">
        <v>44197</v>
      </c>
      <c r="O3895" s="379">
        <v>6</v>
      </c>
      <c r="P3895" s="247">
        <v>16230.9</v>
      </c>
    </row>
    <row r="3896" spans="1:16" s="54" customFormat="1" ht="11.25" x14ac:dyDescent="0.2">
      <c r="A3896" s="554" t="s">
        <v>517</v>
      </c>
      <c r="B3896" s="381" t="s">
        <v>4555</v>
      </c>
      <c r="C3896" s="381" t="s">
        <v>8618</v>
      </c>
      <c r="D3896" s="367" t="s">
        <v>8731</v>
      </c>
      <c r="E3896" s="247">
        <v>2705.15</v>
      </c>
      <c r="F3896" s="379">
        <v>46082021</v>
      </c>
      <c r="G3896" s="367" t="s">
        <v>8745</v>
      </c>
      <c r="H3896" s="367" t="s">
        <v>8731</v>
      </c>
      <c r="I3896" s="367" t="s">
        <v>817</v>
      </c>
      <c r="J3896" s="367" t="s">
        <v>8733</v>
      </c>
      <c r="K3896" s="379">
        <v>44136</v>
      </c>
      <c r="L3896" s="420">
        <v>1</v>
      </c>
      <c r="M3896" s="247">
        <v>2705.15</v>
      </c>
      <c r="N3896" s="495">
        <v>44197</v>
      </c>
      <c r="O3896" s="379">
        <v>6</v>
      </c>
      <c r="P3896" s="247">
        <v>16230.9</v>
      </c>
    </row>
    <row r="3897" spans="1:16" s="54" customFormat="1" ht="11.25" x14ac:dyDescent="0.2">
      <c r="A3897" s="554" t="s">
        <v>517</v>
      </c>
      <c r="B3897" s="381" t="s">
        <v>4555</v>
      </c>
      <c r="C3897" s="381" t="s">
        <v>8618</v>
      </c>
      <c r="D3897" s="367" t="s">
        <v>8731</v>
      </c>
      <c r="E3897" s="247">
        <v>2705.15</v>
      </c>
      <c r="F3897" s="379">
        <v>70234798</v>
      </c>
      <c r="G3897" s="367" t="s">
        <v>8746</v>
      </c>
      <c r="H3897" s="367" t="s">
        <v>8731</v>
      </c>
      <c r="I3897" s="367" t="s">
        <v>817</v>
      </c>
      <c r="J3897" s="367" t="s">
        <v>8733</v>
      </c>
      <c r="K3897" s="379">
        <v>44166</v>
      </c>
      <c r="L3897" s="420">
        <v>0</v>
      </c>
      <c r="M3897" s="247">
        <v>2705.15</v>
      </c>
      <c r="N3897" s="495">
        <v>44197</v>
      </c>
      <c r="O3897" s="379">
        <v>6</v>
      </c>
      <c r="P3897" s="247">
        <v>16230.9</v>
      </c>
    </row>
    <row r="3898" spans="1:16" s="54" customFormat="1" ht="11.25" x14ac:dyDescent="0.2">
      <c r="A3898" s="554" t="s">
        <v>517</v>
      </c>
      <c r="B3898" s="381" t="s">
        <v>4555</v>
      </c>
      <c r="C3898" s="381" t="s">
        <v>8618</v>
      </c>
      <c r="D3898" s="367" t="s">
        <v>8731</v>
      </c>
      <c r="E3898" s="247">
        <v>2705.15</v>
      </c>
      <c r="F3898" s="379">
        <v>71198663</v>
      </c>
      <c r="G3898" s="367" t="s">
        <v>8747</v>
      </c>
      <c r="H3898" s="367" t="s">
        <v>8731</v>
      </c>
      <c r="I3898" s="367" t="s">
        <v>817</v>
      </c>
      <c r="J3898" s="367" t="s">
        <v>8733</v>
      </c>
      <c r="K3898" s="379">
        <v>44166</v>
      </c>
      <c r="L3898" s="420">
        <v>0</v>
      </c>
      <c r="M3898" s="247">
        <v>2705.15</v>
      </c>
      <c r="N3898" s="495">
        <v>44197</v>
      </c>
      <c r="O3898" s="379">
        <v>6</v>
      </c>
      <c r="P3898" s="247">
        <v>16230.9</v>
      </c>
    </row>
    <row r="3899" spans="1:16" s="54" customFormat="1" ht="11.25" x14ac:dyDescent="0.2">
      <c r="A3899" s="554" t="s">
        <v>517</v>
      </c>
      <c r="B3899" s="381" t="s">
        <v>4555</v>
      </c>
      <c r="C3899" s="381" t="s">
        <v>8618</v>
      </c>
      <c r="D3899" s="367" t="s">
        <v>8731</v>
      </c>
      <c r="E3899" s="247">
        <v>2705.15</v>
      </c>
      <c r="F3899" s="379">
        <v>72811853</v>
      </c>
      <c r="G3899" s="367" t="s">
        <v>8748</v>
      </c>
      <c r="H3899" s="367" t="s">
        <v>8731</v>
      </c>
      <c r="I3899" s="367" t="s">
        <v>817</v>
      </c>
      <c r="J3899" s="367" t="s">
        <v>8733</v>
      </c>
      <c r="K3899" s="379">
        <v>44136</v>
      </c>
      <c r="L3899" s="420">
        <v>1</v>
      </c>
      <c r="M3899" s="247">
        <v>2705.15</v>
      </c>
      <c r="N3899" s="495">
        <v>44197</v>
      </c>
      <c r="O3899" s="379">
        <v>6</v>
      </c>
      <c r="P3899" s="247">
        <v>16230.9</v>
      </c>
    </row>
    <row r="3900" spans="1:16" s="54" customFormat="1" ht="11.25" x14ac:dyDescent="0.2">
      <c r="A3900" s="554" t="s">
        <v>517</v>
      </c>
      <c r="B3900" s="381" t="s">
        <v>4555</v>
      </c>
      <c r="C3900" s="381" t="s">
        <v>8618</v>
      </c>
      <c r="D3900" s="367" t="s">
        <v>8731</v>
      </c>
      <c r="E3900" s="247">
        <v>2705.15</v>
      </c>
      <c r="F3900" s="379">
        <v>72431759</v>
      </c>
      <c r="G3900" s="367" t="s">
        <v>8749</v>
      </c>
      <c r="H3900" s="367" t="s">
        <v>8731</v>
      </c>
      <c r="I3900" s="367" t="s">
        <v>817</v>
      </c>
      <c r="J3900" s="367" t="s">
        <v>8733</v>
      </c>
      <c r="K3900" s="379">
        <v>44166</v>
      </c>
      <c r="L3900" s="420">
        <v>0</v>
      </c>
      <c r="M3900" s="247">
        <v>2705.15</v>
      </c>
      <c r="N3900" s="495">
        <v>44197</v>
      </c>
      <c r="O3900" s="379">
        <v>6</v>
      </c>
      <c r="P3900" s="247">
        <v>16230.9</v>
      </c>
    </row>
    <row r="3901" spans="1:16" s="54" customFormat="1" ht="11.25" x14ac:dyDescent="0.2">
      <c r="A3901" s="554" t="s">
        <v>517</v>
      </c>
      <c r="B3901" s="381" t="s">
        <v>4555</v>
      </c>
      <c r="C3901" s="381" t="s">
        <v>8618</v>
      </c>
      <c r="D3901" s="367" t="s">
        <v>8731</v>
      </c>
      <c r="E3901" s="247">
        <v>2715.07</v>
      </c>
      <c r="F3901" s="379">
        <v>70181273</v>
      </c>
      <c r="G3901" s="367" t="s">
        <v>8750</v>
      </c>
      <c r="H3901" s="367" t="s">
        <v>8731</v>
      </c>
      <c r="I3901" s="367" t="s">
        <v>817</v>
      </c>
      <c r="J3901" s="367" t="s">
        <v>8733</v>
      </c>
      <c r="K3901" s="379">
        <v>44166</v>
      </c>
      <c r="L3901" s="420">
        <v>0</v>
      </c>
      <c r="M3901" s="247">
        <v>2705.15</v>
      </c>
      <c r="N3901" s="495">
        <v>44197</v>
      </c>
      <c r="O3901" s="379">
        <v>6</v>
      </c>
      <c r="P3901" s="247">
        <v>16290.42</v>
      </c>
    </row>
    <row r="3902" spans="1:16" s="54" customFormat="1" ht="11.25" x14ac:dyDescent="0.2">
      <c r="A3902" s="554" t="s">
        <v>517</v>
      </c>
      <c r="B3902" s="381" t="s">
        <v>4555</v>
      </c>
      <c r="C3902" s="381" t="s">
        <v>8618</v>
      </c>
      <c r="D3902" s="367" t="s">
        <v>8731</v>
      </c>
      <c r="E3902" s="247">
        <v>2724.15</v>
      </c>
      <c r="F3902" s="379">
        <v>43990593</v>
      </c>
      <c r="G3902" s="367" t="s">
        <v>8751</v>
      </c>
      <c r="H3902" s="367" t="s">
        <v>8731</v>
      </c>
      <c r="I3902" s="367" t="s">
        <v>817</v>
      </c>
      <c r="J3902" s="367" t="s">
        <v>8733</v>
      </c>
      <c r="K3902" s="379">
        <v>44136</v>
      </c>
      <c r="L3902" s="420">
        <v>1</v>
      </c>
      <c r="M3902" s="247">
        <v>2724.15</v>
      </c>
      <c r="N3902" s="495">
        <v>44197</v>
      </c>
      <c r="O3902" s="379">
        <v>6</v>
      </c>
      <c r="P3902" s="247">
        <v>16344.9</v>
      </c>
    </row>
    <row r="3903" spans="1:16" s="54" customFormat="1" ht="11.25" x14ac:dyDescent="0.2">
      <c r="A3903" s="554" t="s">
        <v>517</v>
      </c>
      <c r="B3903" s="381" t="s">
        <v>4555</v>
      </c>
      <c r="C3903" s="381" t="s">
        <v>8618</v>
      </c>
      <c r="D3903" s="367" t="s">
        <v>8731</v>
      </c>
      <c r="E3903" s="247">
        <v>2705.15</v>
      </c>
      <c r="F3903" s="379">
        <v>70215958</v>
      </c>
      <c r="G3903" s="367" t="s">
        <v>8752</v>
      </c>
      <c r="H3903" s="367" t="s">
        <v>8731</v>
      </c>
      <c r="I3903" s="367" t="s">
        <v>817</v>
      </c>
      <c r="J3903" s="367" t="s">
        <v>8733</v>
      </c>
      <c r="K3903" s="379">
        <v>44136</v>
      </c>
      <c r="L3903" s="420">
        <v>1</v>
      </c>
      <c r="M3903" s="247">
        <v>2705.15</v>
      </c>
      <c r="N3903" s="495">
        <v>44197</v>
      </c>
      <c r="O3903" s="379">
        <v>6</v>
      </c>
      <c r="P3903" s="247">
        <v>16230.9</v>
      </c>
    </row>
    <row r="3904" spans="1:16" s="54" customFormat="1" ht="11.25" x14ac:dyDescent="0.2">
      <c r="A3904" s="554" t="s">
        <v>517</v>
      </c>
      <c r="B3904" s="381" t="s">
        <v>4555</v>
      </c>
      <c r="C3904" s="381" t="s">
        <v>8618</v>
      </c>
      <c r="D3904" s="367" t="s">
        <v>8731</v>
      </c>
      <c r="E3904" s="247">
        <v>3717.55</v>
      </c>
      <c r="F3904" s="379">
        <v>46272330</v>
      </c>
      <c r="G3904" s="367" t="s">
        <v>8753</v>
      </c>
      <c r="H3904" s="367" t="s">
        <v>8731</v>
      </c>
      <c r="I3904" s="367" t="s">
        <v>817</v>
      </c>
      <c r="J3904" s="367" t="s">
        <v>8733</v>
      </c>
      <c r="K3904" s="379">
        <v>44166</v>
      </c>
      <c r="L3904" s="420">
        <v>0</v>
      </c>
      <c r="M3904" s="247">
        <v>3717.55</v>
      </c>
      <c r="N3904" s="495">
        <v>44197</v>
      </c>
      <c r="O3904" s="379">
        <v>6</v>
      </c>
      <c r="P3904" s="247">
        <v>22305.3</v>
      </c>
    </row>
    <row r="3905" spans="1:16" s="54" customFormat="1" ht="11.25" x14ac:dyDescent="0.2">
      <c r="A3905" s="554" t="s">
        <v>517</v>
      </c>
      <c r="B3905" s="381" t="s">
        <v>4555</v>
      </c>
      <c r="C3905" s="381" t="s">
        <v>8618</v>
      </c>
      <c r="D3905" s="367" t="s">
        <v>8731</v>
      </c>
      <c r="E3905" s="247">
        <v>2705.15</v>
      </c>
      <c r="F3905" s="379">
        <v>70226512</v>
      </c>
      <c r="G3905" s="367" t="s">
        <v>8754</v>
      </c>
      <c r="H3905" s="367" t="s">
        <v>8731</v>
      </c>
      <c r="I3905" s="367" t="s">
        <v>817</v>
      </c>
      <c r="J3905" s="367" t="s">
        <v>8733</v>
      </c>
      <c r="K3905" s="379">
        <v>44166</v>
      </c>
      <c r="L3905" s="420">
        <v>0</v>
      </c>
      <c r="M3905" s="247">
        <v>2705.15</v>
      </c>
      <c r="N3905" s="495">
        <v>44197</v>
      </c>
      <c r="O3905" s="379">
        <v>6</v>
      </c>
      <c r="P3905" s="247">
        <v>16230.9</v>
      </c>
    </row>
    <row r="3906" spans="1:16" s="54" customFormat="1" ht="11.25" x14ac:dyDescent="0.2">
      <c r="A3906" s="554" t="s">
        <v>517</v>
      </c>
      <c r="B3906" s="381" t="s">
        <v>4555</v>
      </c>
      <c r="C3906" s="381" t="s">
        <v>8618</v>
      </c>
      <c r="D3906" s="367" t="s">
        <v>8731</v>
      </c>
      <c r="E3906" s="247">
        <v>2705.15</v>
      </c>
      <c r="F3906" s="379">
        <v>76240276</v>
      </c>
      <c r="G3906" s="367" t="s">
        <v>8755</v>
      </c>
      <c r="H3906" s="367" t="s">
        <v>8731</v>
      </c>
      <c r="I3906" s="367" t="s">
        <v>817</v>
      </c>
      <c r="J3906" s="367" t="s">
        <v>8733</v>
      </c>
      <c r="K3906" s="379">
        <v>44166</v>
      </c>
      <c r="L3906" s="420">
        <v>0</v>
      </c>
      <c r="M3906" s="247">
        <v>2705.15</v>
      </c>
      <c r="N3906" s="495">
        <v>44197</v>
      </c>
      <c r="O3906" s="379">
        <v>6</v>
      </c>
      <c r="P3906" s="247">
        <v>16230.9</v>
      </c>
    </row>
    <row r="3907" spans="1:16" s="54" customFormat="1" ht="11.25" x14ac:dyDescent="0.2">
      <c r="A3907" s="554" t="s">
        <v>517</v>
      </c>
      <c r="B3907" s="381" t="s">
        <v>4555</v>
      </c>
      <c r="C3907" s="381" t="s">
        <v>8618</v>
      </c>
      <c r="D3907" s="367" t="s">
        <v>8731</v>
      </c>
      <c r="E3907" s="247">
        <v>2705.15</v>
      </c>
      <c r="F3907" s="379">
        <v>71724126</v>
      </c>
      <c r="G3907" s="367" t="s">
        <v>8756</v>
      </c>
      <c r="H3907" s="367" t="s">
        <v>8731</v>
      </c>
      <c r="I3907" s="367" t="s">
        <v>817</v>
      </c>
      <c r="J3907" s="367" t="s">
        <v>8733</v>
      </c>
      <c r="K3907" s="379">
        <v>44136</v>
      </c>
      <c r="L3907" s="420">
        <v>1</v>
      </c>
      <c r="M3907" s="247">
        <v>2705.15</v>
      </c>
      <c r="N3907" s="495">
        <v>44197</v>
      </c>
      <c r="O3907" s="379">
        <v>6</v>
      </c>
      <c r="P3907" s="247">
        <v>16230.9</v>
      </c>
    </row>
    <row r="3908" spans="1:16" s="54" customFormat="1" ht="11.25" x14ac:dyDescent="0.2">
      <c r="A3908" s="554" t="s">
        <v>517</v>
      </c>
      <c r="B3908" s="381" t="s">
        <v>4555</v>
      </c>
      <c r="C3908" s="381" t="s">
        <v>8618</v>
      </c>
      <c r="D3908" s="367" t="s">
        <v>8731</v>
      </c>
      <c r="E3908" s="247">
        <v>2705.15</v>
      </c>
      <c r="F3908" s="379">
        <v>74124207</v>
      </c>
      <c r="G3908" s="367" t="s">
        <v>8757</v>
      </c>
      <c r="H3908" s="367" t="s">
        <v>8731</v>
      </c>
      <c r="I3908" s="367" t="s">
        <v>817</v>
      </c>
      <c r="J3908" s="367" t="s">
        <v>8733</v>
      </c>
      <c r="K3908" s="379">
        <v>44166</v>
      </c>
      <c r="L3908" s="420">
        <v>0</v>
      </c>
      <c r="M3908" s="247">
        <v>2705.15</v>
      </c>
      <c r="N3908" s="495">
        <v>44197</v>
      </c>
      <c r="O3908" s="379">
        <v>6</v>
      </c>
      <c r="P3908" s="247">
        <v>16230.9</v>
      </c>
    </row>
    <row r="3909" spans="1:16" s="54" customFormat="1" ht="11.25" x14ac:dyDescent="0.2">
      <c r="A3909" s="554" t="s">
        <v>517</v>
      </c>
      <c r="B3909" s="381" t="s">
        <v>4555</v>
      </c>
      <c r="C3909" s="381" t="s">
        <v>8618</v>
      </c>
      <c r="D3909" s="367" t="s">
        <v>3689</v>
      </c>
      <c r="E3909" s="247">
        <v>3211.35</v>
      </c>
      <c r="F3909" s="379">
        <v>21139347</v>
      </c>
      <c r="G3909" s="367" t="s">
        <v>8758</v>
      </c>
      <c r="H3909" s="367" t="s">
        <v>3689</v>
      </c>
      <c r="I3909" s="367" t="s">
        <v>817</v>
      </c>
      <c r="J3909" s="367" t="s">
        <v>8733</v>
      </c>
      <c r="K3909" s="379">
        <v>44013</v>
      </c>
      <c r="L3909" s="420">
        <v>5</v>
      </c>
      <c r="M3909" s="247">
        <v>16056.75</v>
      </c>
      <c r="N3909" s="495">
        <v>44197</v>
      </c>
      <c r="O3909" s="379">
        <v>6</v>
      </c>
      <c r="P3909" s="247">
        <v>19268.099999999999</v>
      </c>
    </row>
    <row r="3910" spans="1:16" s="54" customFormat="1" ht="11.25" x14ac:dyDescent="0.2">
      <c r="A3910" s="554" t="s">
        <v>517</v>
      </c>
      <c r="B3910" s="381" t="s">
        <v>4555</v>
      </c>
      <c r="C3910" s="381" t="s">
        <v>8618</v>
      </c>
      <c r="D3910" s="367" t="s">
        <v>3689</v>
      </c>
      <c r="E3910" s="247">
        <v>3717.55</v>
      </c>
      <c r="F3910" s="379">
        <v>44962373</v>
      </c>
      <c r="G3910" s="367" t="s">
        <v>8759</v>
      </c>
      <c r="H3910" s="367" t="s">
        <v>3689</v>
      </c>
      <c r="I3910" s="367" t="s">
        <v>817</v>
      </c>
      <c r="J3910" s="367" t="s">
        <v>8733</v>
      </c>
      <c r="K3910" s="379">
        <v>44166</v>
      </c>
      <c r="L3910" s="420">
        <v>0</v>
      </c>
      <c r="M3910" s="247">
        <v>3717.55</v>
      </c>
      <c r="N3910" s="495">
        <v>44197</v>
      </c>
      <c r="O3910" s="379">
        <v>6</v>
      </c>
      <c r="P3910" s="247">
        <v>22305.3</v>
      </c>
    </row>
    <row r="3911" spans="1:16" s="54" customFormat="1" ht="11.25" x14ac:dyDescent="0.2">
      <c r="A3911" s="554" t="s">
        <v>517</v>
      </c>
      <c r="B3911" s="381" t="s">
        <v>4555</v>
      </c>
      <c r="C3911" s="381" t="s">
        <v>8618</v>
      </c>
      <c r="D3911" s="367" t="s">
        <v>3689</v>
      </c>
      <c r="E3911" s="247">
        <v>3717.55</v>
      </c>
      <c r="F3911" s="379">
        <v>76634098</v>
      </c>
      <c r="G3911" s="367" t="s">
        <v>8760</v>
      </c>
      <c r="H3911" s="367" t="s">
        <v>3689</v>
      </c>
      <c r="I3911" s="367" t="s">
        <v>817</v>
      </c>
      <c r="J3911" s="367" t="s">
        <v>8733</v>
      </c>
      <c r="K3911" s="379">
        <v>44136</v>
      </c>
      <c r="L3911" s="420">
        <v>1</v>
      </c>
      <c r="M3911" s="247">
        <v>3717.55</v>
      </c>
      <c r="N3911" s="495">
        <v>44197</v>
      </c>
      <c r="O3911" s="379">
        <v>6</v>
      </c>
      <c r="P3911" s="247">
        <v>22305.3</v>
      </c>
    </row>
    <row r="3912" spans="1:16" s="54" customFormat="1" ht="11.25" x14ac:dyDescent="0.2">
      <c r="A3912" s="554" t="s">
        <v>517</v>
      </c>
      <c r="B3912" s="381" t="s">
        <v>4555</v>
      </c>
      <c r="C3912" s="381" t="s">
        <v>8618</v>
      </c>
      <c r="D3912" s="367" t="s">
        <v>3689</v>
      </c>
      <c r="E3912" s="247">
        <v>3717.55</v>
      </c>
      <c r="F3912" s="379">
        <v>46610354</v>
      </c>
      <c r="G3912" s="367" t="s">
        <v>8761</v>
      </c>
      <c r="H3912" s="367" t="s">
        <v>3689</v>
      </c>
      <c r="I3912" s="367" t="s">
        <v>817</v>
      </c>
      <c r="J3912" s="367" t="s">
        <v>8733</v>
      </c>
      <c r="K3912" s="379">
        <v>44166</v>
      </c>
      <c r="L3912" s="420">
        <v>0</v>
      </c>
      <c r="M3912" s="247">
        <v>3717.55</v>
      </c>
      <c r="N3912" s="495">
        <v>44197</v>
      </c>
      <c r="O3912" s="379">
        <v>6</v>
      </c>
      <c r="P3912" s="247">
        <v>22305.3</v>
      </c>
    </row>
    <row r="3913" spans="1:16" s="54" customFormat="1" ht="11.25" x14ac:dyDescent="0.2">
      <c r="A3913" s="554" t="s">
        <v>517</v>
      </c>
      <c r="B3913" s="381" t="s">
        <v>4555</v>
      </c>
      <c r="C3913" s="381" t="s">
        <v>8618</v>
      </c>
      <c r="D3913" s="367" t="s">
        <v>3689</v>
      </c>
      <c r="E3913" s="247">
        <v>3717.55</v>
      </c>
      <c r="F3913" s="379">
        <v>70225337</v>
      </c>
      <c r="G3913" s="367" t="s">
        <v>8762</v>
      </c>
      <c r="H3913" s="367" t="s">
        <v>3689</v>
      </c>
      <c r="I3913" s="367" t="s">
        <v>817</v>
      </c>
      <c r="J3913" s="367" t="s">
        <v>8733</v>
      </c>
      <c r="K3913" s="379">
        <v>44136</v>
      </c>
      <c r="L3913" s="420">
        <v>1</v>
      </c>
      <c r="M3913" s="247">
        <v>3717.55</v>
      </c>
      <c r="N3913" s="495">
        <v>44197</v>
      </c>
      <c r="O3913" s="379">
        <v>6</v>
      </c>
      <c r="P3913" s="247">
        <v>22305.3</v>
      </c>
    </row>
    <row r="3914" spans="1:16" s="54" customFormat="1" ht="11.25" x14ac:dyDescent="0.2">
      <c r="A3914" s="554" t="s">
        <v>517</v>
      </c>
      <c r="B3914" s="381" t="s">
        <v>4555</v>
      </c>
      <c r="C3914" s="381" t="s">
        <v>8618</v>
      </c>
      <c r="D3914" s="367" t="s">
        <v>3689</v>
      </c>
      <c r="E3914" s="247">
        <v>3717.55</v>
      </c>
      <c r="F3914" s="379">
        <v>70977723</v>
      </c>
      <c r="G3914" s="367" t="s">
        <v>8763</v>
      </c>
      <c r="H3914" s="367" t="s">
        <v>3689</v>
      </c>
      <c r="I3914" s="367" t="s">
        <v>817</v>
      </c>
      <c r="J3914" s="367" t="s">
        <v>8733</v>
      </c>
      <c r="K3914" s="379">
        <v>44166</v>
      </c>
      <c r="L3914" s="420">
        <v>0</v>
      </c>
      <c r="M3914" s="247">
        <v>3717.55</v>
      </c>
      <c r="N3914" s="495">
        <v>44197</v>
      </c>
      <c r="O3914" s="379">
        <v>6</v>
      </c>
      <c r="P3914" s="247">
        <v>22305.3</v>
      </c>
    </row>
    <row r="3915" spans="1:16" s="54" customFormat="1" ht="11.25" x14ac:dyDescent="0.2">
      <c r="A3915" s="554" t="s">
        <v>517</v>
      </c>
      <c r="B3915" s="381" t="s">
        <v>4555</v>
      </c>
      <c r="C3915" s="381" t="s">
        <v>8618</v>
      </c>
      <c r="D3915" s="367" t="s">
        <v>3689</v>
      </c>
      <c r="E3915" s="247">
        <v>3717.55</v>
      </c>
      <c r="F3915" s="379">
        <v>46687874</v>
      </c>
      <c r="G3915" s="367" t="s">
        <v>8764</v>
      </c>
      <c r="H3915" s="367" t="s">
        <v>3689</v>
      </c>
      <c r="I3915" s="367" t="s">
        <v>817</v>
      </c>
      <c r="J3915" s="367" t="s">
        <v>8733</v>
      </c>
      <c r="K3915" s="379">
        <v>44136</v>
      </c>
      <c r="L3915" s="420">
        <v>1</v>
      </c>
      <c r="M3915" s="247">
        <v>3717.55</v>
      </c>
      <c r="N3915" s="495">
        <v>44197</v>
      </c>
      <c r="O3915" s="379">
        <v>6</v>
      </c>
      <c r="P3915" s="247">
        <v>22305.3</v>
      </c>
    </row>
    <row r="3916" spans="1:16" s="54" customFormat="1" ht="11.25" x14ac:dyDescent="0.2">
      <c r="A3916" s="554" t="s">
        <v>517</v>
      </c>
      <c r="B3916" s="381" t="s">
        <v>4555</v>
      </c>
      <c r="C3916" s="381" t="s">
        <v>8618</v>
      </c>
      <c r="D3916" s="367" t="s">
        <v>3689</v>
      </c>
      <c r="E3916" s="247">
        <v>3717.55</v>
      </c>
      <c r="F3916" s="379">
        <v>72717412</v>
      </c>
      <c r="G3916" s="367" t="s">
        <v>8765</v>
      </c>
      <c r="H3916" s="367" t="s">
        <v>3689</v>
      </c>
      <c r="I3916" s="367" t="s">
        <v>817</v>
      </c>
      <c r="J3916" s="367" t="s">
        <v>8733</v>
      </c>
      <c r="K3916" s="379">
        <v>44136</v>
      </c>
      <c r="L3916" s="420">
        <v>1</v>
      </c>
      <c r="M3916" s="247">
        <v>3717.55</v>
      </c>
      <c r="N3916" s="495">
        <v>44197</v>
      </c>
      <c r="O3916" s="379">
        <v>6</v>
      </c>
      <c r="P3916" s="247">
        <v>22305.3</v>
      </c>
    </row>
    <row r="3917" spans="1:16" s="54" customFormat="1" ht="11.25" x14ac:dyDescent="0.2">
      <c r="A3917" s="554" t="s">
        <v>517</v>
      </c>
      <c r="B3917" s="381" t="s">
        <v>4555</v>
      </c>
      <c r="C3917" s="381" t="s">
        <v>8618</v>
      </c>
      <c r="D3917" s="367" t="s">
        <v>3689</v>
      </c>
      <c r="E3917" s="247">
        <v>3211.35</v>
      </c>
      <c r="F3917" s="379">
        <v>72100732</v>
      </c>
      <c r="G3917" s="367" t="s">
        <v>8766</v>
      </c>
      <c r="H3917" s="367" t="s">
        <v>3689</v>
      </c>
      <c r="I3917" s="367" t="s">
        <v>817</v>
      </c>
      <c r="J3917" s="367" t="s">
        <v>8733</v>
      </c>
      <c r="K3917" s="379">
        <v>44105</v>
      </c>
      <c r="L3917" s="420">
        <v>2</v>
      </c>
      <c r="M3917" s="247">
        <v>6422.7</v>
      </c>
      <c r="N3917" s="495">
        <v>44197</v>
      </c>
      <c r="O3917" s="379">
        <v>6</v>
      </c>
      <c r="P3917" s="247">
        <v>19268.099999999999</v>
      </c>
    </row>
    <row r="3918" spans="1:16" s="54" customFormat="1" ht="11.25" x14ac:dyDescent="0.2">
      <c r="A3918" s="554" t="s">
        <v>517</v>
      </c>
      <c r="B3918" s="381" t="s">
        <v>4555</v>
      </c>
      <c r="C3918" s="381" t="s">
        <v>8618</v>
      </c>
      <c r="D3918" s="367" t="s">
        <v>3689</v>
      </c>
      <c r="E3918" s="247">
        <v>3211.35</v>
      </c>
      <c r="F3918" s="379">
        <v>70751918</v>
      </c>
      <c r="G3918" s="367" t="s">
        <v>8767</v>
      </c>
      <c r="H3918" s="367" t="s">
        <v>3689</v>
      </c>
      <c r="I3918" s="367" t="s">
        <v>817</v>
      </c>
      <c r="J3918" s="367" t="s">
        <v>8733</v>
      </c>
      <c r="K3918" s="379">
        <v>44027</v>
      </c>
      <c r="L3918" s="420">
        <v>5</v>
      </c>
      <c r="M3918" s="247">
        <v>16056.75</v>
      </c>
      <c r="N3918" s="495">
        <v>44197</v>
      </c>
      <c r="O3918" s="379">
        <v>6</v>
      </c>
      <c r="P3918" s="247">
        <v>19268.099999999999</v>
      </c>
    </row>
    <row r="3919" spans="1:16" s="54" customFormat="1" ht="11.25" x14ac:dyDescent="0.2">
      <c r="A3919" s="554" t="s">
        <v>517</v>
      </c>
      <c r="B3919" s="381" t="s">
        <v>4555</v>
      </c>
      <c r="C3919" s="381" t="s">
        <v>8618</v>
      </c>
      <c r="D3919" s="367" t="s">
        <v>3689</v>
      </c>
      <c r="E3919" s="247">
        <v>3717.55</v>
      </c>
      <c r="F3919" s="379">
        <v>42956146</v>
      </c>
      <c r="G3919" s="367" t="s">
        <v>8768</v>
      </c>
      <c r="H3919" s="367" t="s">
        <v>3689</v>
      </c>
      <c r="I3919" s="367" t="s">
        <v>817</v>
      </c>
      <c r="J3919" s="367" t="s">
        <v>8733</v>
      </c>
      <c r="K3919" s="379">
        <v>44136</v>
      </c>
      <c r="L3919" s="420">
        <v>1</v>
      </c>
      <c r="M3919" s="247">
        <v>3717.55</v>
      </c>
      <c r="N3919" s="495">
        <v>44197</v>
      </c>
      <c r="O3919" s="379">
        <v>6</v>
      </c>
      <c r="P3919" s="247">
        <v>22305.3</v>
      </c>
    </row>
    <row r="3920" spans="1:16" s="54" customFormat="1" ht="11.25" x14ac:dyDescent="0.2">
      <c r="A3920" s="554" t="s">
        <v>517</v>
      </c>
      <c r="B3920" s="381" t="s">
        <v>4555</v>
      </c>
      <c r="C3920" s="381" t="s">
        <v>8618</v>
      </c>
      <c r="D3920" s="367" t="s">
        <v>3689</v>
      </c>
      <c r="E3920" s="247">
        <v>3211.35</v>
      </c>
      <c r="F3920" s="379">
        <v>42880150</v>
      </c>
      <c r="G3920" s="367" t="s">
        <v>8769</v>
      </c>
      <c r="H3920" s="367" t="s">
        <v>3689</v>
      </c>
      <c r="I3920" s="367" t="s">
        <v>817</v>
      </c>
      <c r="J3920" s="367" t="s">
        <v>8733</v>
      </c>
      <c r="K3920" s="379">
        <v>44075</v>
      </c>
      <c r="L3920" s="420">
        <v>3</v>
      </c>
      <c r="M3920" s="247">
        <v>9634.0499999999993</v>
      </c>
      <c r="N3920" s="495">
        <v>44197</v>
      </c>
      <c r="O3920" s="379">
        <v>6</v>
      </c>
      <c r="P3920" s="247">
        <v>19268.099999999999</v>
      </c>
    </row>
    <row r="3921" spans="1:16" s="54" customFormat="1" ht="11.25" x14ac:dyDescent="0.2">
      <c r="A3921" s="554" t="s">
        <v>517</v>
      </c>
      <c r="B3921" s="381" t="s">
        <v>4555</v>
      </c>
      <c r="C3921" s="381" t="s">
        <v>8618</v>
      </c>
      <c r="D3921" s="367" t="s">
        <v>3689</v>
      </c>
      <c r="E3921" s="247">
        <v>3717.55</v>
      </c>
      <c r="F3921" s="379">
        <v>46941721</v>
      </c>
      <c r="G3921" s="367" t="s">
        <v>8770</v>
      </c>
      <c r="H3921" s="367" t="s">
        <v>3689</v>
      </c>
      <c r="I3921" s="367" t="s">
        <v>817</v>
      </c>
      <c r="J3921" s="367" t="s">
        <v>8733</v>
      </c>
      <c r="K3921" s="379">
        <v>44136</v>
      </c>
      <c r="L3921" s="420">
        <v>1</v>
      </c>
      <c r="M3921" s="247">
        <v>3717.55</v>
      </c>
      <c r="N3921" s="495">
        <v>44197</v>
      </c>
      <c r="O3921" s="379">
        <v>6</v>
      </c>
      <c r="P3921" s="247">
        <v>22305.3</v>
      </c>
    </row>
    <row r="3922" spans="1:16" s="54" customFormat="1" ht="11.25" x14ac:dyDescent="0.2">
      <c r="A3922" s="554" t="s">
        <v>517</v>
      </c>
      <c r="B3922" s="381" t="s">
        <v>4555</v>
      </c>
      <c r="C3922" s="381" t="s">
        <v>8618</v>
      </c>
      <c r="D3922" s="367" t="s">
        <v>3689</v>
      </c>
      <c r="E3922" s="247">
        <v>3211.35</v>
      </c>
      <c r="F3922" s="379">
        <v>48190933</v>
      </c>
      <c r="G3922" s="367" t="s">
        <v>8771</v>
      </c>
      <c r="H3922" s="367" t="s">
        <v>3689</v>
      </c>
      <c r="I3922" s="367" t="s">
        <v>817</v>
      </c>
      <c r="J3922" s="367" t="s">
        <v>8733</v>
      </c>
      <c r="K3922" s="379">
        <v>44028</v>
      </c>
      <c r="L3922" s="420">
        <v>5</v>
      </c>
      <c r="M3922" s="247">
        <v>16056.75</v>
      </c>
      <c r="N3922" s="495">
        <v>44197</v>
      </c>
      <c r="O3922" s="379">
        <v>6</v>
      </c>
      <c r="P3922" s="247">
        <v>19268.099999999999</v>
      </c>
    </row>
    <row r="3923" spans="1:16" s="54" customFormat="1" ht="11.25" x14ac:dyDescent="0.2">
      <c r="A3923" s="554" t="s">
        <v>517</v>
      </c>
      <c r="B3923" s="381" t="s">
        <v>4555</v>
      </c>
      <c r="C3923" s="381" t="s">
        <v>8618</v>
      </c>
      <c r="D3923" s="367" t="s">
        <v>3689</v>
      </c>
      <c r="E3923" s="247">
        <v>3717.55</v>
      </c>
      <c r="F3923" s="379">
        <v>43408937</v>
      </c>
      <c r="G3923" s="367" t="s">
        <v>8772</v>
      </c>
      <c r="H3923" s="367" t="s">
        <v>3689</v>
      </c>
      <c r="I3923" s="367" t="s">
        <v>817</v>
      </c>
      <c r="J3923" s="367" t="s">
        <v>8733</v>
      </c>
      <c r="K3923" s="379">
        <v>44136</v>
      </c>
      <c r="L3923" s="420">
        <v>1</v>
      </c>
      <c r="M3923" s="247">
        <v>3717.55</v>
      </c>
      <c r="N3923" s="495">
        <v>44197</v>
      </c>
      <c r="O3923" s="379">
        <v>6</v>
      </c>
      <c r="P3923" s="247">
        <v>22305.3</v>
      </c>
    </row>
    <row r="3924" spans="1:16" s="54" customFormat="1" ht="11.25" x14ac:dyDescent="0.2">
      <c r="A3924" s="554" t="s">
        <v>517</v>
      </c>
      <c r="B3924" s="381" t="s">
        <v>4555</v>
      </c>
      <c r="C3924" s="381" t="s">
        <v>8618</v>
      </c>
      <c r="D3924" s="367" t="s">
        <v>3689</v>
      </c>
      <c r="E3924" s="247">
        <v>3717.55</v>
      </c>
      <c r="F3924" s="379">
        <v>46840782</v>
      </c>
      <c r="G3924" s="367" t="s">
        <v>8773</v>
      </c>
      <c r="H3924" s="367" t="s">
        <v>3689</v>
      </c>
      <c r="I3924" s="367" t="s">
        <v>817</v>
      </c>
      <c r="J3924" s="367" t="s">
        <v>8733</v>
      </c>
      <c r="K3924" s="379">
        <v>44136</v>
      </c>
      <c r="L3924" s="420">
        <v>1</v>
      </c>
      <c r="M3924" s="247">
        <v>3717.55</v>
      </c>
      <c r="N3924" s="495">
        <v>44197</v>
      </c>
      <c r="O3924" s="379">
        <v>6</v>
      </c>
      <c r="P3924" s="247">
        <v>22305.3</v>
      </c>
    </row>
    <row r="3925" spans="1:16" s="54" customFormat="1" ht="11.25" x14ac:dyDescent="0.2">
      <c r="A3925" s="554" t="s">
        <v>517</v>
      </c>
      <c r="B3925" s="381" t="s">
        <v>4555</v>
      </c>
      <c r="C3925" s="381" t="s">
        <v>8618</v>
      </c>
      <c r="D3925" s="367" t="s">
        <v>3689</v>
      </c>
      <c r="E3925" s="247">
        <v>3211.35</v>
      </c>
      <c r="F3925" s="379">
        <v>47535718</v>
      </c>
      <c r="G3925" s="367" t="s">
        <v>8774</v>
      </c>
      <c r="H3925" s="367" t="s">
        <v>3689</v>
      </c>
      <c r="I3925" s="367" t="s">
        <v>817</v>
      </c>
      <c r="J3925" s="367" t="s">
        <v>8733</v>
      </c>
      <c r="K3925" s="379">
        <v>43952</v>
      </c>
      <c r="L3925" s="420">
        <v>7</v>
      </c>
      <c r="M3925" s="247">
        <v>22479.45</v>
      </c>
      <c r="N3925" s="495">
        <v>44197</v>
      </c>
      <c r="O3925" s="379">
        <v>6</v>
      </c>
      <c r="P3925" s="247">
        <v>19268.099999999999</v>
      </c>
    </row>
    <row r="3926" spans="1:16" s="54" customFormat="1" ht="11.25" x14ac:dyDescent="0.2">
      <c r="A3926" s="554" t="s">
        <v>517</v>
      </c>
      <c r="B3926" s="381" t="s">
        <v>4555</v>
      </c>
      <c r="C3926" s="381" t="s">
        <v>8618</v>
      </c>
      <c r="D3926" s="367" t="s">
        <v>3689</v>
      </c>
      <c r="E3926" s="247">
        <v>3211.35</v>
      </c>
      <c r="F3926" s="379">
        <v>44185336</v>
      </c>
      <c r="G3926" s="367" t="s">
        <v>8775</v>
      </c>
      <c r="H3926" s="367" t="s">
        <v>3689</v>
      </c>
      <c r="I3926" s="367" t="s">
        <v>817</v>
      </c>
      <c r="J3926" s="367" t="s">
        <v>8733</v>
      </c>
      <c r="K3926" s="379">
        <v>44013</v>
      </c>
      <c r="L3926" s="420">
        <v>5</v>
      </c>
      <c r="M3926" s="247">
        <v>16056.75</v>
      </c>
      <c r="N3926" s="495">
        <v>44197</v>
      </c>
      <c r="O3926" s="379">
        <v>6</v>
      </c>
      <c r="P3926" s="247">
        <v>19268.099999999999</v>
      </c>
    </row>
    <row r="3927" spans="1:16" s="54" customFormat="1" ht="11.25" x14ac:dyDescent="0.2">
      <c r="A3927" s="554" t="s">
        <v>517</v>
      </c>
      <c r="B3927" s="381" t="s">
        <v>4555</v>
      </c>
      <c r="C3927" s="381" t="s">
        <v>8618</v>
      </c>
      <c r="D3927" s="367" t="s">
        <v>3689</v>
      </c>
      <c r="E3927" s="247">
        <v>3211.35</v>
      </c>
      <c r="F3927" s="379">
        <v>21124409</v>
      </c>
      <c r="G3927" s="367" t="s">
        <v>8776</v>
      </c>
      <c r="H3927" s="367" t="s">
        <v>3689</v>
      </c>
      <c r="I3927" s="367" t="s">
        <v>817</v>
      </c>
      <c r="J3927" s="367" t="s">
        <v>8733</v>
      </c>
      <c r="K3927" s="379">
        <v>43952</v>
      </c>
      <c r="L3927" s="420">
        <v>7</v>
      </c>
      <c r="M3927" s="247">
        <v>22479.45</v>
      </c>
      <c r="N3927" s="495">
        <v>44197</v>
      </c>
      <c r="O3927" s="379">
        <v>6</v>
      </c>
      <c r="P3927" s="247">
        <v>19268.099999999999</v>
      </c>
    </row>
    <row r="3928" spans="1:16" s="54" customFormat="1" ht="11.25" x14ac:dyDescent="0.2">
      <c r="A3928" s="554" t="s">
        <v>517</v>
      </c>
      <c r="B3928" s="381" t="s">
        <v>4555</v>
      </c>
      <c r="C3928" s="381" t="s">
        <v>8618</v>
      </c>
      <c r="D3928" s="367" t="s">
        <v>3689</v>
      </c>
      <c r="E3928" s="247">
        <v>3717.55</v>
      </c>
      <c r="F3928" s="379">
        <v>41486913</v>
      </c>
      <c r="G3928" s="367" t="s">
        <v>8777</v>
      </c>
      <c r="H3928" s="367" t="s">
        <v>3689</v>
      </c>
      <c r="I3928" s="367" t="s">
        <v>817</v>
      </c>
      <c r="J3928" s="367" t="s">
        <v>8733</v>
      </c>
      <c r="K3928" s="379">
        <v>43862</v>
      </c>
      <c r="L3928" s="420">
        <v>10</v>
      </c>
      <c r="M3928" s="247">
        <v>37175.5</v>
      </c>
      <c r="N3928" s="495">
        <v>44197</v>
      </c>
      <c r="O3928" s="379">
        <v>6</v>
      </c>
      <c r="P3928" s="247">
        <v>22305.3</v>
      </c>
    </row>
    <row r="3929" spans="1:16" s="54" customFormat="1" ht="11.25" x14ac:dyDescent="0.2">
      <c r="A3929" s="554" t="s">
        <v>517</v>
      </c>
      <c r="B3929" s="381" t="s">
        <v>4555</v>
      </c>
      <c r="C3929" s="381" t="s">
        <v>8618</v>
      </c>
      <c r="D3929" s="367" t="s">
        <v>3689</v>
      </c>
      <c r="E3929" s="247">
        <v>3211.35</v>
      </c>
      <c r="F3929" s="379">
        <v>47240348</v>
      </c>
      <c r="G3929" s="367" t="s">
        <v>8778</v>
      </c>
      <c r="H3929" s="367" t="s">
        <v>3689</v>
      </c>
      <c r="I3929" s="367" t="s">
        <v>817</v>
      </c>
      <c r="J3929" s="367" t="s">
        <v>8733</v>
      </c>
      <c r="K3929" s="379">
        <v>44013</v>
      </c>
      <c r="L3929" s="420">
        <v>5</v>
      </c>
      <c r="M3929" s="247">
        <v>16056.75</v>
      </c>
      <c r="N3929" s="495">
        <v>44197</v>
      </c>
      <c r="O3929" s="379">
        <v>6</v>
      </c>
      <c r="P3929" s="247">
        <v>19268.099999999999</v>
      </c>
    </row>
    <row r="3930" spans="1:16" s="54" customFormat="1" ht="11.25" x14ac:dyDescent="0.2">
      <c r="A3930" s="554" t="s">
        <v>517</v>
      </c>
      <c r="B3930" s="381" t="s">
        <v>4555</v>
      </c>
      <c r="C3930" s="381" t="s">
        <v>8618</v>
      </c>
      <c r="D3930" s="367" t="s">
        <v>3689</v>
      </c>
      <c r="E3930" s="247">
        <v>3211.35</v>
      </c>
      <c r="F3930" s="379">
        <v>41773769</v>
      </c>
      <c r="G3930" s="367" t="s">
        <v>8779</v>
      </c>
      <c r="H3930" s="367" t="s">
        <v>3689</v>
      </c>
      <c r="I3930" s="367" t="s">
        <v>817</v>
      </c>
      <c r="J3930" s="367" t="s">
        <v>8733</v>
      </c>
      <c r="K3930" s="379">
        <v>44013</v>
      </c>
      <c r="L3930" s="420">
        <v>5</v>
      </c>
      <c r="M3930" s="247">
        <v>16056.75</v>
      </c>
      <c r="N3930" s="495">
        <v>44197</v>
      </c>
      <c r="O3930" s="379">
        <v>6</v>
      </c>
      <c r="P3930" s="247">
        <v>19268.099999999999</v>
      </c>
    </row>
    <row r="3931" spans="1:16" s="54" customFormat="1" ht="11.25" x14ac:dyDescent="0.2">
      <c r="A3931" s="554" t="s">
        <v>517</v>
      </c>
      <c r="B3931" s="381" t="s">
        <v>4555</v>
      </c>
      <c r="C3931" s="381" t="s">
        <v>8618</v>
      </c>
      <c r="D3931" s="367" t="s">
        <v>3689</v>
      </c>
      <c r="E3931" s="247">
        <v>3211.35</v>
      </c>
      <c r="F3931" s="379">
        <v>42542837</v>
      </c>
      <c r="G3931" s="367" t="s">
        <v>8780</v>
      </c>
      <c r="H3931" s="367" t="s">
        <v>3689</v>
      </c>
      <c r="I3931" s="367" t="s">
        <v>817</v>
      </c>
      <c r="J3931" s="367" t="s">
        <v>8733</v>
      </c>
      <c r="K3931" s="379">
        <v>44013</v>
      </c>
      <c r="L3931" s="420">
        <v>5</v>
      </c>
      <c r="M3931" s="247">
        <v>16056.75</v>
      </c>
      <c r="N3931" s="495">
        <v>44197</v>
      </c>
      <c r="O3931" s="379">
        <v>6</v>
      </c>
      <c r="P3931" s="247">
        <v>19268.099999999999</v>
      </c>
    </row>
    <row r="3932" spans="1:16" s="54" customFormat="1" ht="11.25" x14ac:dyDescent="0.2">
      <c r="A3932" s="554" t="s">
        <v>517</v>
      </c>
      <c r="B3932" s="381" t="s">
        <v>4555</v>
      </c>
      <c r="C3932" s="381" t="s">
        <v>8618</v>
      </c>
      <c r="D3932" s="367" t="s">
        <v>3689</v>
      </c>
      <c r="E3932" s="247">
        <v>3211.35</v>
      </c>
      <c r="F3932" s="379">
        <v>42175746</v>
      </c>
      <c r="G3932" s="367" t="s">
        <v>8781</v>
      </c>
      <c r="H3932" s="367" t="s">
        <v>3689</v>
      </c>
      <c r="I3932" s="367" t="s">
        <v>817</v>
      </c>
      <c r="J3932" s="367" t="s">
        <v>8733</v>
      </c>
      <c r="K3932" s="379">
        <v>44013</v>
      </c>
      <c r="L3932" s="420">
        <v>5</v>
      </c>
      <c r="M3932" s="247">
        <v>16056.75</v>
      </c>
      <c r="N3932" s="495">
        <v>44197</v>
      </c>
      <c r="O3932" s="379">
        <v>6</v>
      </c>
      <c r="P3932" s="247">
        <v>19268.099999999999</v>
      </c>
    </row>
    <row r="3933" spans="1:16" s="54" customFormat="1" ht="11.25" x14ac:dyDescent="0.2">
      <c r="A3933" s="554" t="s">
        <v>517</v>
      </c>
      <c r="B3933" s="381" t="s">
        <v>4555</v>
      </c>
      <c r="C3933" s="381" t="s">
        <v>8618</v>
      </c>
      <c r="D3933" s="367" t="s">
        <v>3689</v>
      </c>
      <c r="E3933" s="247">
        <v>3717.55</v>
      </c>
      <c r="F3933" s="379">
        <v>46017577</v>
      </c>
      <c r="G3933" s="367" t="s">
        <v>8782</v>
      </c>
      <c r="H3933" s="367" t="s">
        <v>3689</v>
      </c>
      <c r="I3933" s="367" t="s">
        <v>817</v>
      </c>
      <c r="J3933" s="367" t="s">
        <v>8733</v>
      </c>
      <c r="K3933" s="379">
        <v>44136</v>
      </c>
      <c r="L3933" s="420">
        <v>1</v>
      </c>
      <c r="M3933" s="247">
        <v>3717.55</v>
      </c>
      <c r="N3933" s="495">
        <v>44197</v>
      </c>
      <c r="O3933" s="379">
        <v>6</v>
      </c>
      <c r="P3933" s="247">
        <v>22305.3</v>
      </c>
    </row>
    <row r="3934" spans="1:16" s="54" customFormat="1" ht="11.25" x14ac:dyDescent="0.2">
      <c r="A3934" s="554" t="s">
        <v>517</v>
      </c>
      <c r="B3934" s="381" t="s">
        <v>4555</v>
      </c>
      <c r="C3934" s="381" t="s">
        <v>8618</v>
      </c>
      <c r="D3934" s="367" t="s">
        <v>3689</v>
      </c>
      <c r="E3934" s="247">
        <v>3211.35</v>
      </c>
      <c r="F3934" s="379">
        <v>42935232</v>
      </c>
      <c r="G3934" s="367" t="s">
        <v>8783</v>
      </c>
      <c r="H3934" s="367" t="s">
        <v>3689</v>
      </c>
      <c r="I3934" s="367" t="s">
        <v>817</v>
      </c>
      <c r="J3934" s="367" t="s">
        <v>8733</v>
      </c>
      <c r="K3934" s="379">
        <v>43952</v>
      </c>
      <c r="L3934" s="420">
        <v>7</v>
      </c>
      <c r="M3934" s="247">
        <v>22479.45</v>
      </c>
      <c r="N3934" s="495">
        <v>44197</v>
      </c>
      <c r="O3934" s="379">
        <v>6</v>
      </c>
      <c r="P3934" s="247">
        <v>19268.099999999999</v>
      </c>
    </row>
    <row r="3935" spans="1:16" s="54" customFormat="1" ht="11.25" x14ac:dyDescent="0.2">
      <c r="A3935" s="554" t="s">
        <v>517</v>
      </c>
      <c r="B3935" s="381" t="s">
        <v>4555</v>
      </c>
      <c r="C3935" s="381" t="s">
        <v>8618</v>
      </c>
      <c r="D3935" s="367" t="s">
        <v>3689</v>
      </c>
      <c r="E3935" s="247">
        <v>3717.55</v>
      </c>
      <c r="F3935" s="379">
        <v>76377215</v>
      </c>
      <c r="G3935" s="367" t="s">
        <v>8784</v>
      </c>
      <c r="H3935" s="367" t="s">
        <v>3689</v>
      </c>
      <c r="I3935" s="367" t="s">
        <v>817</v>
      </c>
      <c r="J3935" s="367" t="s">
        <v>8733</v>
      </c>
      <c r="K3935" s="379">
        <v>44166</v>
      </c>
      <c r="L3935" s="420">
        <v>0</v>
      </c>
      <c r="M3935" s="247">
        <v>3717.55</v>
      </c>
      <c r="N3935" s="495">
        <v>44197</v>
      </c>
      <c r="O3935" s="379">
        <v>6</v>
      </c>
      <c r="P3935" s="247">
        <v>22305.3</v>
      </c>
    </row>
    <row r="3936" spans="1:16" s="54" customFormat="1" ht="11.25" x14ac:dyDescent="0.2">
      <c r="A3936" s="554" t="s">
        <v>517</v>
      </c>
      <c r="B3936" s="381" t="s">
        <v>4555</v>
      </c>
      <c r="C3936" s="381" t="s">
        <v>8618</v>
      </c>
      <c r="D3936" s="367" t="s">
        <v>3689</v>
      </c>
      <c r="E3936" s="247">
        <v>3717.55</v>
      </c>
      <c r="F3936" s="379">
        <v>21084564</v>
      </c>
      <c r="G3936" s="367" t="s">
        <v>8785</v>
      </c>
      <c r="H3936" s="367" t="s">
        <v>3689</v>
      </c>
      <c r="I3936" s="367" t="s">
        <v>817</v>
      </c>
      <c r="J3936" s="367" t="s">
        <v>8733</v>
      </c>
      <c r="K3936" s="379">
        <v>44136</v>
      </c>
      <c r="L3936" s="420">
        <v>1</v>
      </c>
      <c r="M3936" s="247">
        <v>3717.55</v>
      </c>
      <c r="N3936" s="495">
        <v>44197</v>
      </c>
      <c r="O3936" s="379">
        <v>6</v>
      </c>
      <c r="P3936" s="247">
        <v>22305.3</v>
      </c>
    </row>
    <row r="3937" spans="1:16" s="54" customFormat="1" ht="11.25" x14ac:dyDescent="0.2">
      <c r="A3937" s="554" t="s">
        <v>517</v>
      </c>
      <c r="B3937" s="381" t="s">
        <v>4555</v>
      </c>
      <c r="C3937" s="381" t="s">
        <v>8618</v>
      </c>
      <c r="D3937" s="367" t="s">
        <v>3689</v>
      </c>
      <c r="E3937" s="247">
        <v>3717.55</v>
      </c>
      <c r="F3937" s="379">
        <v>74459038</v>
      </c>
      <c r="G3937" s="367" t="s">
        <v>8786</v>
      </c>
      <c r="H3937" s="367" t="s">
        <v>3689</v>
      </c>
      <c r="I3937" s="367" t="s">
        <v>817</v>
      </c>
      <c r="J3937" s="367" t="s">
        <v>8733</v>
      </c>
      <c r="K3937" s="379">
        <v>44136</v>
      </c>
      <c r="L3937" s="420">
        <v>1</v>
      </c>
      <c r="M3937" s="247">
        <v>3717.55</v>
      </c>
      <c r="N3937" s="495">
        <v>44197</v>
      </c>
      <c r="O3937" s="379">
        <v>6</v>
      </c>
      <c r="P3937" s="247">
        <v>22305.3</v>
      </c>
    </row>
    <row r="3938" spans="1:16" s="54" customFormat="1" ht="11.25" x14ac:dyDescent="0.2">
      <c r="A3938" s="554" t="s">
        <v>517</v>
      </c>
      <c r="B3938" s="381" t="s">
        <v>4555</v>
      </c>
      <c r="C3938" s="381" t="s">
        <v>8618</v>
      </c>
      <c r="D3938" s="367" t="s">
        <v>3689</v>
      </c>
      <c r="E3938" s="247">
        <v>3717.55</v>
      </c>
      <c r="F3938" s="379">
        <v>48145651</v>
      </c>
      <c r="G3938" s="367" t="s">
        <v>8787</v>
      </c>
      <c r="H3938" s="367" t="s">
        <v>3689</v>
      </c>
      <c r="I3938" s="367" t="s">
        <v>817</v>
      </c>
      <c r="J3938" s="367" t="s">
        <v>8733</v>
      </c>
      <c r="K3938" s="379">
        <v>44136</v>
      </c>
      <c r="L3938" s="420">
        <v>1</v>
      </c>
      <c r="M3938" s="247">
        <v>3717.55</v>
      </c>
      <c r="N3938" s="495">
        <v>44197</v>
      </c>
      <c r="O3938" s="379">
        <v>6</v>
      </c>
      <c r="P3938" s="247">
        <v>22305.3</v>
      </c>
    </row>
    <row r="3939" spans="1:16" s="54" customFormat="1" ht="11.25" x14ac:dyDescent="0.2">
      <c r="A3939" s="554" t="s">
        <v>517</v>
      </c>
      <c r="B3939" s="381" t="s">
        <v>4555</v>
      </c>
      <c r="C3939" s="381" t="s">
        <v>8618</v>
      </c>
      <c r="D3939" s="367" t="s">
        <v>3689</v>
      </c>
      <c r="E3939" s="247">
        <v>3717.55</v>
      </c>
      <c r="F3939" s="379">
        <v>71882267</v>
      </c>
      <c r="G3939" s="367" t="s">
        <v>8788</v>
      </c>
      <c r="H3939" s="367" t="s">
        <v>3689</v>
      </c>
      <c r="I3939" s="367" t="s">
        <v>817</v>
      </c>
      <c r="J3939" s="367" t="s">
        <v>8733</v>
      </c>
      <c r="K3939" s="379">
        <v>44166</v>
      </c>
      <c r="L3939" s="420">
        <v>0</v>
      </c>
      <c r="M3939" s="247">
        <v>3717.55</v>
      </c>
      <c r="N3939" s="495">
        <v>44197</v>
      </c>
      <c r="O3939" s="379">
        <v>6</v>
      </c>
      <c r="P3939" s="247">
        <v>22305.3</v>
      </c>
    </row>
    <row r="3940" spans="1:16" s="54" customFormat="1" ht="11.25" x14ac:dyDescent="0.2">
      <c r="A3940" s="554" t="s">
        <v>517</v>
      </c>
      <c r="B3940" s="381" t="s">
        <v>4555</v>
      </c>
      <c r="C3940" s="381" t="s">
        <v>8618</v>
      </c>
      <c r="D3940" s="367" t="s">
        <v>3689</v>
      </c>
      <c r="E3940" s="247">
        <v>3717.55</v>
      </c>
      <c r="F3940" s="379">
        <v>76155531</v>
      </c>
      <c r="G3940" s="367" t="s">
        <v>8789</v>
      </c>
      <c r="H3940" s="367" t="s">
        <v>3689</v>
      </c>
      <c r="I3940" s="367" t="s">
        <v>817</v>
      </c>
      <c r="J3940" s="367" t="s">
        <v>8733</v>
      </c>
      <c r="K3940" s="379">
        <v>44136</v>
      </c>
      <c r="L3940" s="420">
        <v>1</v>
      </c>
      <c r="M3940" s="247">
        <v>3717.55</v>
      </c>
      <c r="N3940" s="495">
        <v>44197</v>
      </c>
      <c r="O3940" s="379">
        <v>6</v>
      </c>
      <c r="P3940" s="247">
        <v>22305.3</v>
      </c>
    </row>
    <row r="3941" spans="1:16" s="54" customFormat="1" ht="11.25" x14ac:dyDescent="0.2">
      <c r="A3941" s="554" t="s">
        <v>517</v>
      </c>
      <c r="B3941" s="381" t="s">
        <v>4555</v>
      </c>
      <c r="C3941" s="381" t="s">
        <v>8618</v>
      </c>
      <c r="D3941" s="367" t="s">
        <v>3689</v>
      </c>
      <c r="E3941" s="247">
        <v>3717.55</v>
      </c>
      <c r="F3941" s="379">
        <v>70226385</v>
      </c>
      <c r="G3941" s="367" t="s">
        <v>8790</v>
      </c>
      <c r="H3941" s="367" t="s">
        <v>3689</v>
      </c>
      <c r="I3941" s="367" t="s">
        <v>817</v>
      </c>
      <c r="J3941" s="367" t="s">
        <v>8733</v>
      </c>
      <c r="K3941" s="379">
        <v>44136</v>
      </c>
      <c r="L3941" s="420">
        <v>1</v>
      </c>
      <c r="M3941" s="247">
        <v>3717.55</v>
      </c>
      <c r="N3941" s="495">
        <v>44197</v>
      </c>
      <c r="O3941" s="379">
        <v>6</v>
      </c>
      <c r="P3941" s="247">
        <v>22305.3</v>
      </c>
    </row>
    <row r="3942" spans="1:16" s="54" customFormat="1" ht="11.25" x14ac:dyDescent="0.2">
      <c r="A3942" s="554" t="s">
        <v>517</v>
      </c>
      <c r="B3942" s="381" t="s">
        <v>4555</v>
      </c>
      <c r="C3942" s="381" t="s">
        <v>8618</v>
      </c>
      <c r="D3942" s="367" t="s">
        <v>3689</v>
      </c>
      <c r="E3942" s="247">
        <v>3717.55</v>
      </c>
      <c r="F3942" s="379">
        <v>44744349</v>
      </c>
      <c r="G3942" s="367" t="s">
        <v>8791</v>
      </c>
      <c r="H3942" s="367" t="s">
        <v>3689</v>
      </c>
      <c r="I3942" s="367" t="s">
        <v>817</v>
      </c>
      <c r="J3942" s="367" t="s">
        <v>8733</v>
      </c>
      <c r="K3942" s="379">
        <v>44166</v>
      </c>
      <c r="L3942" s="420">
        <v>0</v>
      </c>
      <c r="M3942" s="247">
        <v>3717.55</v>
      </c>
      <c r="N3942" s="495">
        <v>44197</v>
      </c>
      <c r="O3942" s="379">
        <v>6</v>
      </c>
      <c r="P3942" s="247">
        <v>22305.3</v>
      </c>
    </row>
    <row r="3943" spans="1:16" s="54" customFormat="1" ht="11.25" x14ac:dyDescent="0.2">
      <c r="A3943" s="554" t="s">
        <v>517</v>
      </c>
      <c r="B3943" s="381" t="s">
        <v>4555</v>
      </c>
      <c r="C3943" s="381" t="s">
        <v>8618</v>
      </c>
      <c r="D3943" s="367" t="s">
        <v>3689</v>
      </c>
      <c r="E3943" s="247">
        <v>3717.55</v>
      </c>
      <c r="F3943" s="379">
        <v>21124957</v>
      </c>
      <c r="G3943" s="367" t="s">
        <v>8792</v>
      </c>
      <c r="H3943" s="367" t="s">
        <v>3689</v>
      </c>
      <c r="I3943" s="367" t="s">
        <v>817</v>
      </c>
      <c r="J3943" s="367" t="s">
        <v>8733</v>
      </c>
      <c r="K3943" s="379">
        <v>44136</v>
      </c>
      <c r="L3943" s="420">
        <v>1</v>
      </c>
      <c r="M3943" s="247">
        <v>3717.55</v>
      </c>
      <c r="N3943" s="495">
        <v>44197</v>
      </c>
      <c r="O3943" s="379">
        <v>6</v>
      </c>
      <c r="P3943" s="247">
        <v>22305.3</v>
      </c>
    </row>
    <row r="3944" spans="1:16" s="54" customFormat="1" ht="11.25" x14ac:dyDescent="0.2">
      <c r="A3944" s="554" t="s">
        <v>517</v>
      </c>
      <c r="B3944" s="381" t="s">
        <v>4555</v>
      </c>
      <c r="C3944" s="381" t="s">
        <v>8618</v>
      </c>
      <c r="D3944" s="367" t="s">
        <v>3689</v>
      </c>
      <c r="E3944" s="247">
        <v>3717.55</v>
      </c>
      <c r="F3944" s="379">
        <v>77532871</v>
      </c>
      <c r="G3944" s="367" t="s">
        <v>8793</v>
      </c>
      <c r="H3944" s="367" t="s">
        <v>3689</v>
      </c>
      <c r="I3944" s="367" t="s">
        <v>817</v>
      </c>
      <c r="J3944" s="367" t="s">
        <v>8733</v>
      </c>
      <c r="K3944" s="379">
        <v>44166</v>
      </c>
      <c r="L3944" s="420">
        <v>0</v>
      </c>
      <c r="M3944" s="247">
        <v>3717.55</v>
      </c>
      <c r="N3944" s="495">
        <v>44197</v>
      </c>
      <c r="O3944" s="379">
        <v>6</v>
      </c>
      <c r="P3944" s="247">
        <v>22305.3</v>
      </c>
    </row>
    <row r="3945" spans="1:16" s="54" customFormat="1" ht="11.25" x14ac:dyDescent="0.2">
      <c r="A3945" s="554" t="s">
        <v>517</v>
      </c>
      <c r="B3945" s="381" t="s">
        <v>4555</v>
      </c>
      <c r="C3945" s="381" t="s">
        <v>8618</v>
      </c>
      <c r="D3945" s="367" t="s">
        <v>3689</v>
      </c>
      <c r="E3945" s="247">
        <v>3717.55</v>
      </c>
      <c r="F3945" s="379">
        <v>71473645</v>
      </c>
      <c r="G3945" s="367" t="s">
        <v>8794</v>
      </c>
      <c r="H3945" s="367" t="s">
        <v>3689</v>
      </c>
      <c r="I3945" s="367" t="s">
        <v>817</v>
      </c>
      <c r="J3945" s="367" t="s">
        <v>8733</v>
      </c>
      <c r="K3945" s="379">
        <v>44136</v>
      </c>
      <c r="L3945" s="420">
        <v>1</v>
      </c>
      <c r="M3945" s="247">
        <v>3717.55</v>
      </c>
      <c r="N3945" s="495">
        <v>44197</v>
      </c>
      <c r="O3945" s="379">
        <v>6</v>
      </c>
      <c r="P3945" s="247">
        <v>22305.3</v>
      </c>
    </row>
    <row r="3946" spans="1:16" s="54" customFormat="1" ht="11.25" x14ac:dyDescent="0.2">
      <c r="A3946" s="554" t="s">
        <v>517</v>
      </c>
      <c r="B3946" s="381" t="s">
        <v>4555</v>
      </c>
      <c r="C3946" s="381" t="s">
        <v>8618</v>
      </c>
      <c r="D3946" s="367" t="s">
        <v>3689</v>
      </c>
      <c r="E3946" s="247">
        <v>3717.55</v>
      </c>
      <c r="F3946" s="379">
        <v>70084868</v>
      </c>
      <c r="G3946" s="367" t="s">
        <v>8795</v>
      </c>
      <c r="H3946" s="367" t="s">
        <v>3689</v>
      </c>
      <c r="I3946" s="367" t="s">
        <v>817</v>
      </c>
      <c r="J3946" s="367" t="s">
        <v>8733</v>
      </c>
      <c r="K3946" s="379">
        <v>44166</v>
      </c>
      <c r="L3946" s="420">
        <v>0</v>
      </c>
      <c r="M3946" s="247">
        <v>3717.55</v>
      </c>
      <c r="N3946" s="495">
        <v>44197</v>
      </c>
      <c r="O3946" s="379">
        <v>6</v>
      </c>
      <c r="P3946" s="247">
        <v>22305.3</v>
      </c>
    </row>
    <row r="3947" spans="1:16" s="54" customFormat="1" ht="11.25" x14ac:dyDescent="0.2">
      <c r="A3947" s="554" t="s">
        <v>517</v>
      </c>
      <c r="B3947" s="381" t="s">
        <v>4555</v>
      </c>
      <c r="C3947" s="381" t="s">
        <v>8618</v>
      </c>
      <c r="D3947" s="367" t="s">
        <v>3689</v>
      </c>
      <c r="E3947" s="247">
        <v>3717.55</v>
      </c>
      <c r="F3947" s="379">
        <v>76734908</v>
      </c>
      <c r="G3947" s="367" t="s">
        <v>8796</v>
      </c>
      <c r="H3947" s="367" t="s">
        <v>3689</v>
      </c>
      <c r="I3947" s="367" t="s">
        <v>817</v>
      </c>
      <c r="J3947" s="367" t="s">
        <v>8733</v>
      </c>
      <c r="K3947" s="379">
        <v>44136</v>
      </c>
      <c r="L3947" s="420">
        <v>1</v>
      </c>
      <c r="M3947" s="247">
        <v>3717.55</v>
      </c>
      <c r="N3947" s="495">
        <v>44197</v>
      </c>
      <c r="O3947" s="379">
        <v>6</v>
      </c>
      <c r="P3947" s="247">
        <v>22305.3</v>
      </c>
    </row>
    <row r="3948" spans="1:16" s="54" customFormat="1" ht="11.25" x14ac:dyDescent="0.2">
      <c r="A3948" s="554" t="s">
        <v>517</v>
      </c>
      <c r="B3948" s="381" t="s">
        <v>4555</v>
      </c>
      <c r="C3948" s="381" t="s">
        <v>8618</v>
      </c>
      <c r="D3948" s="367" t="s">
        <v>3689</v>
      </c>
      <c r="E3948" s="247">
        <v>3717.55</v>
      </c>
      <c r="F3948" s="379">
        <v>43207985</v>
      </c>
      <c r="G3948" s="367" t="s">
        <v>8797</v>
      </c>
      <c r="H3948" s="367" t="s">
        <v>3689</v>
      </c>
      <c r="I3948" s="367" t="s">
        <v>817</v>
      </c>
      <c r="J3948" s="367" t="s">
        <v>8733</v>
      </c>
      <c r="K3948" s="379">
        <v>43497</v>
      </c>
      <c r="L3948" s="420">
        <v>22</v>
      </c>
      <c r="M3948" s="247">
        <v>81786.100000000006</v>
      </c>
      <c r="N3948" s="495">
        <v>44197</v>
      </c>
      <c r="O3948" s="379">
        <v>6</v>
      </c>
      <c r="P3948" s="247">
        <v>22305.3</v>
      </c>
    </row>
    <row r="3949" spans="1:16" s="54" customFormat="1" ht="11.25" x14ac:dyDescent="0.2">
      <c r="A3949" s="554" t="s">
        <v>517</v>
      </c>
      <c r="B3949" s="381" t="s">
        <v>4555</v>
      </c>
      <c r="C3949" s="381" t="s">
        <v>8618</v>
      </c>
      <c r="D3949" s="367" t="s">
        <v>3689</v>
      </c>
      <c r="E3949" s="247">
        <v>3717.55</v>
      </c>
      <c r="F3949" s="379">
        <v>60278464</v>
      </c>
      <c r="G3949" s="367" t="s">
        <v>8798</v>
      </c>
      <c r="H3949" s="367" t="s">
        <v>3689</v>
      </c>
      <c r="I3949" s="367" t="s">
        <v>817</v>
      </c>
      <c r="J3949" s="367" t="s">
        <v>8733</v>
      </c>
      <c r="K3949" s="379">
        <v>44136</v>
      </c>
      <c r="L3949" s="420">
        <v>1</v>
      </c>
      <c r="M3949" s="247">
        <v>3717.55</v>
      </c>
      <c r="N3949" s="495">
        <v>44197</v>
      </c>
      <c r="O3949" s="379">
        <v>6</v>
      </c>
      <c r="P3949" s="247">
        <v>22305.3</v>
      </c>
    </row>
    <row r="3950" spans="1:16" s="54" customFormat="1" ht="11.25" x14ac:dyDescent="0.2">
      <c r="A3950" s="554" t="s">
        <v>517</v>
      </c>
      <c r="B3950" s="381" t="s">
        <v>4555</v>
      </c>
      <c r="C3950" s="381" t="s">
        <v>8618</v>
      </c>
      <c r="D3950" s="367" t="s">
        <v>3689</v>
      </c>
      <c r="E3950" s="247">
        <v>3717.55</v>
      </c>
      <c r="F3950" s="379">
        <v>70180102</v>
      </c>
      <c r="G3950" s="367" t="s">
        <v>8799</v>
      </c>
      <c r="H3950" s="367" t="s">
        <v>3689</v>
      </c>
      <c r="I3950" s="367" t="s">
        <v>817</v>
      </c>
      <c r="J3950" s="367" t="s">
        <v>8733</v>
      </c>
      <c r="K3950" s="379">
        <v>44136</v>
      </c>
      <c r="L3950" s="420">
        <v>1</v>
      </c>
      <c r="M3950" s="247">
        <v>3717.55</v>
      </c>
      <c r="N3950" s="495">
        <v>44197</v>
      </c>
      <c r="O3950" s="379">
        <v>6</v>
      </c>
      <c r="P3950" s="247">
        <v>22305.3</v>
      </c>
    </row>
    <row r="3951" spans="1:16" s="54" customFormat="1" ht="11.25" x14ac:dyDescent="0.2">
      <c r="A3951" s="554" t="s">
        <v>517</v>
      </c>
      <c r="B3951" s="381" t="s">
        <v>4555</v>
      </c>
      <c r="C3951" s="381" t="s">
        <v>8618</v>
      </c>
      <c r="D3951" s="367" t="s">
        <v>3689</v>
      </c>
      <c r="E3951" s="247">
        <v>3717.55</v>
      </c>
      <c r="F3951" s="379">
        <v>44294062</v>
      </c>
      <c r="G3951" s="367" t="s">
        <v>8800</v>
      </c>
      <c r="H3951" s="367" t="s">
        <v>3689</v>
      </c>
      <c r="I3951" s="367" t="s">
        <v>817</v>
      </c>
      <c r="J3951" s="367" t="s">
        <v>8733</v>
      </c>
      <c r="K3951" s="379">
        <v>44136</v>
      </c>
      <c r="L3951" s="420">
        <v>1</v>
      </c>
      <c r="M3951" s="247">
        <v>3717.55</v>
      </c>
      <c r="N3951" s="495">
        <v>44197</v>
      </c>
      <c r="O3951" s="379">
        <v>6</v>
      </c>
      <c r="P3951" s="247">
        <v>22305.3</v>
      </c>
    </row>
    <row r="3952" spans="1:16" s="54" customFormat="1" ht="11.25" x14ac:dyDescent="0.2">
      <c r="A3952" s="554" t="s">
        <v>517</v>
      </c>
      <c r="B3952" s="381" t="s">
        <v>4555</v>
      </c>
      <c r="C3952" s="381" t="s">
        <v>8618</v>
      </c>
      <c r="D3952" s="367" t="s">
        <v>3689</v>
      </c>
      <c r="E3952" s="247">
        <v>3717.55</v>
      </c>
      <c r="F3952" s="379">
        <v>20096843</v>
      </c>
      <c r="G3952" s="367" t="s">
        <v>8801</v>
      </c>
      <c r="H3952" s="367" t="s">
        <v>3689</v>
      </c>
      <c r="I3952" s="367" t="s">
        <v>817</v>
      </c>
      <c r="J3952" s="367" t="s">
        <v>8733</v>
      </c>
      <c r="K3952" s="379">
        <v>44136</v>
      </c>
      <c r="L3952" s="420">
        <v>1</v>
      </c>
      <c r="M3952" s="247">
        <v>3717.55</v>
      </c>
      <c r="N3952" s="495">
        <v>44197</v>
      </c>
      <c r="O3952" s="379">
        <v>6</v>
      </c>
      <c r="P3952" s="247">
        <v>22305.3</v>
      </c>
    </row>
    <row r="3953" spans="1:16" s="54" customFormat="1" ht="11.25" x14ac:dyDescent="0.2">
      <c r="A3953" s="554" t="s">
        <v>517</v>
      </c>
      <c r="B3953" s="381" t="s">
        <v>4555</v>
      </c>
      <c r="C3953" s="381" t="s">
        <v>8618</v>
      </c>
      <c r="D3953" s="367" t="s">
        <v>3689</v>
      </c>
      <c r="E3953" s="247">
        <v>3717.55</v>
      </c>
      <c r="F3953" s="379">
        <v>72010681</v>
      </c>
      <c r="G3953" s="367" t="s">
        <v>8802</v>
      </c>
      <c r="H3953" s="367" t="s">
        <v>3689</v>
      </c>
      <c r="I3953" s="367" t="s">
        <v>817</v>
      </c>
      <c r="J3953" s="367" t="s">
        <v>8733</v>
      </c>
      <c r="K3953" s="379">
        <v>43862</v>
      </c>
      <c r="L3953" s="420">
        <v>10</v>
      </c>
      <c r="M3953" s="247">
        <v>37175.5</v>
      </c>
      <c r="N3953" s="495">
        <v>44197</v>
      </c>
      <c r="O3953" s="379">
        <v>6</v>
      </c>
      <c r="P3953" s="247">
        <v>22305.3</v>
      </c>
    </row>
    <row r="3954" spans="1:16" s="54" customFormat="1" ht="11.25" x14ac:dyDescent="0.2">
      <c r="A3954" s="554" t="s">
        <v>517</v>
      </c>
      <c r="B3954" s="381" t="s">
        <v>4555</v>
      </c>
      <c r="C3954" s="381" t="s">
        <v>8618</v>
      </c>
      <c r="D3954" s="367" t="s">
        <v>3689</v>
      </c>
      <c r="E3954" s="247">
        <v>3717.55</v>
      </c>
      <c r="F3954" s="379">
        <v>21136089</v>
      </c>
      <c r="G3954" s="367" t="s">
        <v>8803</v>
      </c>
      <c r="H3954" s="367" t="s">
        <v>3689</v>
      </c>
      <c r="I3954" s="367" t="s">
        <v>817</v>
      </c>
      <c r="J3954" s="367" t="s">
        <v>8733</v>
      </c>
      <c r="K3954" s="379">
        <v>44136</v>
      </c>
      <c r="L3954" s="420">
        <v>1</v>
      </c>
      <c r="M3954" s="247">
        <v>3717.55</v>
      </c>
      <c r="N3954" s="495">
        <v>44197</v>
      </c>
      <c r="O3954" s="379">
        <v>6</v>
      </c>
      <c r="P3954" s="247">
        <v>22305.3</v>
      </c>
    </row>
    <row r="3955" spans="1:16" s="54" customFormat="1" ht="11.25" x14ac:dyDescent="0.2">
      <c r="A3955" s="554" t="s">
        <v>517</v>
      </c>
      <c r="B3955" s="381" t="s">
        <v>4555</v>
      </c>
      <c r="C3955" s="381" t="s">
        <v>8618</v>
      </c>
      <c r="D3955" s="367" t="s">
        <v>3689</v>
      </c>
      <c r="E3955" s="247">
        <v>3717.55</v>
      </c>
      <c r="F3955" s="379">
        <v>45800474</v>
      </c>
      <c r="G3955" s="367" t="s">
        <v>8804</v>
      </c>
      <c r="H3955" s="367" t="s">
        <v>3689</v>
      </c>
      <c r="I3955" s="367" t="s">
        <v>817</v>
      </c>
      <c r="J3955" s="367" t="s">
        <v>8733</v>
      </c>
      <c r="K3955" s="379">
        <v>44136</v>
      </c>
      <c r="L3955" s="420">
        <v>1</v>
      </c>
      <c r="M3955" s="247">
        <v>3717.55</v>
      </c>
      <c r="N3955" s="495">
        <v>44197</v>
      </c>
      <c r="O3955" s="379">
        <v>6</v>
      </c>
      <c r="P3955" s="247">
        <v>22305.3</v>
      </c>
    </row>
    <row r="3956" spans="1:16" s="54" customFormat="1" ht="11.25" x14ac:dyDescent="0.2">
      <c r="A3956" s="554" t="s">
        <v>517</v>
      </c>
      <c r="B3956" s="381" t="s">
        <v>4555</v>
      </c>
      <c r="C3956" s="381" t="s">
        <v>8618</v>
      </c>
      <c r="D3956" s="367" t="s">
        <v>3699</v>
      </c>
      <c r="E3956" s="247">
        <v>3717.55</v>
      </c>
      <c r="F3956" s="379">
        <v>74249640</v>
      </c>
      <c r="G3956" s="367" t="s">
        <v>8805</v>
      </c>
      <c r="H3956" s="367" t="s">
        <v>3699</v>
      </c>
      <c r="I3956" s="367" t="s">
        <v>817</v>
      </c>
      <c r="J3956" s="367" t="s">
        <v>8733</v>
      </c>
      <c r="K3956" s="379">
        <v>44166</v>
      </c>
      <c r="L3956" s="420">
        <v>0</v>
      </c>
      <c r="M3956" s="247">
        <v>3717.55</v>
      </c>
      <c r="N3956" s="495">
        <v>44197</v>
      </c>
      <c r="O3956" s="379">
        <v>6</v>
      </c>
      <c r="P3956" s="247">
        <v>22305.3</v>
      </c>
    </row>
    <row r="3957" spans="1:16" s="54" customFormat="1" ht="11.25" x14ac:dyDescent="0.2">
      <c r="A3957" s="554" t="s">
        <v>517</v>
      </c>
      <c r="B3957" s="381" t="s">
        <v>4555</v>
      </c>
      <c r="C3957" s="381" t="s">
        <v>8618</v>
      </c>
      <c r="D3957" s="367" t="s">
        <v>3699</v>
      </c>
      <c r="E3957" s="247">
        <v>3717.55</v>
      </c>
      <c r="F3957" s="379">
        <v>44805279</v>
      </c>
      <c r="G3957" s="367" t="s">
        <v>8806</v>
      </c>
      <c r="H3957" s="367" t="s">
        <v>3699</v>
      </c>
      <c r="I3957" s="367" t="s">
        <v>817</v>
      </c>
      <c r="J3957" s="367" t="s">
        <v>8733</v>
      </c>
      <c r="K3957" s="379">
        <v>44166</v>
      </c>
      <c r="L3957" s="420">
        <v>0</v>
      </c>
      <c r="M3957" s="247">
        <v>3717.55</v>
      </c>
      <c r="N3957" s="495">
        <v>44197</v>
      </c>
      <c r="O3957" s="379">
        <v>6</v>
      </c>
      <c r="P3957" s="247">
        <v>22305.3</v>
      </c>
    </row>
    <row r="3958" spans="1:16" s="54" customFormat="1" ht="11.25" x14ac:dyDescent="0.2">
      <c r="A3958" s="554" t="s">
        <v>517</v>
      </c>
      <c r="B3958" s="381" t="s">
        <v>4555</v>
      </c>
      <c r="C3958" s="381" t="s">
        <v>8618</v>
      </c>
      <c r="D3958" s="367" t="s">
        <v>3752</v>
      </c>
      <c r="E3958" s="247">
        <v>3211.35</v>
      </c>
      <c r="F3958" s="379">
        <v>47814880</v>
      </c>
      <c r="G3958" s="367" t="s">
        <v>8807</v>
      </c>
      <c r="H3958" s="367" t="s">
        <v>3752</v>
      </c>
      <c r="I3958" s="367" t="s">
        <v>817</v>
      </c>
      <c r="J3958" s="367" t="s">
        <v>8733</v>
      </c>
      <c r="K3958" s="379">
        <v>44013</v>
      </c>
      <c r="L3958" s="420">
        <v>5</v>
      </c>
      <c r="M3958" s="247">
        <v>16056.75</v>
      </c>
      <c r="N3958" s="495">
        <v>44197</v>
      </c>
      <c r="O3958" s="379">
        <v>6</v>
      </c>
      <c r="P3958" s="247">
        <v>19268.099999999999</v>
      </c>
    </row>
    <row r="3959" spans="1:16" s="54" customFormat="1" ht="11.25" x14ac:dyDescent="0.2">
      <c r="A3959" s="554" t="s">
        <v>517</v>
      </c>
      <c r="B3959" s="381" t="s">
        <v>4555</v>
      </c>
      <c r="C3959" s="381" t="s">
        <v>8618</v>
      </c>
      <c r="D3959" s="367" t="s">
        <v>3752</v>
      </c>
      <c r="E3959" s="247">
        <v>3211.35</v>
      </c>
      <c r="F3959" s="379">
        <v>46901115</v>
      </c>
      <c r="G3959" s="367" t="s">
        <v>8808</v>
      </c>
      <c r="H3959" s="367" t="s">
        <v>3752</v>
      </c>
      <c r="I3959" s="367" t="s">
        <v>817</v>
      </c>
      <c r="J3959" s="367" t="s">
        <v>8733</v>
      </c>
      <c r="K3959" s="379">
        <v>44013</v>
      </c>
      <c r="L3959" s="420">
        <v>5</v>
      </c>
      <c r="M3959" s="247">
        <v>16056.75</v>
      </c>
      <c r="N3959" s="495">
        <v>44197</v>
      </c>
      <c r="O3959" s="379">
        <v>6</v>
      </c>
      <c r="P3959" s="247">
        <v>19268.099999999999</v>
      </c>
    </row>
    <row r="3960" spans="1:16" s="54" customFormat="1" ht="11.25" x14ac:dyDescent="0.2">
      <c r="A3960" s="554" t="s">
        <v>517</v>
      </c>
      <c r="B3960" s="381" t="s">
        <v>4555</v>
      </c>
      <c r="C3960" s="381" t="s">
        <v>8618</v>
      </c>
      <c r="D3960" s="367" t="s">
        <v>3752</v>
      </c>
      <c r="E3960" s="247">
        <v>3211.35</v>
      </c>
      <c r="F3960" s="379">
        <v>45976237</v>
      </c>
      <c r="G3960" s="367" t="s">
        <v>8809</v>
      </c>
      <c r="H3960" s="367" t="s">
        <v>3752</v>
      </c>
      <c r="I3960" s="367" t="s">
        <v>817</v>
      </c>
      <c r="J3960" s="367" t="s">
        <v>8733</v>
      </c>
      <c r="K3960" s="379">
        <v>44075</v>
      </c>
      <c r="L3960" s="420">
        <v>3</v>
      </c>
      <c r="M3960" s="247">
        <v>9634.0499999999993</v>
      </c>
      <c r="N3960" s="495">
        <v>44197</v>
      </c>
      <c r="O3960" s="379">
        <v>6</v>
      </c>
      <c r="P3960" s="247">
        <v>19268.099999999999</v>
      </c>
    </row>
    <row r="3961" spans="1:16" s="54" customFormat="1" ht="11.25" x14ac:dyDescent="0.2">
      <c r="A3961" s="554" t="s">
        <v>517</v>
      </c>
      <c r="B3961" s="381" t="s">
        <v>4555</v>
      </c>
      <c r="C3961" s="381" t="s">
        <v>8618</v>
      </c>
      <c r="D3961" s="367" t="s">
        <v>3752</v>
      </c>
      <c r="E3961" s="247">
        <v>3211.35</v>
      </c>
      <c r="F3961" s="379">
        <v>47222247</v>
      </c>
      <c r="G3961" s="367" t="s">
        <v>8810</v>
      </c>
      <c r="H3961" s="367" t="s">
        <v>3752</v>
      </c>
      <c r="I3961" s="367" t="s">
        <v>817</v>
      </c>
      <c r="J3961" s="367" t="s">
        <v>8733</v>
      </c>
      <c r="K3961" s="379">
        <v>44013</v>
      </c>
      <c r="L3961" s="420">
        <v>5</v>
      </c>
      <c r="M3961" s="247">
        <v>16056.75</v>
      </c>
      <c r="N3961" s="495">
        <v>44197</v>
      </c>
      <c r="O3961" s="379">
        <v>6</v>
      </c>
      <c r="P3961" s="247">
        <v>19268.099999999999</v>
      </c>
    </row>
    <row r="3962" spans="1:16" s="54" customFormat="1" ht="11.25" x14ac:dyDescent="0.2">
      <c r="A3962" s="554" t="s">
        <v>517</v>
      </c>
      <c r="B3962" s="381" t="s">
        <v>4555</v>
      </c>
      <c r="C3962" s="381" t="s">
        <v>8618</v>
      </c>
      <c r="D3962" s="367" t="s">
        <v>3752</v>
      </c>
      <c r="E3962" s="247">
        <v>3211.35</v>
      </c>
      <c r="F3962" s="379">
        <v>46138229</v>
      </c>
      <c r="G3962" s="367" t="s">
        <v>8811</v>
      </c>
      <c r="H3962" s="367" t="s">
        <v>3752</v>
      </c>
      <c r="I3962" s="367" t="s">
        <v>817</v>
      </c>
      <c r="J3962" s="367" t="s">
        <v>8733</v>
      </c>
      <c r="K3962" s="379">
        <v>44013</v>
      </c>
      <c r="L3962" s="420">
        <v>5</v>
      </c>
      <c r="M3962" s="247">
        <v>16056.75</v>
      </c>
      <c r="N3962" s="495">
        <v>44197</v>
      </c>
      <c r="O3962" s="379">
        <v>6</v>
      </c>
      <c r="P3962" s="247">
        <v>19268.099999999999</v>
      </c>
    </row>
    <row r="3963" spans="1:16" s="54" customFormat="1" ht="11.25" x14ac:dyDescent="0.2">
      <c r="A3963" s="554" t="s">
        <v>517</v>
      </c>
      <c r="B3963" s="381" t="s">
        <v>4555</v>
      </c>
      <c r="C3963" s="381" t="s">
        <v>8618</v>
      </c>
      <c r="D3963" s="367" t="s">
        <v>3752</v>
      </c>
      <c r="E3963" s="247">
        <v>3211.35</v>
      </c>
      <c r="F3963" s="379">
        <v>71244825</v>
      </c>
      <c r="G3963" s="367" t="s">
        <v>8812</v>
      </c>
      <c r="H3963" s="367" t="s">
        <v>3752</v>
      </c>
      <c r="I3963" s="367" t="s">
        <v>817</v>
      </c>
      <c r="J3963" s="367" t="s">
        <v>8733</v>
      </c>
      <c r="K3963" s="379">
        <v>43952</v>
      </c>
      <c r="L3963" s="420">
        <v>7</v>
      </c>
      <c r="M3963" s="247">
        <v>22479.45</v>
      </c>
      <c r="N3963" s="495">
        <v>44197</v>
      </c>
      <c r="O3963" s="379">
        <v>6</v>
      </c>
      <c r="P3963" s="247">
        <v>19268.099999999999</v>
      </c>
    </row>
    <row r="3964" spans="1:16" s="54" customFormat="1" ht="11.25" x14ac:dyDescent="0.2">
      <c r="A3964" s="554" t="s">
        <v>517</v>
      </c>
      <c r="B3964" s="381" t="s">
        <v>4555</v>
      </c>
      <c r="C3964" s="381" t="s">
        <v>8618</v>
      </c>
      <c r="D3964" s="367" t="s">
        <v>3752</v>
      </c>
      <c r="E3964" s="247">
        <v>3717.55</v>
      </c>
      <c r="F3964" s="379">
        <v>73496921</v>
      </c>
      <c r="G3964" s="367" t="s">
        <v>8813</v>
      </c>
      <c r="H3964" s="367" t="s">
        <v>3752</v>
      </c>
      <c r="I3964" s="367" t="s">
        <v>817</v>
      </c>
      <c r="J3964" s="367" t="s">
        <v>8733</v>
      </c>
      <c r="K3964" s="379">
        <v>44136</v>
      </c>
      <c r="L3964" s="420">
        <v>1</v>
      </c>
      <c r="M3964" s="247">
        <v>3717.55</v>
      </c>
      <c r="N3964" s="495">
        <v>44197</v>
      </c>
      <c r="O3964" s="379">
        <v>6</v>
      </c>
      <c r="P3964" s="247">
        <v>22305.3</v>
      </c>
    </row>
    <row r="3965" spans="1:16" s="54" customFormat="1" ht="11.25" x14ac:dyDescent="0.2">
      <c r="A3965" s="554" t="s">
        <v>517</v>
      </c>
      <c r="B3965" s="381" t="s">
        <v>4555</v>
      </c>
      <c r="C3965" s="381" t="s">
        <v>8618</v>
      </c>
      <c r="D3965" s="367" t="s">
        <v>3752</v>
      </c>
      <c r="E3965" s="247">
        <v>3717.55</v>
      </c>
      <c r="F3965" s="379">
        <v>40940376</v>
      </c>
      <c r="G3965" s="367" t="s">
        <v>8814</v>
      </c>
      <c r="H3965" s="367" t="s">
        <v>3752</v>
      </c>
      <c r="I3965" s="367" t="s">
        <v>817</v>
      </c>
      <c r="J3965" s="367" t="s">
        <v>8733</v>
      </c>
      <c r="K3965" s="379">
        <v>44166</v>
      </c>
      <c r="L3965" s="420">
        <v>0</v>
      </c>
      <c r="M3965" s="247">
        <v>3717.55</v>
      </c>
      <c r="N3965" s="495">
        <v>44197</v>
      </c>
      <c r="O3965" s="379">
        <v>6</v>
      </c>
      <c r="P3965" s="247">
        <v>22305.3</v>
      </c>
    </row>
    <row r="3966" spans="1:16" s="54" customFormat="1" ht="11.25" x14ac:dyDescent="0.2">
      <c r="A3966" s="554" t="s">
        <v>517</v>
      </c>
      <c r="B3966" s="381" t="s">
        <v>4555</v>
      </c>
      <c r="C3966" s="381" t="s">
        <v>8618</v>
      </c>
      <c r="D3966" s="367" t="s">
        <v>3752</v>
      </c>
      <c r="E3966" s="247">
        <v>4223.75</v>
      </c>
      <c r="F3966" s="379">
        <v>42644199</v>
      </c>
      <c r="G3966" s="367" t="s">
        <v>8815</v>
      </c>
      <c r="H3966" s="367" t="s">
        <v>3752</v>
      </c>
      <c r="I3966" s="367" t="s">
        <v>817</v>
      </c>
      <c r="J3966" s="367" t="s">
        <v>8733</v>
      </c>
      <c r="K3966" s="379">
        <v>44013</v>
      </c>
      <c r="L3966" s="420">
        <v>5</v>
      </c>
      <c r="M3966" s="247">
        <v>21118.75</v>
      </c>
      <c r="N3966" s="495">
        <v>44197</v>
      </c>
      <c r="O3966" s="379">
        <v>6</v>
      </c>
      <c r="P3966" s="247">
        <v>25342.5</v>
      </c>
    </row>
    <row r="3967" spans="1:16" s="54" customFormat="1" ht="11.25" x14ac:dyDescent="0.2">
      <c r="A3967" s="554" t="s">
        <v>517</v>
      </c>
      <c r="B3967" s="381" t="s">
        <v>4555</v>
      </c>
      <c r="C3967" s="381" t="s">
        <v>8618</v>
      </c>
      <c r="D3967" s="367" t="s">
        <v>3752</v>
      </c>
      <c r="E3967" s="247">
        <v>3211.35</v>
      </c>
      <c r="F3967" s="379">
        <v>8638032</v>
      </c>
      <c r="G3967" s="367" t="s">
        <v>8816</v>
      </c>
      <c r="H3967" s="367" t="s">
        <v>3752</v>
      </c>
      <c r="I3967" s="367" t="s">
        <v>817</v>
      </c>
      <c r="J3967" s="367" t="s">
        <v>8733</v>
      </c>
      <c r="K3967" s="379">
        <v>44030</v>
      </c>
      <c r="L3967" s="420">
        <v>5</v>
      </c>
      <c r="M3967" s="247">
        <v>16056.75</v>
      </c>
      <c r="N3967" s="495">
        <v>44197</v>
      </c>
      <c r="O3967" s="379">
        <v>6</v>
      </c>
      <c r="P3967" s="247">
        <v>19268.099999999999</v>
      </c>
    </row>
    <row r="3968" spans="1:16" s="54" customFormat="1" ht="11.25" x14ac:dyDescent="0.2">
      <c r="A3968" s="554" t="s">
        <v>517</v>
      </c>
      <c r="B3968" s="381" t="s">
        <v>4555</v>
      </c>
      <c r="C3968" s="381" t="s">
        <v>8618</v>
      </c>
      <c r="D3968" s="367" t="s">
        <v>3752</v>
      </c>
      <c r="E3968" s="247">
        <v>3211.35</v>
      </c>
      <c r="F3968" s="379">
        <v>70212162</v>
      </c>
      <c r="G3968" s="367" t="s">
        <v>8817</v>
      </c>
      <c r="H3968" s="367" t="s">
        <v>3752</v>
      </c>
      <c r="I3968" s="367" t="s">
        <v>817</v>
      </c>
      <c r="J3968" s="367" t="s">
        <v>8733</v>
      </c>
      <c r="K3968" s="379">
        <v>44044</v>
      </c>
      <c r="L3968" s="420">
        <v>4</v>
      </c>
      <c r="M3968" s="247">
        <v>12845.4</v>
      </c>
      <c r="N3968" s="495">
        <v>44197</v>
      </c>
      <c r="O3968" s="379">
        <v>6</v>
      </c>
      <c r="P3968" s="247">
        <v>19268.099999999999</v>
      </c>
    </row>
    <row r="3969" spans="1:16" s="54" customFormat="1" ht="11.25" x14ac:dyDescent="0.2">
      <c r="A3969" s="554" t="s">
        <v>517</v>
      </c>
      <c r="B3969" s="381" t="s">
        <v>4555</v>
      </c>
      <c r="C3969" s="381" t="s">
        <v>8618</v>
      </c>
      <c r="D3969" s="367" t="s">
        <v>3752</v>
      </c>
      <c r="E3969" s="247">
        <v>3717.55</v>
      </c>
      <c r="F3969" s="379">
        <v>73787816</v>
      </c>
      <c r="G3969" s="367" t="s">
        <v>8818</v>
      </c>
      <c r="H3969" s="367" t="s">
        <v>3752</v>
      </c>
      <c r="I3969" s="367" t="s">
        <v>817</v>
      </c>
      <c r="J3969" s="367" t="s">
        <v>8733</v>
      </c>
      <c r="K3969" s="379">
        <v>44136</v>
      </c>
      <c r="L3969" s="420">
        <v>1</v>
      </c>
      <c r="M3969" s="247">
        <v>3717.55</v>
      </c>
      <c r="N3969" s="495">
        <v>44197</v>
      </c>
      <c r="O3969" s="379">
        <v>6</v>
      </c>
      <c r="P3969" s="247">
        <v>22305.3</v>
      </c>
    </row>
    <row r="3970" spans="1:16" s="54" customFormat="1" ht="11.25" x14ac:dyDescent="0.2">
      <c r="A3970" s="554" t="s">
        <v>517</v>
      </c>
      <c r="B3970" s="381" t="s">
        <v>4555</v>
      </c>
      <c r="C3970" s="381" t="s">
        <v>8618</v>
      </c>
      <c r="D3970" s="367" t="s">
        <v>8819</v>
      </c>
      <c r="E3970" s="247">
        <v>3760.95</v>
      </c>
      <c r="F3970" s="379">
        <v>70404462</v>
      </c>
      <c r="G3970" s="367" t="s">
        <v>8820</v>
      </c>
      <c r="H3970" s="367" t="s">
        <v>8819</v>
      </c>
      <c r="I3970" s="367" t="s">
        <v>817</v>
      </c>
      <c r="J3970" s="367" t="s">
        <v>8733</v>
      </c>
      <c r="K3970" s="379">
        <v>44136</v>
      </c>
      <c r="L3970" s="420">
        <v>1</v>
      </c>
      <c r="M3970" s="247">
        <v>3760.95</v>
      </c>
      <c r="N3970" s="495">
        <v>44197</v>
      </c>
      <c r="O3970" s="379">
        <v>6</v>
      </c>
      <c r="P3970" s="247">
        <v>22565.7</v>
      </c>
    </row>
    <row r="3971" spans="1:16" s="54" customFormat="1" ht="11.25" x14ac:dyDescent="0.2">
      <c r="A3971" s="554" t="s">
        <v>517</v>
      </c>
      <c r="B3971" s="381" t="s">
        <v>4555</v>
      </c>
      <c r="C3971" s="381" t="s">
        <v>8618</v>
      </c>
      <c r="D3971" s="367" t="s">
        <v>8819</v>
      </c>
      <c r="E3971" s="247">
        <v>3717.55</v>
      </c>
      <c r="F3971" s="379">
        <v>47124804</v>
      </c>
      <c r="G3971" s="367" t="s">
        <v>8821</v>
      </c>
      <c r="H3971" s="367" t="s">
        <v>8819</v>
      </c>
      <c r="I3971" s="367" t="s">
        <v>817</v>
      </c>
      <c r="J3971" s="367" t="s">
        <v>8733</v>
      </c>
      <c r="K3971" s="379">
        <v>44136</v>
      </c>
      <c r="L3971" s="420">
        <v>1</v>
      </c>
      <c r="M3971" s="247">
        <v>3717.55</v>
      </c>
      <c r="N3971" s="495">
        <v>44197</v>
      </c>
      <c r="O3971" s="379">
        <v>6</v>
      </c>
      <c r="P3971" s="247">
        <v>22305.3</v>
      </c>
    </row>
    <row r="3972" spans="1:16" s="54" customFormat="1" ht="11.25" x14ac:dyDescent="0.2">
      <c r="A3972" s="554" t="s">
        <v>517</v>
      </c>
      <c r="B3972" s="381" t="s">
        <v>4555</v>
      </c>
      <c r="C3972" s="381" t="s">
        <v>8618</v>
      </c>
      <c r="D3972" s="367" t="s">
        <v>5292</v>
      </c>
      <c r="E3972" s="247">
        <v>4285.75</v>
      </c>
      <c r="F3972" s="379">
        <v>43810998</v>
      </c>
      <c r="G3972" s="367" t="s">
        <v>8822</v>
      </c>
      <c r="H3972" s="367" t="s">
        <v>5292</v>
      </c>
      <c r="I3972" s="367" t="s">
        <v>8637</v>
      </c>
      <c r="J3972" s="367" t="s">
        <v>8638</v>
      </c>
      <c r="K3972" s="379">
        <v>44136</v>
      </c>
      <c r="L3972" s="420">
        <v>1</v>
      </c>
      <c r="M3972" s="247">
        <v>4285.75</v>
      </c>
      <c r="N3972" s="495">
        <v>44197</v>
      </c>
      <c r="O3972" s="379">
        <v>6</v>
      </c>
      <c r="P3972" s="247">
        <v>25714.5</v>
      </c>
    </row>
    <row r="3973" spans="1:16" s="54" customFormat="1" ht="11.25" x14ac:dyDescent="0.2">
      <c r="A3973" s="554" t="s">
        <v>517</v>
      </c>
      <c r="B3973" s="381" t="s">
        <v>4555</v>
      </c>
      <c r="C3973" s="381" t="s">
        <v>8618</v>
      </c>
      <c r="D3973" s="367" t="s">
        <v>5292</v>
      </c>
      <c r="E3973" s="247">
        <v>4273.3500000000004</v>
      </c>
      <c r="F3973" s="379">
        <v>46915621</v>
      </c>
      <c r="G3973" s="367" t="s">
        <v>8823</v>
      </c>
      <c r="H3973" s="367" t="s">
        <v>5292</v>
      </c>
      <c r="I3973" s="367" t="s">
        <v>8637</v>
      </c>
      <c r="J3973" s="367" t="s">
        <v>8638</v>
      </c>
      <c r="K3973" s="379">
        <v>44136</v>
      </c>
      <c r="L3973" s="420">
        <v>1</v>
      </c>
      <c r="M3973" s="247">
        <v>4273.3500000000004</v>
      </c>
      <c r="N3973" s="495">
        <v>44197</v>
      </c>
      <c r="O3973" s="379">
        <v>6</v>
      </c>
      <c r="P3973" s="247">
        <v>25640.1</v>
      </c>
    </row>
    <row r="3974" spans="1:16" s="54" customFormat="1" ht="11.25" x14ac:dyDescent="0.2">
      <c r="A3974" s="554" t="s">
        <v>517</v>
      </c>
      <c r="B3974" s="381" t="s">
        <v>4555</v>
      </c>
      <c r="C3974" s="381" t="s">
        <v>8618</v>
      </c>
      <c r="D3974" s="367" t="s">
        <v>5292</v>
      </c>
      <c r="E3974" s="247">
        <v>4223.75</v>
      </c>
      <c r="F3974" s="379">
        <v>70234929</v>
      </c>
      <c r="G3974" s="367" t="s">
        <v>8824</v>
      </c>
      <c r="H3974" s="367" t="s">
        <v>5292</v>
      </c>
      <c r="I3974" s="367" t="s">
        <v>8637</v>
      </c>
      <c r="J3974" s="367" t="s">
        <v>8638</v>
      </c>
      <c r="K3974" s="379">
        <v>44136</v>
      </c>
      <c r="L3974" s="420">
        <v>1</v>
      </c>
      <c r="M3974" s="247">
        <v>4223.75</v>
      </c>
      <c r="N3974" s="495">
        <v>44197</v>
      </c>
      <c r="O3974" s="379">
        <v>6</v>
      </c>
      <c r="P3974" s="247">
        <v>25342.5</v>
      </c>
    </row>
    <row r="3975" spans="1:16" s="54" customFormat="1" ht="11.25" x14ac:dyDescent="0.2">
      <c r="A3975" s="554" t="s">
        <v>517</v>
      </c>
      <c r="B3975" s="381" t="s">
        <v>4555</v>
      </c>
      <c r="C3975" s="381" t="s">
        <v>8618</v>
      </c>
      <c r="D3975" s="367" t="s">
        <v>5292</v>
      </c>
      <c r="E3975" s="247">
        <v>4223.75</v>
      </c>
      <c r="F3975" s="379">
        <v>40477595</v>
      </c>
      <c r="G3975" s="367" t="s">
        <v>8825</v>
      </c>
      <c r="H3975" s="367" t="s">
        <v>5292</v>
      </c>
      <c r="I3975" s="367" t="s">
        <v>8637</v>
      </c>
      <c r="J3975" s="367" t="s">
        <v>8638</v>
      </c>
      <c r="K3975" s="379">
        <v>44111</v>
      </c>
      <c r="L3975" s="420">
        <v>2</v>
      </c>
      <c r="M3975" s="247">
        <v>8447.5</v>
      </c>
      <c r="N3975" s="495">
        <v>44197</v>
      </c>
      <c r="O3975" s="379">
        <v>6</v>
      </c>
      <c r="P3975" s="247">
        <v>25342.5</v>
      </c>
    </row>
    <row r="3976" spans="1:16" s="54" customFormat="1" ht="11.25" x14ac:dyDescent="0.2">
      <c r="A3976" s="554" t="s">
        <v>517</v>
      </c>
      <c r="B3976" s="381" t="s">
        <v>1136</v>
      </c>
      <c r="C3976" s="381" t="s">
        <v>9242</v>
      </c>
      <c r="D3976" s="367" t="s">
        <v>4700</v>
      </c>
      <c r="E3976" s="247">
        <v>2806.39</v>
      </c>
      <c r="F3976" s="379">
        <v>21087237</v>
      </c>
      <c r="G3976" s="367" t="s">
        <v>8826</v>
      </c>
      <c r="H3976" s="367" t="s">
        <v>4700</v>
      </c>
      <c r="I3976" s="367" t="s">
        <v>8637</v>
      </c>
      <c r="J3976" s="367" t="s">
        <v>8638</v>
      </c>
      <c r="K3976" s="379">
        <v>42139</v>
      </c>
      <c r="L3976" s="420">
        <v>67</v>
      </c>
      <c r="M3976" s="247">
        <v>188028.13</v>
      </c>
      <c r="N3976" s="495">
        <v>44197</v>
      </c>
      <c r="O3976" s="379">
        <v>6</v>
      </c>
      <c r="P3976" s="247">
        <v>16838.34</v>
      </c>
    </row>
    <row r="3977" spans="1:16" s="54" customFormat="1" ht="11.25" x14ac:dyDescent="0.2">
      <c r="A3977" s="554" t="s">
        <v>517</v>
      </c>
      <c r="B3977" s="381" t="s">
        <v>1136</v>
      </c>
      <c r="C3977" s="381" t="s">
        <v>9242</v>
      </c>
      <c r="D3977" s="367" t="s">
        <v>8619</v>
      </c>
      <c r="E3977" s="247">
        <v>1653.6</v>
      </c>
      <c r="F3977" s="379">
        <v>21071256</v>
      </c>
      <c r="G3977" s="367" t="s">
        <v>8827</v>
      </c>
      <c r="H3977" s="367" t="s">
        <v>8619</v>
      </c>
      <c r="I3977" s="367" t="s">
        <v>8621</v>
      </c>
      <c r="J3977" s="367" t="s">
        <v>8622</v>
      </c>
      <c r="K3977" s="379">
        <v>43862</v>
      </c>
      <c r="L3977" s="420">
        <v>10</v>
      </c>
      <c r="M3977" s="247">
        <v>16536</v>
      </c>
      <c r="N3977" s="495">
        <v>44197</v>
      </c>
      <c r="O3977" s="379">
        <v>6</v>
      </c>
      <c r="P3977" s="247">
        <v>9921.6</v>
      </c>
    </row>
    <row r="3978" spans="1:16" s="54" customFormat="1" ht="11.25" x14ac:dyDescent="0.2">
      <c r="A3978" s="554" t="s">
        <v>517</v>
      </c>
      <c r="B3978" s="381" t="s">
        <v>1136</v>
      </c>
      <c r="C3978" s="381" t="s">
        <v>9242</v>
      </c>
      <c r="D3978" s="367" t="s">
        <v>8619</v>
      </c>
      <c r="E3978" s="247">
        <v>1543.36</v>
      </c>
      <c r="F3978" s="379">
        <v>44200300</v>
      </c>
      <c r="G3978" s="367" t="s">
        <v>8828</v>
      </c>
      <c r="H3978" s="367" t="s">
        <v>8619</v>
      </c>
      <c r="I3978" s="367" t="s">
        <v>8621</v>
      </c>
      <c r="J3978" s="367" t="s">
        <v>8622</v>
      </c>
      <c r="K3978" s="379">
        <v>44111</v>
      </c>
      <c r="L3978" s="420">
        <v>2</v>
      </c>
      <c r="M3978" s="247">
        <v>3086.72</v>
      </c>
      <c r="N3978" s="495">
        <v>44197</v>
      </c>
      <c r="O3978" s="379">
        <v>6</v>
      </c>
      <c r="P3978" s="247">
        <v>9260.16</v>
      </c>
    </row>
    <row r="3979" spans="1:16" s="54" customFormat="1" ht="11.25" x14ac:dyDescent="0.2">
      <c r="A3979" s="554" t="s">
        <v>517</v>
      </c>
      <c r="B3979" s="381" t="s">
        <v>1136</v>
      </c>
      <c r="C3979" s="381" t="s">
        <v>9242</v>
      </c>
      <c r="D3979" s="367" t="s">
        <v>8619</v>
      </c>
      <c r="E3979" s="247">
        <v>1543.36</v>
      </c>
      <c r="F3979" s="379">
        <v>21134192</v>
      </c>
      <c r="G3979" s="367" t="s">
        <v>8829</v>
      </c>
      <c r="H3979" s="367" t="s">
        <v>8619</v>
      </c>
      <c r="I3979" s="367" t="s">
        <v>8621</v>
      </c>
      <c r="J3979" s="367" t="s">
        <v>8622</v>
      </c>
      <c r="K3979" s="379">
        <v>42539</v>
      </c>
      <c r="L3979" s="420">
        <v>54</v>
      </c>
      <c r="M3979" s="247">
        <v>83341.440000000002</v>
      </c>
      <c r="N3979" s="495">
        <v>44197</v>
      </c>
      <c r="O3979" s="379">
        <v>6</v>
      </c>
      <c r="P3979" s="247">
        <v>9260.16</v>
      </c>
    </row>
    <row r="3980" spans="1:16" s="54" customFormat="1" ht="11.25" x14ac:dyDescent="0.2">
      <c r="A3980" s="554" t="s">
        <v>517</v>
      </c>
      <c r="B3980" s="381" t="s">
        <v>1136</v>
      </c>
      <c r="C3980" s="381" t="s">
        <v>9242</v>
      </c>
      <c r="D3980" s="367" t="s">
        <v>8619</v>
      </c>
      <c r="E3980" s="247">
        <v>1543.36</v>
      </c>
      <c r="F3980" s="379">
        <v>21123622</v>
      </c>
      <c r="G3980" s="367" t="s">
        <v>8830</v>
      </c>
      <c r="H3980" s="367" t="s">
        <v>8619</v>
      </c>
      <c r="I3980" s="367" t="s">
        <v>8621</v>
      </c>
      <c r="J3980" s="367" t="s">
        <v>8622</v>
      </c>
      <c r="K3980" s="379">
        <v>43784</v>
      </c>
      <c r="L3980" s="420">
        <v>13</v>
      </c>
      <c r="M3980" s="247">
        <v>20063.68</v>
      </c>
      <c r="N3980" s="495">
        <v>44197</v>
      </c>
      <c r="O3980" s="379">
        <v>6</v>
      </c>
      <c r="P3980" s="247">
        <v>9260.16</v>
      </c>
    </row>
    <row r="3981" spans="1:16" s="54" customFormat="1" ht="11.25" x14ac:dyDescent="0.2">
      <c r="A3981" s="554" t="s">
        <v>517</v>
      </c>
      <c r="B3981" s="381" t="s">
        <v>1136</v>
      </c>
      <c r="C3981" s="381" t="s">
        <v>9242</v>
      </c>
      <c r="D3981" s="367" t="s">
        <v>8619</v>
      </c>
      <c r="E3981" s="247">
        <v>1543.36</v>
      </c>
      <c r="F3981" s="379">
        <v>21063631</v>
      </c>
      <c r="G3981" s="367" t="s">
        <v>8831</v>
      </c>
      <c r="H3981" s="367" t="s">
        <v>8619</v>
      </c>
      <c r="I3981" s="367" t="s">
        <v>8621</v>
      </c>
      <c r="J3981" s="367" t="s">
        <v>8622</v>
      </c>
      <c r="K3981" s="379">
        <v>44111</v>
      </c>
      <c r="L3981" s="420">
        <v>2</v>
      </c>
      <c r="M3981" s="247">
        <v>3086.72</v>
      </c>
      <c r="N3981" s="495">
        <v>44197</v>
      </c>
      <c r="O3981" s="379">
        <v>6</v>
      </c>
      <c r="P3981" s="247">
        <v>9260.16</v>
      </c>
    </row>
    <row r="3982" spans="1:16" s="54" customFormat="1" ht="11.25" x14ac:dyDescent="0.2">
      <c r="A3982" s="554" t="s">
        <v>517</v>
      </c>
      <c r="B3982" s="381" t="s">
        <v>1136</v>
      </c>
      <c r="C3982" s="381" t="s">
        <v>9242</v>
      </c>
      <c r="D3982" s="367" t="s">
        <v>8619</v>
      </c>
      <c r="E3982" s="247">
        <v>1653.6</v>
      </c>
      <c r="F3982" s="379">
        <v>46751264</v>
      </c>
      <c r="G3982" s="367" t="s">
        <v>8832</v>
      </c>
      <c r="H3982" s="367" t="s">
        <v>8619</v>
      </c>
      <c r="I3982" s="367" t="s">
        <v>8621</v>
      </c>
      <c r="J3982" s="367" t="s">
        <v>8622</v>
      </c>
      <c r="K3982" s="379">
        <v>43556</v>
      </c>
      <c r="L3982" s="420">
        <v>20</v>
      </c>
      <c r="M3982" s="247">
        <v>33072</v>
      </c>
      <c r="N3982" s="495">
        <v>44197</v>
      </c>
      <c r="O3982" s="379">
        <v>6</v>
      </c>
      <c r="P3982" s="247">
        <v>9921.6</v>
      </c>
    </row>
    <row r="3983" spans="1:16" s="54" customFormat="1" ht="11.25" x14ac:dyDescent="0.2">
      <c r="A3983" s="554" t="s">
        <v>517</v>
      </c>
      <c r="B3983" s="381" t="s">
        <v>1136</v>
      </c>
      <c r="C3983" s="381" t="s">
        <v>9242</v>
      </c>
      <c r="D3983" s="367" t="s">
        <v>8619</v>
      </c>
      <c r="E3983" s="247">
        <v>1543.36</v>
      </c>
      <c r="F3983" s="379">
        <v>21261036</v>
      </c>
      <c r="G3983" s="367" t="s">
        <v>8833</v>
      </c>
      <c r="H3983" s="367" t="s">
        <v>8619</v>
      </c>
      <c r="I3983" s="367" t="s">
        <v>8621</v>
      </c>
      <c r="J3983" s="367" t="s">
        <v>8622</v>
      </c>
      <c r="K3983" s="379">
        <v>39814</v>
      </c>
      <c r="L3983" s="420">
        <v>143</v>
      </c>
      <c r="M3983" s="247">
        <v>220700.48</v>
      </c>
      <c r="N3983" s="495">
        <v>44197</v>
      </c>
      <c r="O3983" s="379">
        <v>6</v>
      </c>
      <c r="P3983" s="247">
        <v>9260.16</v>
      </c>
    </row>
    <row r="3984" spans="1:16" s="54" customFormat="1" ht="11.25" x14ac:dyDescent="0.2">
      <c r="A3984" s="554" t="s">
        <v>517</v>
      </c>
      <c r="B3984" s="381" t="s">
        <v>1136</v>
      </c>
      <c r="C3984" s="381" t="s">
        <v>9242</v>
      </c>
      <c r="D3984" s="367" t="s">
        <v>8619</v>
      </c>
      <c r="E3984" s="247">
        <v>1543.36</v>
      </c>
      <c r="F3984" s="379">
        <v>21083919</v>
      </c>
      <c r="G3984" s="367" t="s">
        <v>8834</v>
      </c>
      <c r="H3984" s="367" t="s">
        <v>8619</v>
      </c>
      <c r="I3984" s="367" t="s">
        <v>8621</v>
      </c>
      <c r="J3984" s="367" t="s">
        <v>8622</v>
      </c>
      <c r="K3984" s="379">
        <v>42475</v>
      </c>
      <c r="L3984" s="420">
        <v>56</v>
      </c>
      <c r="M3984" s="247">
        <v>86428.160000000003</v>
      </c>
      <c r="N3984" s="495">
        <v>44197</v>
      </c>
      <c r="O3984" s="379">
        <v>6</v>
      </c>
      <c r="P3984" s="247">
        <v>9260.16</v>
      </c>
    </row>
    <row r="3985" spans="1:16" s="54" customFormat="1" ht="11.25" x14ac:dyDescent="0.2">
      <c r="A3985" s="554" t="s">
        <v>517</v>
      </c>
      <c r="B3985" s="381" t="s">
        <v>1136</v>
      </c>
      <c r="C3985" s="381" t="s">
        <v>9242</v>
      </c>
      <c r="D3985" s="367" t="s">
        <v>3733</v>
      </c>
      <c r="E3985" s="247">
        <v>2198.9499999999998</v>
      </c>
      <c r="F3985" s="379">
        <v>70149056</v>
      </c>
      <c r="G3985" s="367" t="s">
        <v>8835</v>
      </c>
      <c r="H3985" s="367" t="s">
        <v>3733</v>
      </c>
      <c r="I3985" s="367" t="s">
        <v>817</v>
      </c>
      <c r="J3985" s="367" t="s">
        <v>8733</v>
      </c>
      <c r="K3985" s="379">
        <v>43497</v>
      </c>
      <c r="L3985" s="420">
        <v>22</v>
      </c>
      <c r="M3985" s="247">
        <v>48376.9</v>
      </c>
      <c r="N3985" s="495">
        <v>44197</v>
      </c>
      <c r="O3985" s="379">
        <v>6</v>
      </c>
      <c r="P3985" s="247">
        <v>13193.7</v>
      </c>
    </row>
    <row r="3986" spans="1:16" s="54" customFormat="1" ht="11.25" x14ac:dyDescent="0.2">
      <c r="A3986" s="554" t="s">
        <v>517</v>
      </c>
      <c r="B3986" s="381" t="s">
        <v>1136</v>
      </c>
      <c r="C3986" s="381" t="s">
        <v>9242</v>
      </c>
      <c r="D3986" s="367" t="s">
        <v>7985</v>
      </c>
      <c r="E3986" s="247">
        <v>2705.15</v>
      </c>
      <c r="F3986" s="379">
        <v>72539109</v>
      </c>
      <c r="G3986" s="367" t="s">
        <v>8836</v>
      </c>
      <c r="H3986" s="367" t="s">
        <v>7985</v>
      </c>
      <c r="I3986" s="367" t="s">
        <v>817</v>
      </c>
      <c r="J3986" s="367" t="s">
        <v>8733</v>
      </c>
      <c r="K3986" s="379">
        <v>44013</v>
      </c>
      <c r="L3986" s="420">
        <v>5</v>
      </c>
      <c r="M3986" s="247">
        <v>13525.75</v>
      </c>
      <c r="N3986" s="495">
        <v>44197</v>
      </c>
      <c r="O3986" s="379">
        <v>6</v>
      </c>
      <c r="P3986" s="247">
        <v>16230.9</v>
      </c>
    </row>
    <row r="3987" spans="1:16" s="54" customFormat="1" ht="11.25" x14ac:dyDescent="0.2">
      <c r="A3987" s="554" t="s">
        <v>517</v>
      </c>
      <c r="B3987" s="381" t="s">
        <v>1136</v>
      </c>
      <c r="C3987" s="381" t="s">
        <v>9242</v>
      </c>
      <c r="D3987" s="367" t="s">
        <v>8837</v>
      </c>
      <c r="E3987" s="247">
        <v>2705.15</v>
      </c>
      <c r="F3987" s="379">
        <v>47139907</v>
      </c>
      <c r="G3987" s="367" t="s">
        <v>8838</v>
      </c>
      <c r="H3987" s="367" t="s">
        <v>8837</v>
      </c>
      <c r="I3987" s="367" t="s">
        <v>8637</v>
      </c>
      <c r="J3987" s="367" t="s">
        <v>8638</v>
      </c>
      <c r="K3987" s="379">
        <v>43862</v>
      </c>
      <c r="L3987" s="420">
        <v>10</v>
      </c>
      <c r="M3987" s="247">
        <v>27051.5</v>
      </c>
      <c r="N3987" s="495">
        <v>44197</v>
      </c>
      <c r="O3987" s="379">
        <v>6</v>
      </c>
      <c r="P3987" s="247">
        <v>16230.9</v>
      </c>
    </row>
    <row r="3988" spans="1:16" s="54" customFormat="1" ht="11.25" x14ac:dyDescent="0.2">
      <c r="A3988" s="554" t="s">
        <v>517</v>
      </c>
      <c r="B3988" s="381" t="s">
        <v>1136</v>
      </c>
      <c r="C3988" s="381" t="s">
        <v>9242</v>
      </c>
      <c r="D3988" s="367" t="s">
        <v>5333</v>
      </c>
      <c r="E3988" s="247">
        <v>1874.08</v>
      </c>
      <c r="F3988" s="379">
        <v>74076170</v>
      </c>
      <c r="G3988" s="367" t="s">
        <v>8839</v>
      </c>
      <c r="H3988" s="367" t="s">
        <v>5333</v>
      </c>
      <c r="I3988" s="367" t="s">
        <v>8621</v>
      </c>
      <c r="J3988" s="367" t="s">
        <v>8622</v>
      </c>
      <c r="K3988" s="379">
        <v>43699</v>
      </c>
      <c r="L3988" s="420">
        <v>16</v>
      </c>
      <c r="M3988" s="247">
        <v>29985.279999999999</v>
      </c>
      <c r="N3988" s="495">
        <v>44197</v>
      </c>
      <c r="O3988" s="379">
        <v>6</v>
      </c>
      <c r="P3988" s="247">
        <v>11244.48</v>
      </c>
    </row>
    <row r="3989" spans="1:16" s="54" customFormat="1" ht="11.25" x14ac:dyDescent="0.2">
      <c r="A3989" s="554" t="s">
        <v>517</v>
      </c>
      <c r="B3989" s="381" t="s">
        <v>1136</v>
      </c>
      <c r="C3989" s="381" t="s">
        <v>9242</v>
      </c>
      <c r="D3989" s="367" t="s">
        <v>8840</v>
      </c>
      <c r="E3989" s="247">
        <v>1653.6</v>
      </c>
      <c r="F3989" s="379">
        <v>45134217</v>
      </c>
      <c r="G3989" s="367" t="s">
        <v>8841</v>
      </c>
      <c r="H3989" s="367" t="s">
        <v>8840</v>
      </c>
      <c r="I3989" s="367" t="s">
        <v>8621</v>
      </c>
      <c r="J3989" s="367" t="s">
        <v>8622</v>
      </c>
      <c r="K3989" s="379">
        <v>43711</v>
      </c>
      <c r="L3989" s="420">
        <v>15</v>
      </c>
      <c r="M3989" s="247">
        <v>24804</v>
      </c>
      <c r="N3989" s="495">
        <v>44197</v>
      </c>
      <c r="O3989" s="379">
        <v>6</v>
      </c>
      <c r="P3989" s="247">
        <v>9921.6</v>
      </c>
    </row>
    <row r="3990" spans="1:16" s="54" customFormat="1" ht="11.25" x14ac:dyDescent="0.2">
      <c r="A3990" s="554" t="s">
        <v>517</v>
      </c>
      <c r="B3990" s="381" t="s">
        <v>1136</v>
      </c>
      <c r="C3990" s="381" t="s">
        <v>9242</v>
      </c>
      <c r="D3990" s="367" t="s">
        <v>8840</v>
      </c>
      <c r="E3990" s="247">
        <v>1653.6</v>
      </c>
      <c r="F3990" s="379">
        <v>45601759</v>
      </c>
      <c r="G3990" s="367" t="s">
        <v>8842</v>
      </c>
      <c r="H3990" s="367" t="s">
        <v>8840</v>
      </c>
      <c r="I3990" s="367" t="s">
        <v>8621</v>
      </c>
      <c r="J3990" s="367" t="s">
        <v>8622</v>
      </c>
      <c r="K3990" s="379">
        <v>43862</v>
      </c>
      <c r="L3990" s="420">
        <v>10</v>
      </c>
      <c r="M3990" s="247">
        <v>16536</v>
      </c>
      <c r="N3990" s="495">
        <v>44197</v>
      </c>
      <c r="O3990" s="379">
        <v>6</v>
      </c>
      <c r="P3990" s="247">
        <v>9921.6</v>
      </c>
    </row>
    <row r="3991" spans="1:16" s="54" customFormat="1" ht="11.25" x14ac:dyDescent="0.2">
      <c r="A3991" s="554" t="s">
        <v>517</v>
      </c>
      <c r="B3991" s="381" t="s">
        <v>1136</v>
      </c>
      <c r="C3991" s="381" t="s">
        <v>9242</v>
      </c>
      <c r="D3991" s="367" t="s">
        <v>8843</v>
      </c>
      <c r="E3991" s="247">
        <v>1874.08</v>
      </c>
      <c r="F3991" s="379">
        <v>70191221</v>
      </c>
      <c r="G3991" s="367" t="s">
        <v>8844</v>
      </c>
      <c r="H3991" s="367" t="s">
        <v>8843</v>
      </c>
      <c r="I3991" s="367" t="s">
        <v>8621</v>
      </c>
      <c r="J3991" s="367" t="s">
        <v>8622</v>
      </c>
      <c r="K3991" s="379">
        <v>44111</v>
      </c>
      <c r="L3991" s="420">
        <v>2</v>
      </c>
      <c r="M3991" s="247">
        <v>3748.16</v>
      </c>
      <c r="N3991" s="495">
        <v>44197</v>
      </c>
      <c r="O3991" s="379">
        <v>6</v>
      </c>
      <c r="P3991" s="247">
        <v>11244.48</v>
      </c>
    </row>
    <row r="3992" spans="1:16" s="54" customFormat="1" ht="11.25" x14ac:dyDescent="0.2">
      <c r="A3992" s="554" t="s">
        <v>517</v>
      </c>
      <c r="B3992" s="381" t="s">
        <v>1136</v>
      </c>
      <c r="C3992" s="381" t="s">
        <v>9242</v>
      </c>
      <c r="D3992" s="367" t="s">
        <v>5968</v>
      </c>
      <c r="E3992" s="247">
        <v>2705.15</v>
      </c>
      <c r="F3992" s="379">
        <v>45154193</v>
      </c>
      <c r="G3992" s="367" t="s">
        <v>8845</v>
      </c>
      <c r="H3992" s="367" t="s">
        <v>5968</v>
      </c>
      <c r="I3992" s="367" t="s">
        <v>8637</v>
      </c>
      <c r="J3992" s="367" t="s">
        <v>8638</v>
      </c>
      <c r="K3992" s="379">
        <v>44111</v>
      </c>
      <c r="L3992" s="420">
        <v>2</v>
      </c>
      <c r="M3992" s="247">
        <v>5410.3</v>
      </c>
      <c r="N3992" s="495">
        <v>44197</v>
      </c>
      <c r="O3992" s="379">
        <v>6</v>
      </c>
      <c r="P3992" s="247">
        <v>16230.9</v>
      </c>
    </row>
    <row r="3993" spans="1:16" s="54" customFormat="1" ht="11.25" x14ac:dyDescent="0.2">
      <c r="A3993" s="554" t="s">
        <v>517</v>
      </c>
      <c r="B3993" s="381" t="s">
        <v>1136</v>
      </c>
      <c r="C3993" s="381" t="s">
        <v>9242</v>
      </c>
      <c r="D3993" s="367" t="s">
        <v>5968</v>
      </c>
      <c r="E3993" s="247">
        <v>5033.67</v>
      </c>
      <c r="F3993" s="379">
        <v>45029244</v>
      </c>
      <c r="G3993" s="367" t="s">
        <v>8846</v>
      </c>
      <c r="H3993" s="367" t="s">
        <v>5968</v>
      </c>
      <c r="I3993" s="367" t="s">
        <v>8637</v>
      </c>
      <c r="J3993" s="367" t="s">
        <v>8638</v>
      </c>
      <c r="K3993" s="379">
        <v>43862</v>
      </c>
      <c r="L3993" s="420">
        <v>10</v>
      </c>
      <c r="M3993" s="247">
        <v>50336.7</v>
      </c>
      <c r="N3993" s="495">
        <v>44197</v>
      </c>
      <c r="O3993" s="379">
        <v>6</v>
      </c>
      <c r="P3993" s="247">
        <v>30202.02</v>
      </c>
    </row>
    <row r="3994" spans="1:16" s="54" customFormat="1" ht="11.25" x14ac:dyDescent="0.2">
      <c r="A3994" s="554" t="s">
        <v>517</v>
      </c>
      <c r="B3994" s="381" t="s">
        <v>1136</v>
      </c>
      <c r="C3994" s="381" t="s">
        <v>9242</v>
      </c>
      <c r="D3994" s="367" t="s">
        <v>5968</v>
      </c>
      <c r="E3994" s="247">
        <v>5033.67</v>
      </c>
      <c r="F3994" s="379">
        <v>8839530</v>
      </c>
      <c r="G3994" s="367" t="s">
        <v>8847</v>
      </c>
      <c r="H3994" s="367" t="s">
        <v>5968</v>
      </c>
      <c r="I3994" s="367" t="s">
        <v>8637</v>
      </c>
      <c r="J3994" s="367" t="s">
        <v>8638</v>
      </c>
      <c r="K3994" s="379">
        <v>43862</v>
      </c>
      <c r="L3994" s="420">
        <v>10</v>
      </c>
      <c r="M3994" s="247">
        <v>50336.7</v>
      </c>
      <c r="N3994" s="495">
        <v>44197</v>
      </c>
      <c r="O3994" s="379">
        <v>6</v>
      </c>
      <c r="P3994" s="247">
        <v>30202.02</v>
      </c>
    </row>
    <row r="3995" spans="1:16" s="54" customFormat="1" ht="11.25" x14ac:dyDescent="0.2">
      <c r="A3995" s="554" t="s">
        <v>517</v>
      </c>
      <c r="B3995" s="381" t="s">
        <v>1136</v>
      </c>
      <c r="C3995" s="381" t="s">
        <v>9242</v>
      </c>
      <c r="D3995" s="367" t="s">
        <v>4713</v>
      </c>
      <c r="E3995" s="247">
        <v>8379.08</v>
      </c>
      <c r="F3995" s="379">
        <v>23464529</v>
      </c>
      <c r="G3995" s="367" t="s">
        <v>8848</v>
      </c>
      <c r="H3995" s="367" t="s">
        <v>4713</v>
      </c>
      <c r="I3995" s="367" t="s">
        <v>8637</v>
      </c>
      <c r="J3995" s="367" t="s">
        <v>8638</v>
      </c>
      <c r="K3995" s="379">
        <v>44099</v>
      </c>
      <c r="L3995" s="420">
        <v>3</v>
      </c>
      <c r="M3995" s="247">
        <v>25137.24</v>
      </c>
      <c r="N3995" s="495">
        <v>44197</v>
      </c>
      <c r="O3995" s="379">
        <v>6</v>
      </c>
      <c r="P3995" s="247">
        <v>50274.48</v>
      </c>
    </row>
    <row r="3996" spans="1:16" s="54" customFormat="1" ht="11.25" x14ac:dyDescent="0.2">
      <c r="A3996" s="554" t="s">
        <v>517</v>
      </c>
      <c r="B3996" s="381" t="s">
        <v>1136</v>
      </c>
      <c r="C3996" s="381" t="s">
        <v>9242</v>
      </c>
      <c r="D3996" s="367" t="s">
        <v>4716</v>
      </c>
      <c r="E3996" s="247">
        <v>4223.75</v>
      </c>
      <c r="F3996" s="379">
        <v>48010318</v>
      </c>
      <c r="G3996" s="367" t="s">
        <v>8849</v>
      </c>
      <c r="H3996" s="367" t="s">
        <v>4716</v>
      </c>
      <c r="I3996" s="367" t="s">
        <v>8637</v>
      </c>
      <c r="J3996" s="367" t="s">
        <v>8638</v>
      </c>
      <c r="K3996" s="379">
        <v>44013</v>
      </c>
      <c r="L3996" s="420">
        <v>5</v>
      </c>
      <c r="M3996" s="247">
        <v>21118.75</v>
      </c>
      <c r="N3996" s="495">
        <v>44197</v>
      </c>
      <c r="O3996" s="379">
        <v>6</v>
      </c>
      <c r="P3996" s="247">
        <v>25342.5</v>
      </c>
    </row>
    <row r="3997" spans="1:16" s="54" customFormat="1" ht="11.25" x14ac:dyDescent="0.2">
      <c r="A3997" s="554" t="s">
        <v>517</v>
      </c>
      <c r="B3997" s="381" t="s">
        <v>1136</v>
      </c>
      <c r="C3997" s="381" t="s">
        <v>9242</v>
      </c>
      <c r="D3997" s="367" t="s">
        <v>4716</v>
      </c>
      <c r="E3997" s="247">
        <v>4223.75</v>
      </c>
      <c r="F3997" s="379">
        <v>42843705</v>
      </c>
      <c r="G3997" s="367" t="s">
        <v>8850</v>
      </c>
      <c r="H3997" s="367" t="s">
        <v>4716</v>
      </c>
      <c r="I3997" s="367" t="s">
        <v>8637</v>
      </c>
      <c r="J3997" s="367" t="s">
        <v>8638</v>
      </c>
      <c r="K3997" s="379">
        <v>44013</v>
      </c>
      <c r="L3997" s="420">
        <v>5</v>
      </c>
      <c r="M3997" s="247">
        <v>21118.75</v>
      </c>
      <c r="N3997" s="495">
        <v>44197</v>
      </c>
      <c r="O3997" s="379">
        <v>6</v>
      </c>
      <c r="P3997" s="247">
        <v>25342.5</v>
      </c>
    </row>
    <row r="3998" spans="1:16" s="54" customFormat="1" ht="11.25" x14ac:dyDescent="0.2">
      <c r="A3998" s="554" t="s">
        <v>517</v>
      </c>
      <c r="B3998" s="381" t="s">
        <v>1136</v>
      </c>
      <c r="C3998" s="381" t="s">
        <v>9242</v>
      </c>
      <c r="D3998" s="367" t="s">
        <v>4716</v>
      </c>
      <c r="E3998" s="247">
        <v>2705.15</v>
      </c>
      <c r="F3998" s="379">
        <v>45893508</v>
      </c>
      <c r="G3998" s="367" t="s">
        <v>8851</v>
      </c>
      <c r="H3998" s="367" t="s">
        <v>4716</v>
      </c>
      <c r="I3998" s="367" t="s">
        <v>8637</v>
      </c>
      <c r="J3998" s="367" t="s">
        <v>8638</v>
      </c>
      <c r="K3998" s="379">
        <v>44075</v>
      </c>
      <c r="L3998" s="420">
        <v>3</v>
      </c>
      <c r="M3998" s="247">
        <v>8115.45</v>
      </c>
      <c r="N3998" s="495">
        <v>44197</v>
      </c>
      <c r="O3998" s="379">
        <v>6</v>
      </c>
      <c r="P3998" s="247">
        <v>16230.9</v>
      </c>
    </row>
    <row r="3999" spans="1:16" s="54" customFormat="1" ht="11.25" x14ac:dyDescent="0.2">
      <c r="A3999" s="554" t="s">
        <v>517</v>
      </c>
      <c r="B3999" s="381" t="s">
        <v>1136</v>
      </c>
      <c r="C3999" s="381" t="s">
        <v>9242</v>
      </c>
      <c r="D3999" s="367" t="s">
        <v>4716</v>
      </c>
      <c r="E3999" s="247">
        <v>2705.15</v>
      </c>
      <c r="F3999" s="379">
        <v>45456813</v>
      </c>
      <c r="G3999" s="367" t="s">
        <v>8852</v>
      </c>
      <c r="H3999" s="367" t="s">
        <v>4716</v>
      </c>
      <c r="I3999" s="367" t="s">
        <v>8637</v>
      </c>
      <c r="J3999" s="367" t="s">
        <v>8638</v>
      </c>
      <c r="K3999" s="379">
        <v>44111</v>
      </c>
      <c r="L3999" s="420">
        <v>2</v>
      </c>
      <c r="M3999" s="247">
        <v>5410.3</v>
      </c>
      <c r="N3999" s="495">
        <v>44197</v>
      </c>
      <c r="O3999" s="379">
        <v>6</v>
      </c>
      <c r="P3999" s="247">
        <v>16230.9</v>
      </c>
    </row>
    <row r="4000" spans="1:16" s="54" customFormat="1" ht="11.25" x14ac:dyDescent="0.2">
      <c r="A4000" s="554" t="s">
        <v>517</v>
      </c>
      <c r="B4000" s="381" t="s">
        <v>1136</v>
      </c>
      <c r="C4000" s="381" t="s">
        <v>9242</v>
      </c>
      <c r="D4000" s="367" t="s">
        <v>4716</v>
      </c>
      <c r="E4000" s="247">
        <v>2705.15</v>
      </c>
      <c r="F4000" s="379">
        <v>70022158</v>
      </c>
      <c r="G4000" s="367" t="s">
        <v>8853</v>
      </c>
      <c r="H4000" s="367" t="s">
        <v>4716</v>
      </c>
      <c r="I4000" s="367" t="s">
        <v>8637</v>
      </c>
      <c r="J4000" s="367" t="s">
        <v>8638</v>
      </c>
      <c r="K4000" s="379">
        <v>43831</v>
      </c>
      <c r="L4000" s="420">
        <v>11</v>
      </c>
      <c r="M4000" s="247">
        <v>29756.65</v>
      </c>
      <c r="N4000" s="495">
        <v>44197</v>
      </c>
      <c r="O4000" s="379">
        <v>6</v>
      </c>
      <c r="P4000" s="247">
        <v>16230.9</v>
      </c>
    </row>
    <row r="4001" spans="1:16" s="54" customFormat="1" ht="11.25" x14ac:dyDescent="0.2">
      <c r="A4001" s="554" t="s">
        <v>517</v>
      </c>
      <c r="B4001" s="381" t="s">
        <v>1136</v>
      </c>
      <c r="C4001" s="381" t="s">
        <v>9242</v>
      </c>
      <c r="D4001" s="367" t="s">
        <v>4716</v>
      </c>
      <c r="E4001" s="247">
        <v>2705.15</v>
      </c>
      <c r="F4001" s="379">
        <v>70237959</v>
      </c>
      <c r="G4001" s="367" t="s">
        <v>8854</v>
      </c>
      <c r="H4001" s="367" t="s">
        <v>4716</v>
      </c>
      <c r="I4001" s="367" t="s">
        <v>8637</v>
      </c>
      <c r="J4001" s="367" t="s">
        <v>8638</v>
      </c>
      <c r="K4001" s="379">
        <v>43504</v>
      </c>
      <c r="L4001" s="420">
        <v>22</v>
      </c>
      <c r="M4001" s="247">
        <v>59513.3</v>
      </c>
      <c r="N4001" s="495">
        <v>44197</v>
      </c>
      <c r="O4001" s="379">
        <v>6</v>
      </c>
      <c r="P4001" s="247">
        <v>16230.9</v>
      </c>
    </row>
    <row r="4002" spans="1:16" s="54" customFormat="1" ht="11.25" x14ac:dyDescent="0.2">
      <c r="A4002" s="554" t="s">
        <v>517</v>
      </c>
      <c r="B4002" s="381" t="s">
        <v>1136</v>
      </c>
      <c r="C4002" s="381" t="s">
        <v>9242</v>
      </c>
      <c r="D4002" s="367" t="s">
        <v>4716</v>
      </c>
      <c r="E4002" s="247">
        <v>2705.15</v>
      </c>
      <c r="F4002" s="379">
        <v>46184216</v>
      </c>
      <c r="G4002" s="367" t="s">
        <v>8855</v>
      </c>
      <c r="H4002" s="367" t="s">
        <v>4716</v>
      </c>
      <c r="I4002" s="367" t="s">
        <v>8637</v>
      </c>
      <c r="J4002" s="367" t="s">
        <v>8638</v>
      </c>
      <c r="K4002" s="379">
        <v>43497</v>
      </c>
      <c r="L4002" s="420">
        <v>22</v>
      </c>
      <c r="M4002" s="247">
        <v>59513.3</v>
      </c>
      <c r="N4002" s="495">
        <v>44197</v>
      </c>
      <c r="O4002" s="379">
        <v>6</v>
      </c>
      <c r="P4002" s="247">
        <v>16230.9</v>
      </c>
    </row>
    <row r="4003" spans="1:16" s="54" customFormat="1" ht="11.25" x14ac:dyDescent="0.2">
      <c r="A4003" s="554" t="s">
        <v>517</v>
      </c>
      <c r="B4003" s="381" t="s">
        <v>1136</v>
      </c>
      <c r="C4003" s="381" t="s">
        <v>9242</v>
      </c>
      <c r="D4003" s="367" t="s">
        <v>4716</v>
      </c>
      <c r="E4003" s="247">
        <v>2705.15</v>
      </c>
      <c r="F4003" s="379">
        <v>41479219</v>
      </c>
      <c r="G4003" s="367" t="s">
        <v>8856</v>
      </c>
      <c r="H4003" s="367" t="s">
        <v>4716</v>
      </c>
      <c r="I4003" s="367" t="s">
        <v>8637</v>
      </c>
      <c r="J4003" s="367" t="s">
        <v>8638</v>
      </c>
      <c r="K4003" s="379">
        <v>44111</v>
      </c>
      <c r="L4003" s="420">
        <v>2</v>
      </c>
      <c r="M4003" s="247">
        <v>5410.3</v>
      </c>
      <c r="N4003" s="495">
        <v>44197</v>
      </c>
      <c r="O4003" s="379">
        <v>6</v>
      </c>
      <c r="P4003" s="247">
        <v>16230.9</v>
      </c>
    </row>
    <row r="4004" spans="1:16" s="54" customFormat="1" ht="11.25" x14ac:dyDescent="0.2">
      <c r="A4004" s="554" t="s">
        <v>517</v>
      </c>
      <c r="B4004" s="381" t="s">
        <v>1136</v>
      </c>
      <c r="C4004" s="381" t="s">
        <v>9242</v>
      </c>
      <c r="D4004" s="367" t="s">
        <v>4716</v>
      </c>
      <c r="E4004" s="247">
        <v>2705.15</v>
      </c>
      <c r="F4004" s="379">
        <v>42195893</v>
      </c>
      <c r="G4004" s="367" t="s">
        <v>8857</v>
      </c>
      <c r="H4004" s="367" t="s">
        <v>4716</v>
      </c>
      <c r="I4004" s="367" t="s">
        <v>8637</v>
      </c>
      <c r="J4004" s="367" t="s">
        <v>8638</v>
      </c>
      <c r="K4004" s="379">
        <v>41890</v>
      </c>
      <c r="L4004" s="420">
        <v>75</v>
      </c>
      <c r="M4004" s="247">
        <v>202886.25</v>
      </c>
      <c r="N4004" s="495">
        <v>44197</v>
      </c>
      <c r="O4004" s="379">
        <v>6</v>
      </c>
      <c r="P4004" s="247">
        <v>16230.9</v>
      </c>
    </row>
    <row r="4005" spans="1:16" s="54" customFormat="1" ht="11.25" x14ac:dyDescent="0.2">
      <c r="A4005" s="554" t="s">
        <v>517</v>
      </c>
      <c r="B4005" s="381" t="s">
        <v>1136</v>
      </c>
      <c r="C4005" s="381" t="s">
        <v>9242</v>
      </c>
      <c r="D4005" s="367" t="s">
        <v>4716</v>
      </c>
      <c r="E4005" s="247">
        <v>2705.15</v>
      </c>
      <c r="F4005" s="379">
        <v>71005522</v>
      </c>
      <c r="G4005" s="367" t="s">
        <v>8858</v>
      </c>
      <c r="H4005" s="367" t="s">
        <v>4716</v>
      </c>
      <c r="I4005" s="367" t="s">
        <v>8637</v>
      </c>
      <c r="J4005" s="367" t="s">
        <v>8638</v>
      </c>
      <c r="K4005" s="379">
        <v>44075</v>
      </c>
      <c r="L4005" s="420">
        <v>3</v>
      </c>
      <c r="M4005" s="247">
        <v>8115.45</v>
      </c>
      <c r="N4005" s="495">
        <v>44197</v>
      </c>
      <c r="O4005" s="379">
        <v>6</v>
      </c>
      <c r="P4005" s="247">
        <v>16230.9</v>
      </c>
    </row>
    <row r="4006" spans="1:16" s="54" customFormat="1" ht="11.25" x14ac:dyDescent="0.2">
      <c r="A4006" s="554" t="s">
        <v>517</v>
      </c>
      <c r="B4006" s="381" t="s">
        <v>1136</v>
      </c>
      <c r="C4006" s="381" t="s">
        <v>9242</v>
      </c>
      <c r="D4006" s="367" t="s">
        <v>4716</v>
      </c>
      <c r="E4006" s="247">
        <v>1874.08</v>
      </c>
      <c r="F4006" s="379">
        <v>70234779</v>
      </c>
      <c r="G4006" s="367" t="s">
        <v>8859</v>
      </c>
      <c r="H4006" s="367" t="s">
        <v>4716</v>
      </c>
      <c r="I4006" s="367" t="s">
        <v>8637</v>
      </c>
      <c r="J4006" s="367" t="s">
        <v>8638</v>
      </c>
      <c r="K4006" s="379">
        <v>44013</v>
      </c>
      <c r="L4006" s="420">
        <v>5</v>
      </c>
      <c r="M4006" s="247">
        <v>9370.4</v>
      </c>
      <c r="N4006" s="495">
        <v>44197</v>
      </c>
      <c r="O4006" s="379">
        <v>6</v>
      </c>
      <c r="P4006" s="247">
        <v>11244.48</v>
      </c>
    </row>
    <row r="4007" spans="1:16" s="54" customFormat="1" ht="11.25" x14ac:dyDescent="0.2">
      <c r="A4007" s="554" t="s">
        <v>517</v>
      </c>
      <c r="B4007" s="381" t="s">
        <v>1136</v>
      </c>
      <c r="C4007" s="381" t="s">
        <v>9242</v>
      </c>
      <c r="D4007" s="367" t="s">
        <v>4716</v>
      </c>
      <c r="E4007" s="247">
        <v>2705.15</v>
      </c>
      <c r="F4007" s="379">
        <v>75694177</v>
      </c>
      <c r="G4007" s="367" t="s">
        <v>8860</v>
      </c>
      <c r="H4007" s="367" t="s">
        <v>4716</v>
      </c>
      <c r="I4007" s="367" t="s">
        <v>8637</v>
      </c>
      <c r="J4007" s="367" t="s">
        <v>8638</v>
      </c>
      <c r="K4007" s="379">
        <v>44036</v>
      </c>
      <c r="L4007" s="420">
        <v>5</v>
      </c>
      <c r="M4007" s="247">
        <v>13525.75</v>
      </c>
      <c r="N4007" s="495">
        <v>44197</v>
      </c>
      <c r="O4007" s="379">
        <v>6</v>
      </c>
      <c r="P4007" s="247">
        <v>16230.9</v>
      </c>
    </row>
    <row r="4008" spans="1:16" s="54" customFormat="1" ht="11.25" x14ac:dyDescent="0.2">
      <c r="A4008" s="554" t="s">
        <v>517</v>
      </c>
      <c r="B4008" s="381" t="s">
        <v>1136</v>
      </c>
      <c r="C4008" s="381" t="s">
        <v>9242</v>
      </c>
      <c r="D4008" s="367" t="s">
        <v>4716</v>
      </c>
      <c r="E4008" s="247">
        <v>4223.75</v>
      </c>
      <c r="F4008" s="379">
        <v>47378952</v>
      </c>
      <c r="G4008" s="367" t="s">
        <v>8861</v>
      </c>
      <c r="H4008" s="367" t="s">
        <v>4716</v>
      </c>
      <c r="I4008" s="367" t="s">
        <v>8637</v>
      </c>
      <c r="J4008" s="367" t="s">
        <v>8638</v>
      </c>
      <c r="K4008" s="379">
        <v>43862</v>
      </c>
      <c r="L4008" s="420">
        <v>10</v>
      </c>
      <c r="M4008" s="247">
        <v>42237.5</v>
      </c>
      <c r="N4008" s="495">
        <v>44197</v>
      </c>
      <c r="O4008" s="379">
        <v>6</v>
      </c>
      <c r="P4008" s="247">
        <v>25342.5</v>
      </c>
    </row>
    <row r="4009" spans="1:16" s="54" customFormat="1" ht="11.25" x14ac:dyDescent="0.2">
      <c r="A4009" s="554" t="s">
        <v>517</v>
      </c>
      <c r="B4009" s="381" t="s">
        <v>1136</v>
      </c>
      <c r="C4009" s="381" t="s">
        <v>9242</v>
      </c>
      <c r="D4009" s="367" t="s">
        <v>4716</v>
      </c>
      <c r="E4009" s="247">
        <v>2705.15</v>
      </c>
      <c r="F4009" s="379">
        <v>47826163</v>
      </c>
      <c r="G4009" s="367" t="s">
        <v>8862</v>
      </c>
      <c r="H4009" s="367" t="s">
        <v>4716</v>
      </c>
      <c r="I4009" s="367" t="s">
        <v>8637</v>
      </c>
      <c r="J4009" s="367" t="s">
        <v>8638</v>
      </c>
      <c r="K4009" s="379">
        <v>44034</v>
      </c>
      <c r="L4009" s="420">
        <v>5</v>
      </c>
      <c r="M4009" s="247">
        <v>13525.75</v>
      </c>
      <c r="N4009" s="495">
        <v>44197</v>
      </c>
      <c r="O4009" s="379">
        <v>6</v>
      </c>
      <c r="P4009" s="247">
        <v>16230.9</v>
      </c>
    </row>
    <row r="4010" spans="1:16" s="54" customFormat="1" ht="11.25" x14ac:dyDescent="0.2">
      <c r="A4010" s="554" t="s">
        <v>517</v>
      </c>
      <c r="B4010" s="381" t="s">
        <v>1136</v>
      </c>
      <c r="C4010" s="381" t="s">
        <v>9242</v>
      </c>
      <c r="D4010" s="367" t="s">
        <v>4716</v>
      </c>
      <c r="E4010" s="247">
        <v>2705.15</v>
      </c>
      <c r="F4010" s="379">
        <v>44501110</v>
      </c>
      <c r="G4010" s="367" t="s">
        <v>8863</v>
      </c>
      <c r="H4010" s="367" t="s">
        <v>4716</v>
      </c>
      <c r="I4010" s="367" t="s">
        <v>8637</v>
      </c>
      <c r="J4010" s="367" t="s">
        <v>8638</v>
      </c>
      <c r="K4010" s="379">
        <v>42578</v>
      </c>
      <c r="L4010" s="420">
        <v>53</v>
      </c>
      <c r="M4010" s="247">
        <v>143372.95000000001</v>
      </c>
      <c r="N4010" s="495">
        <v>44197</v>
      </c>
      <c r="O4010" s="379">
        <v>6</v>
      </c>
      <c r="P4010" s="247">
        <v>16230.9</v>
      </c>
    </row>
    <row r="4011" spans="1:16" s="54" customFormat="1" ht="11.25" x14ac:dyDescent="0.2">
      <c r="A4011" s="554" t="s">
        <v>517</v>
      </c>
      <c r="B4011" s="381" t="s">
        <v>1136</v>
      </c>
      <c r="C4011" s="381" t="s">
        <v>9242</v>
      </c>
      <c r="D4011" s="367" t="s">
        <v>4716</v>
      </c>
      <c r="E4011" s="247">
        <v>2705.15</v>
      </c>
      <c r="F4011" s="379">
        <v>42806515</v>
      </c>
      <c r="G4011" s="367" t="s">
        <v>8864</v>
      </c>
      <c r="H4011" s="367" t="s">
        <v>4716</v>
      </c>
      <c r="I4011" s="367" t="s">
        <v>8637</v>
      </c>
      <c r="J4011" s="367" t="s">
        <v>8638</v>
      </c>
      <c r="K4011" s="379">
        <v>41890</v>
      </c>
      <c r="L4011" s="420">
        <v>75</v>
      </c>
      <c r="M4011" s="247">
        <v>202886.25</v>
      </c>
      <c r="N4011" s="495">
        <v>44197</v>
      </c>
      <c r="O4011" s="379">
        <v>6</v>
      </c>
      <c r="P4011" s="247">
        <v>16230.9</v>
      </c>
    </row>
    <row r="4012" spans="1:16" s="54" customFormat="1" ht="11.25" x14ac:dyDescent="0.2">
      <c r="A4012" s="554" t="s">
        <v>517</v>
      </c>
      <c r="B4012" s="381" t="s">
        <v>1136</v>
      </c>
      <c r="C4012" s="381" t="s">
        <v>9242</v>
      </c>
      <c r="D4012" s="367" t="s">
        <v>4716</v>
      </c>
      <c r="E4012" s="247">
        <v>2705.15</v>
      </c>
      <c r="F4012" s="379">
        <v>42715700</v>
      </c>
      <c r="G4012" s="367" t="s">
        <v>8865</v>
      </c>
      <c r="H4012" s="367" t="s">
        <v>4716</v>
      </c>
      <c r="I4012" s="367" t="s">
        <v>8637</v>
      </c>
      <c r="J4012" s="367" t="s">
        <v>8638</v>
      </c>
      <c r="K4012" s="379">
        <v>41821</v>
      </c>
      <c r="L4012" s="420">
        <v>77</v>
      </c>
      <c r="M4012" s="247">
        <v>208296.55</v>
      </c>
      <c r="N4012" s="495">
        <v>44197</v>
      </c>
      <c r="O4012" s="379">
        <v>6</v>
      </c>
      <c r="P4012" s="247">
        <v>16230.9</v>
      </c>
    </row>
    <row r="4013" spans="1:16" s="54" customFormat="1" ht="11.25" x14ac:dyDescent="0.2">
      <c r="A4013" s="554" t="s">
        <v>517</v>
      </c>
      <c r="B4013" s="381" t="s">
        <v>1136</v>
      </c>
      <c r="C4013" s="381" t="s">
        <v>9242</v>
      </c>
      <c r="D4013" s="367" t="s">
        <v>4716</v>
      </c>
      <c r="E4013" s="247">
        <v>2705.15</v>
      </c>
      <c r="F4013" s="379">
        <v>42775608</v>
      </c>
      <c r="G4013" s="367" t="s">
        <v>8866</v>
      </c>
      <c r="H4013" s="367" t="s">
        <v>4716</v>
      </c>
      <c r="I4013" s="367" t="s">
        <v>8637</v>
      </c>
      <c r="J4013" s="367" t="s">
        <v>8638</v>
      </c>
      <c r="K4013" s="379">
        <v>44075</v>
      </c>
      <c r="L4013" s="420">
        <v>3</v>
      </c>
      <c r="M4013" s="247">
        <v>8115.45</v>
      </c>
      <c r="N4013" s="495">
        <v>44197</v>
      </c>
      <c r="O4013" s="379">
        <v>6</v>
      </c>
      <c r="P4013" s="247">
        <v>16230.9</v>
      </c>
    </row>
    <row r="4014" spans="1:16" s="54" customFormat="1" ht="11.25" x14ac:dyDescent="0.2">
      <c r="A4014" s="554" t="s">
        <v>517</v>
      </c>
      <c r="B4014" s="381" t="s">
        <v>1136</v>
      </c>
      <c r="C4014" s="381" t="s">
        <v>9242</v>
      </c>
      <c r="D4014" s="367" t="s">
        <v>4716</v>
      </c>
      <c r="E4014" s="247">
        <v>2705.15</v>
      </c>
      <c r="F4014" s="379">
        <v>47968506</v>
      </c>
      <c r="G4014" s="367" t="s">
        <v>8867</v>
      </c>
      <c r="H4014" s="367" t="s">
        <v>4716</v>
      </c>
      <c r="I4014" s="367" t="s">
        <v>8637</v>
      </c>
      <c r="J4014" s="367" t="s">
        <v>8638</v>
      </c>
      <c r="K4014" s="379">
        <v>43754</v>
      </c>
      <c r="L4014" s="420">
        <v>14</v>
      </c>
      <c r="M4014" s="247">
        <v>37872.1</v>
      </c>
      <c r="N4014" s="495">
        <v>44197</v>
      </c>
      <c r="O4014" s="379">
        <v>6</v>
      </c>
      <c r="P4014" s="247">
        <v>16230.9</v>
      </c>
    </row>
    <row r="4015" spans="1:16" s="54" customFormat="1" ht="11.25" x14ac:dyDescent="0.2">
      <c r="A4015" s="554" t="s">
        <v>517</v>
      </c>
      <c r="B4015" s="381" t="s">
        <v>1136</v>
      </c>
      <c r="C4015" s="381" t="s">
        <v>9242</v>
      </c>
      <c r="D4015" s="367" t="s">
        <v>4716</v>
      </c>
      <c r="E4015" s="247">
        <v>2705.15</v>
      </c>
      <c r="F4015" s="379">
        <v>41931154</v>
      </c>
      <c r="G4015" s="367" t="s">
        <v>8868</v>
      </c>
      <c r="H4015" s="367" t="s">
        <v>4716</v>
      </c>
      <c r="I4015" s="367" t="s">
        <v>8637</v>
      </c>
      <c r="J4015" s="367" t="s">
        <v>8638</v>
      </c>
      <c r="K4015" s="379">
        <v>43164</v>
      </c>
      <c r="L4015" s="420">
        <v>33</v>
      </c>
      <c r="M4015" s="247">
        <v>89269.95</v>
      </c>
      <c r="N4015" s="495">
        <v>44197</v>
      </c>
      <c r="O4015" s="379">
        <v>6</v>
      </c>
      <c r="P4015" s="247">
        <v>16230.9</v>
      </c>
    </row>
    <row r="4016" spans="1:16" s="54" customFormat="1" ht="11.25" x14ac:dyDescent="0.2">
      <c r="A4016" s="554" t="s">
        <v>517</v>
      </c>
      <c r="B4016" s="381" t="s">
        <v>1136</v>
      </c>
      <c r="C4016" s="381" t="s">
        <v>9242</v>
      </c>
      <c r="D4016" s="367" t="s">
        <v>4716</v>
      </c>
      <c r="E4016" s="247">
        <v>2705.15</v>
      </c>
      <c r="F4016" s="379">
        <v>70185702</v>
      </c>
      <c r="G4016" s="367" t="s">
        <v>8869</v>
      </c>
      <c r="H4016" s="367" t="s">
        <v>4716</v>
      </c>
      <c r="I4016" s="367" t="s">
        <v>8637</v>
      </c>
      <c r="J4016" s="367" t="s">
        <v>8638</v>
      </c>
      <c r="K4016" s="379">
        <v>44075</v>
      </c>
      <c r="L4016" s="420">
        <v>3</v>
      </c>
      <c r="M4016" s="247">
        <v>8115.45</v>
      </c>
      <c r="N4016" s="495">
        <v>44197</v>
      </c>
      <c r="O4016" s="379">
        <v>6</v>
      </c>
      <c r="P4016" s="247">
        <v>16230.9</v>
      </c>
    </row>
    <row r="4017" spans="1:16" s="54" customFormat="1" ht="11.25" x14ac:dyDescent="0.2">
      <c r="A4017" s="554" t="s">
        <v>517</v>
      </c>
      <c r="B4017" s="381" t="s">
        <v>1136</v>
      </c>
      <c r="C4017" s="381" t="s">
        <v>9242</v>
      </c>
      <c r="D4017" s="367" t="s">
        <v>4716</v>
      </c>
      <c r="E4017" s="247">
        <v>2705.15</v>
      </c>
      <c r="F4017" s="379">
        <v>70179080</v>
      </c>
      <c r="G4017" s="367" t="s">
        <v>8870</v>
      </c>
      <c r="H4017" s="367" t="s">
        <v>4716</v>
      </c>
      <c r="I4017" s="367" t="s">
        <v>8637</v>
      </c>
      <c r="J4017" s="367" t="s">
        <v>8638</v>
      </c>
      <c r="K4017" s="379">
        <v>44075</v>
      </c>
      <c r="L4017" s="420">
        <v>3</v>
      </c>
      <c r="M4017" s="247">
        <v>8115.45</v>
      </c>
      <c r="N4017" s="495">
        <v>44197</v>
      </c>
      <c r="O4017" s="379">
        <v>6</v>
      </c>
      <c r="P4017" s="247">
        <v>16230.9</v>
      </c>
    </row>
    <row r="4018" spans="1:16" s="54" customFormat="1" ht="11.25" x14ac:dyDescent="0.2">
      <c r="A4018" s="554" t="s">
        <v>517</v>
      </c>
      <c r="B4018" s="381" t="s">
        <v>1136</v>
      </c>
      <c r="C4018" s="381" t="s">
        <v>9242</v>
      </c>
      <c r="D4018" s="367" t="s">
        <v>4716</v>
      </c>
      <c r="E4018" s="247">
        <v>2705.15</v>
      </c>
      <c r="F4018" s="379">
        <v>43563518</v>
      </c>
      <c r="G4018" s="367" t="s">
        <v>8871</v>
      </c>
      <c r="H4018" s="367" t="s">
        <v>4716</v>
      </c>
      <c r="I4018" s="367" t="s">
        <v>8637</v>
      </c>
      <c r="J4018" s="367" t="s">
        <v>8638</v>
      </c>
      <c r="K4018" s="379">
        <v>42480</v>
      </c>
      <c r="L4018" s="420">
        <v>56</v>
      </c>
      <c r="M4018" s="247">
        <v>151488.4</v>
      </c>
      <c r="N4018" s="495">
        <v>44197</v>
      </c>
      <c r="O4018" s="379">
        <v>6</v>
      </c>
      <c r="P4018" s="247">
        <v>16230.9</v>
      </c>
    </row>
    <row r="4019" spans="1:16" s="54" customFormat="1" ht="11.25" x14ac:dyDescent="0.2">
      <c r="A4019" s="554" t="s">
        <v>517</v>
      </c>
      <c r="B4019" s="381" t="s">
        <v>1136</v>
      </c>
      <c r="C4019" s="381" t="s">
        <v>9242</v>
      </c>
      <c r="D4019" s="367" t="s">
        <v>4716</v>
      </c>
      <c r="E4019" s="247">
        <v>2705.15</v>
      </c>
      <c r="F4019" s="379">
        <v>70231215</v>
      </c>
      <c r="G4019" s="367" t="s">
        <v>8872</v>
      </c>
      <c r="H4019" s="367" t="s">
        <v>4716</v>
      </c>
      <c r="I4019" s="367" t="s">
        <v>8637</v>
      </c>
      <c r="J4019" s="367" t="s">
        <v>8638</v>
      </c>
      <c r="K4019" s="379">
        <v>44013</v>
      </c>
      <c r="L4019" s="420">
        <v>5</v>
      </c>
      <c r="M4019" s="247">
        <v>13525.75</v>
      </c>
      <c r="N4019" s="495">
        <v>44197</v>
      </c>
      <c r="O4019" s="379">
        <v>6</v>
      </c>
      <c r="P4019" s="247">
        <v>16230.9</v>
      </c>
    </row>
    <row r="4020" spans="1:16" s="54" customFormat="1" ht="11.25" x14ac:dyDescent="0.2">
      <c r="A4020" s="554" t="s">
        <v>517</v>
      </c>
      <c r="B4020" s="381" t="s">
        <v>1136</v>
      </c>
      <c r="C4020" s="381" t="s">
        <v>9242</v>
      </c>
      <c r="D4020" s="367" t="s">
        <v>4716</v>
      </c>
      <c r="E4020" s="247">
        <v>2705.15</v>
      </c>
      <c r="F4020" s="379">
        <v>47173254</v>
      </c>
      <c r="G4020" s="367" t="s">
        <v>8873</v>
      </c>
      <c r="H4020" s="367" t="s">
        <v>4716</v>
      </c>
      <c r="I4020" s="367" t="s">
        <v>8637</v>
      </c>
      <c r="J4020" s="367" t="s">
        <v>8638</v>
      </c>
      <c r="K4020" s="379">
        <v>43040</v>
      </c>
      <c r="L4020" s="420">
        <v>37</v>
      </c>
      <c r="M4020" s="247">
        <v>100090.55</v>
      </c>
      <c r="N4020" s="495">
        <v>44197</v>
      </c>
      <c r="O4020" s="379">
        <v>6</v>
      </c>
      <c r="P4020" s="247">
        <v>16230.9</v>
      </c>
    </row>
    <row r="4021" spans="1:16" s="54" customFormat="1" ht="11.25" x14ac:dyDescent="0.2">
      <c r="A4021" s="554" t="s">
        <v>517</v>
      </c>
      <c r="B4021" s="381" t="s">
        <v>1136</v>
      </c>
      <c r="C4021" s="381" t="s">
        <v>9242</v>
      </c>
      <c r="D4021" s="367" t="s">
        <v>4716</v>
      </c>
      <c r="E4021" s="247">
        <v>359.31</v>
      </c>
      <c r="F4021" s="379">
        <v>47165998</v>
      </c>
      <c r="G4021" s="367" t="s">
        <v>8874</v>
      </c>
      <c r="H4021" s="367" t="s">
        <v>4716</v>
      </c>
      <c r="I4021" s="367" t="s">
        <v>8637</v>
      </c>
      <c r="J4021" s="367" t="s">
        <v>8638</v>
      </c>
      <c r="K4021" s="379">
        <v>42480</v>
      </c>
      <c r="L4021" s="420">
        <v>56</v>
      </c>
      <c r="M4021" s="247">
        <v>20121.36</v>
      </c>
      <c r="N4021" s="495">
        <v>44197</v>
      </c>
      <c r="O4021" s="379">
        <v>6</v>
      </c>
      <c r="P4021" s="247">
        <v>2155.86</v>
      </c>
    </row>
    <row r="4022" spans="1:16" s="54" customFormat="1" ht="11.25" x14ac:dyDescent="0.2">
      <c r="A4022" s="554" t="s">
        <v>517</v>
      </c>
      <c r="B4022" s="381" t="s">
        <v>1136</v>
      </c>
      <c r="C4022" s="381" t="s">
        <v>9242</v>
      </c>
      <c r="D4022" s="367" t="s">
        <v>4716</v>
      </c>
      <c r="E4022" s="247">
        <v>2705.15</v>
      </c>
      <c r="F4022" s="379">
        <v>44915454</v>
      </c>
      <c r="G4022" s="367" t="s">
        <v>8875</v>
      </c>
      <c r="H4022" s="367" t="s">
        <v>4716</v>
      </c>
      <c r="I4022" s="367" t="s">
        <v>8637</v>
      </c>
      <c r="J4022" s="367" t="s">
        <v>8638</v>
      </c>
      <c r="K4022" s="379">
        <v>41775</v>
      </c>
      <c r="L4022" s="420">
        <v>79</v>
      </c>
      <c r="M4022" s="247">
        <v>213706.85</v>
      </c>
      <c r="N4022" s="495">
        <v>44197</v>
      </c>
      <c r="O4022" s="379">
        <v>6</v>
      </c>
      <c r="P4022" s="247">
        <v>16230.9</v>
      </c>
    </row>
    <row r="4023" spans="1:16" s="54" customFormat="1" ht="11.25" x14ac:dyDescent="0.2">
      <c r="A4023" s="554" t="s">
        <v>517</v>
      </c>
      <c r="B4023" s="381" t="s">
        <v>1136</v>
      </c>
      <c r="C4023" s="381" t="s">
        <v>9242</v>
      </c>
      <c r="D4023" s="367" t="s">
        <v>4716</v>
      </c>
      <c r="E4023" s="247">
        <v>2705.15</v>
      </c>
      <c r="F4023" s="379">
        <v>70179116</v>
      </c>
      <c r="G4023" s="367" t="s">
        <v>8876</v>
      </c>
      <c r="H4023" s="367" t="s">
        <v>4716</v>
      </c>
      <c r="I4023" s="367" t="s">
        <v>8637</v>
      </c>
      <c r="J4023" s="367" t="s">
        <v>8638</v>
      </c>
      <c r="K4023" s="379">
        <v>43497</v>
      </c>
      <c r="L4023" s="420">
        <v>22</v>
      </c>
      <c r="M4023" s="247">
        <v>59513.3</v>
      </c>
      <c r="N4023" s="495">
        <v>44197</v>
      </c>
      <c r="O4023" s="379">
        <v>6</v>
      </c>
      <c r="P4023" s="247">
        <v>16230.9</v>
      </c>
    </row>
    <row r="4024" spans="1:16" s="54" customFormat="1" ht="11.25" x14ac:dyDescent="0.2">
      <c r="A4024" s="554" t="s">
        <v>517</v>
      </c>
      <c r="B4024" s="381" t="s">
        <v>1136</v>
      </c>
      <c r="C4024" s="381" t="s">
        <v>9242</v>
      </c>
      <c r="D4024" s="367" t="s">
        <v>4716</v>
      </c>
      <c r="E4024" s="247">
        <v>2705.15</v>
      </c>
      <c r="F4024" s="379">
        <v>71231679</v>
      </c>
      <c r="G4024" s="367" t="s">
        <v>8877</v>
      </c>
      <c r="H4024" s="367" t="s">
        <v>4716</v>
      </c>
      <c r="I4024" s="367" t="s">
        <v>8637</v>
      </c>
      <c r="J4024" s="367" t="s">
        <v>8638</v>
      </c>
      <c r="K4024" s="379">
        <v>43497</v>
      </c>
      <c r="L4024" s="420">
        <v>22</v>
      </c>
      <c r="M4024" s="247">
        <v>59513.3</v>
      </c>
      <c r="N4024" s="495">
        <v>44197</v>
      </c>
      <c r="O4024" s="379">
        <v>6</v>
      </c>
      <c r="P4024" s="247">
        <v>16230.9</v>
      </c>
    </row>
    <row r="4025" spans="1:16" s="54" customFormat="1" ht="11.25" x14ac:dyDescent="0.2">
      <c r="A4025" s="554" t="s">
        <v>517</v>
      </c>
      <c r="B4025" s="381" t="s">
        <v>1136</v>
      </c>
      <c r="C4025" s="381" t="s">
        <v>9242</v>
      </c>
      <c r="D4025" s="367" t="s">
        <v>4716</v>
      </c>
      <c r="E4025" s="247">
        <v>2705.15</v>
      </c>
      <c r="F4025" s="379">
        <v>44886370</v>
      </c>
      <c r="G4025" s="367" t="s">
        <v>8878</v>
      </c>
      <c r="H4025" s="367" t="s">
        <v>4716</v>
      </c>
      <c r="I4025" s="367" t="s">
        <v>8637</v>
      </c>
      <c r="J4025" s="367" t="s">
        <v>8638</v>
      </c>
      <c r="K4025" s="379">
        <v>43556</v>
      </c>
      <c r="L4025" s="420">
        <v>20</v>
      </c>
      <c r="M4025" s="247">
        <v>54103</v>
      </c>
      <c r="N4025" s="495">
        <v>44197</v>
      </c>
      <c r="O4025" s="379">
        <v>6</v>
      </c>
      <c r="P4025" s="247">
        <v>16230.9</v>
      </c>
    </row>
    <row r="4026" spans="1:16" s="54" customFormat="1" ht="11.25" x14ac:dyDescent="0.2">
      <c r="A4026" s="554" t="s">
        <v>517</v>
      </c>
      <c r="B4026" s="381" t="s">
        <v>1136</v>
      </c>
      <c r="C4026" s="381" t="s">
        <v>9242</v>
      </c>
      <c r="D4026" s="367" t="s">
        <v>4716</v>
      </c>
      <c r="E4026" s="247">
        <v>5033.67</v>
      </c>
      <c r="F4026" s="379">
        <v>70237799</v>
      </c>
      <c r="G4026" s="367" t="s">
        <v>8879</v>
      </c>
      <c r="H4026" s="367" t="s">
        <v>4716</v>
      </c>
      <c r="I4026" s="367" t="s">
        <v>8637</v>
      </c>
      <c r="J4026" s="367" t="s">
        <v>8638</v>
      </c>
      <c r="K4026" s="379">
        <v>43862</v>
      </c>
      <c r="L4026" s="420">
        <v>10</v>
      </c>
      <c r="M4026" s="247">
        <v>50336.7</v>
      </c>
      <c r="N4026" s="495">
        <v>44197</v>
      </c>
      <c r="O4026" s="379">
        <v>6</v>
      </c>
      <c r="P4026" s="247">
        <v>30202.02</v>
      </c>
    </row>
    <row r="4027" spans="1:16" s="54" customFormat="1" ht="11.25" x14ac:dyDescent="0.2">
      <c r="A4027" s="554" t="s">
        <v>517</v>
      </c>
      <c r="B4027" s="381" t="s">
        <v>1136</v>
      </c>
      <c r="C4027" s="381" t="s">
        <v>9242</v>
      </c>
      <c r="D4027" s="367" t="s">
        <v>4716</v>
      </c>
      <c r="E4027" s="247">
        <v>2705.15</v>
      </c>
      <c r="F4027" s="379">
        <v>21122686</v>
      </c>
      <c r="G4027" s="367" t="s">
        <v>8880</v>
      </c>
      <c r="H4027" s="367" t="s">
        <v>4716</v>
      </c>
      <c r="I4027" s="367" t="s">
        <v>8637</v>
      </c>
      <c r="J4027" s="367" t="s">
        <v>8638</v>
      </c>
      <c r="K4027" s="379">
        <v>42710</v>
      </c>
      <c r="L4027" s="420">
        <v>48</v>
      </c>
      <c r="M4027" s="247">
        <v>129847.2</v>
      </c>
      <c r="N4027" s="495">
        <v>44197</v>
      </c>
      <c r="O4027" s="379">
        <v>6</v>
      </c>
      <c r="P4027" s="247">
        <v>16230.9</v>
      </c>
    </row>
    <row r="4028" spans="1:16" s="54" customFormat="1" ht="11.25" x14ac:dyDescent="0.2">
      <c r="A4028" s="554" t="s">
        <v>517</v>
      </c>
      <c r="B4028" s="381" t="s">
        <v>1136</v>
      </c>
      <c r="C4028" s="381" t="s">
        <v>9242</v>
      </c>
      <c r="D4028" s="367" t="s">
        <v>4716</v>
      </c>
      <c r="E4028" s="247">
        <v>2705.15</v>
      </c>
      <c r="F4028" s="379">
        <v>47535737</v>
      </c>
      <c r="G4028" s="367" t="s">
        <v>8881</v>
      </c>
      <c r="H4028" s="367" t="s">
        <v>4716</v>
      </c>
      <c r="I4028" s="367" t="s">
        <v>8637</v>
      </c>
      <c r="J4028" s="367" t="s">
        <v>8638</v>
      </c>
      <c r="K4028" s="379">
        <v>44075</v>
      </c>
      <c r="L4028" s="420">
        <v>3</v>
      </c>
      <c r="M4028" s="247">
        <v>8115.45</v>
      </c>
      <c r="N4028" s="495">
        <v>44197</v>
      </c>
      <c r="O4028" s="379">
        <v>6</v>
      </c>
      <c r="P4028" s="247">
        <v>16230.9</v>
      </c>
    </row>
    <row r="4029" spans="1:16" s="54" customFormat="1" ht="11.25" x14ac:dyDescent="0.2">
      <c r="A4029" s="554" t="s">
        <v>517</v>
      </c>
      <c r="B4029" s="381" t="s">
        <v>1136</v>
      </c>
      <c r="C4029" s="381" t="s">
        <v>9242</v>
      </c>
      <c r="D4029" s="367" t="s">
        <v>2052</v>
      </c>
      <c r="E4029" s="247">
        <v>2705.15</v>
      </c>
      <c r="F4029" s="379">
        <v>47053866</v>
      </c>
      <c r="G4029" s="367" t="s">
        <v>8882</v>
      </c>
      <c r="H4029" s="367" t="s">
        <v>2052</v>
      </c>
      <c r="I4029" s="367" t="s">
        <v>8637</v>
      </c>
      <c r="J4029" s="367" t="s">
        <v>8638</v>
      </c>
      <c r="K4029" s="379">
        <v>44111</v>
      </c>
      <c r="L4029" s="420">
        <v>2</v>
      </c>
      <c r="M4029" s="247">
        <v>5410.3</v>
      </c>
      <c r="N4029" s="495">
        <v>44197</v>
      </c>
      <c r="O4029" s="379">
        <v>6</v>
      </c>
      <c r="P4029" s="247">
        <v>16230.9</v>
      </c>
    </row>
    <row r="4030" spans="1:16" s="54" customFormat="1" ht="11.25" x14ac:dyDescent="0.2">
      <c r="A4030" s="554" t="s">
        <v>517</v>
      </c>
      <c r="B4030" s="381" t="s">
        <v>1136</v>
      </c>
      <c r="C4030" s="381" t="s">
        <v>9242</v>
      </c>
      <c r="D4030" s="367" t="s">
        <v>8883</v>
      </c>
      <c r="E4030" s="247">
        <v>5297.18</v>
      </c>
      <c r="F4030" s="379">
        <v>21077666</v>
      </c>
      <c r="G4030" s="367" t="s">
        <v>8884</v>
      </c>
      <c r="H4030" s="367" t="s">
        <v>8883</v>
      </c>
      <c r="I4030" s="367" t="s">
        <v>8637</v>
      </c>
      <c r="J4030" s="367" t="s">
        <v>8638</v>
      </c>
      <c r="K4030" s="379">
        <v>44136</v>
      </c>
      <c r="L4030" s="420">
        <v>1</v>
      </c>
      <c r="M4030" s="247">
        <v>5297.18</v>
      </c>
      <c r="N4030" s="495">
        <v>44197</v>
      </c>
      <c r="O4030" s="379">
        <v>6</v>
      </c>
      <c r="P4030" s="247">
        <v>31783.08</v>
      </c>
    </row>
    <row r="4031" spans="1:16" s="54" customFormat="1" ht="11.25" x14ac:dyDescent="0.2">
      <c r="A4031" s="554" t="s">
        <v>517</v>
      </c>
      <c r="B4031" s="381" t="s">
        <v>1136</v>
      </c>
      <c r="C4031" s="381" t="s">
        <v>9242</v>
      </c>
      <c r="D4031" s="367" t="s">
        <v>8883</v>
      </c>
      <c r="E4031" s="247">
        <v>5297.18</v>
      </c>
      <c r="F4031" s="379">
        <v>44885022</v>
      </c>
      <c r="G4031" s="367" t="s">
        <v>8186</v>
      </c>
      <c r="H4031" s="367" t="s">
        <v>8883</v>
      </c>
      <c r="I4031" s="367" t="s">
        <v>8637</v>
      </c>
      <c r="J4031" s="367" t="s">
        <v>8638</v>
      </c>
      <c r="K4031" s="379">
        <v>44136</v>
      </c>
      <c r="L4031" s="420">
        <v>1</v>
      </c>
      <c r="M4031" s="247">
        <v>5297.18</v>
      </c>
      <c r="N4031" s="495">
        <v>44197</v>
      </c>
      <c r="O4031" s="379">
        <v>6</v>
      </c>
      <c r="P4031" s="247">
        <v>31783.08</v>
      </c>
    </row>
    <row r="4032" spans="1:16" s="54" customFormat="1" ht="11.25" x14ac:dyDescent="0.2">
      <c r="A4032" s="554" t="s">
        <v>517</v>
      </c>
      <c r="B4032" s="381" t="s">
        <v>1136</v>
      </c>
      <c r="C4032" s="381" t="s">
        <v>9242</v>
      </c>
      <c r="D4032" s="367" t="s">
        <v>8883</v>
      </c>
      <c r="E4032" s="247">
        <v>5297.18</v>
      </c>
      <c r="F4032" s="379">
        <v>21134111</v>
      </c>
      <c r="G4032" s="367" t="s">
        <v>8885</v>
      </c>
      <c r="H4032" s="367" t="s">
        <v>8883</v>
      </c>
      <c r="I4032" s="367" t="s">
        <v>8637</v>
      </c>
      <c r="J4032" s="367" t="s">
        <v>8638</v>
      </c>
      <c r="K4032" s="379">
        <v>44136</v>
      </c>
      <c r="L4032" s="420">
        <v>1</v>
      </c>
      <c r="M4032" s="247">
        <v>5297.18</v>
      </c>
      <c r="N4032" s="495">
        <v>44197</v>
      </c>
      <c r="O4032" s="379">
        <v>6</v>
      </c>
      <c r="P4032" s="247">
        <v>31783.08</v>
      </c>
    </row>
    <row r="4033" spans="1:16" s="54" customFormat="1" ht="11.25" x14ac:dyDescent="0.2">
      <c r="A4033" s="554" t="s">
        <v>517</v>
      </c>
      <c r="B4033" s="381" t="s">
        <v>1136</v>
      </c>
      <c r="C4033" s="381" t="s">
        <v>9242</v>
      </c>
      <c r="D4033" s="367" t="s">
        <v>2841</v>
      </c>
      <c r="E4033" s="247">
        <v>5236.1499999999996</v>
      </c>
      <c r="F4033" s="379">
        <v>70221311</v>
      </c>
      <c r="G4033" s="367" t="s">
        <v>8886</v>
      </c>
      <c r="H4033" s="367" t="s">
        <v>2841</v>
      </c>
      <c r="I4033" s="367" t="s">
        <v>8637</v>
      </c>
      <c r="J4033" s="367" t="s">
        <v>8638</v>
      </c>
      <c r="K4033" s="379">
        <v>43678</v>
      </c>
      <c r="L4033" s="420">
        <v>16</v>
      </c>
      <c r="M4033" s="247">
        <v>83778.399999999994</v>
      </c>
      <c r="N4033" s="495">
        <v>44197</v>
      </c>
      <c r="O4033" s="379">
        <v>6</v>
      </c>
      <c r="P4033" s="247">
        <v>31416.9</v>
      </c>
    </row>
    <row r="4034" spans="1:16" s="54" customFormat="1" ht="11.25" x14ac:dyDescent="0.2">
      <c r="A4034" s="554" t="s">
        <v>517</v>
      </c>
      <c r="B4034" s="381" t="s">
        <v>1136</v>
      </c>
      <c r="C4034" s="381" t="s">
        <v>9242</v>
      </c>
      <c r="D4034" s="367" t="s">
        <v>2841</v>
      </c>
      <c r="E4034" s="247">
        <v>5236.1499999999996</v>
      </c>
      <c r="F4034" s="379">
        <v>41353551</v>
      </c>
      <c r="G4034" s="367" t="s">
        <v>8887</v>
      </c>
      <c r="H4034" s="367" t="s">
        <v>2841</v>
      </c>
      <c r="I4034" s="367" t="s">
        <v>8637</v>
      </c>
      <c r="J4034" s="367" t="s">
        <v>8638</v>
      </c>
      <c r="K4034" s="379">
        <v>42208</v>
      </c>
      <c r="L4034" s="420">
        <v>65</v>
      </c>
      <c r="M4034" s="247">
        <v>340349.75</v>
      </c>
      <c r="N4034" s="495">
        <v>44197</v>
      </c>
      <c r="O4034" s="379">
        <v>6</v>
      </c>
      <c r="P4034" s="247">
        <v>31416.9</v>
      </c>
    </row>
    <row r="4035" spans="1:16" s="54" customFormat="1" ht="11.25" x14ac:dyDescent="0.2">
      <c r="A4035" s="554" t="s">
        <v>517</v>
      </c>
      <c r="B4035" s="381" t="s">
        <v>1136</v>
      </c>
      <c r="C4035" s="381" t="s">
        <v>9242</v>
      </c>
      <c r="D4035" s="367" t="s">
        <v>2841</v>
      </c>
      <c r="E4035" s="247">
        <v>5236.1499999999996</v>
      </c>
      <c r="F4035" s="379">
        <v>42587644</v>
      </c>
      <c r="G4035" s="367" t="s">
        <v>8888</v>
      </c>
      <c r="H4035" s="367" t="s">
        <v>2841</v>
      </c>
      <c r="I4035" s="367" t="s">
        <v>8637</v>
      </c>
      <c r="J4035" s="367" t="s">
        <v>8638</v>
      </c>
      <c r="K4035" s="379">
        <v>43313</v>
      </c>
      <c r="L4035" s="420">
        <v>28</v>
      </c>
      <c r="M4035" s="247">
        <v>146612.20000000001</v>
      </c>
      <c r="N4035" s="495">
        <v>44197</v>
      </c>
      <c r="O4035" s="379">
        <v>6</v>
      </c>
      <c r="P4035" s="247">
        <v>31416.9</v>
      </c>
    </row>
    <row r="4036" spans="1:16" s="54" customFormat="1" ht="11.25" x14ac:dyDescent="0.2">
      <c r="A4036" s="554" t="s">
        <v>517</v>
      </c>
      <c r="B4036" s="381" t="s">
        <v>1136</v>
      </c>
      <c r="C4036" s="381" t="s">
        <v>9242</v>
      </c>
      <c r="D4036" s="367" t="s">
        <v>2841</v>
      </c>
      <c r="E4036" s="247">
        <v>5236.1499999999996</v>
      </c>
      <c r="F4036" s="379">
        <v>40582491</v>
      </c>
      <c r="G4036" s="367" t="s">
        <v>8889</v>
      </c>
      <c r="H4036" s="367" t="s">
        <v>2841</v>
      </c>
      <c r="I4036" s="367" t="s">
        <v>8637</v>
      </c>
      <c r="J4036" s="367" t="s">
        <v>8638</v>
      </c>
      <c r="K4036" s="379">
        <v>42711</v>
      </c>
      <c r="L4036" s="420">
        <v>48</v>
      </c>
      <c r="M4036" s="247">
        <v>251335.2</v>
      </c>
      <c r="N4036" s="495">
        <v>44197</v>
      </c>
      <c r="O4036" s="379">
        <v>6</v>
      </c>
      <c r="P4036" s="247">
        <v>31416.9</v>
      </c>
    </row>
    <row r="4037" spans="1:16" s="54" customFormat="1" ht="11.25" x14ac:dyDescent="0.2">
      <c r="A4037" s="554" t="s">
        <v>517</v>
      </c>
      <c r="B4037" s="381" t="s">
        <v>1136</v>
      </c>
      <c r="C4037" s="381" t="s">
        <v>9242</v>
      </c>
      <c r="D4037" s="367" t="s">
        <v>2841</v>
      </c>
      <c r="E4037" s="247">
        <v>6754.75</v>
      </c>
      <c r="F4037" s="379">
        <v>70902512</v>
      </c>
      <c r="G4037" s="367" t="s">
        <v>8890</v>
      </c>
      <c r="H4037" s="367" t="s">
        <v>2841</v>
      </c>
      <c r="I4037" s="367" t="s">
        <v>8637</v>
      </c>
      <c r="J4037" s="367" t="s">
        <v>8638</v>
      </c>
      <c r="K4037" s="379">
        <v>43862</v>
      </c>
      <c r="L4037" s="420">
        <v>10</v>
      </c>
      <c r="M4037" s="247">
        <v>67547.5</v>
      </c>
      <c r="N4037" s="495">
        <v>44197</v>
      </c>
      <c r="O4037" s="379">
        <v>6</v>
      </c>
      <c r="P4037" s="247">
        <v>40528.5</v>
      </c>
    </row>
    <row r="4038" spans="1:16" s="54" customFormat="1" ht="11.25" x14ac:dyDescent="0.2">
      <c r="A4038" s="554" t="s">
        <v>517</v>
      </c>
      <c r="B4038" s="381" t="s">
        <v>1136</v>
      </c>
      <c r="C4038" s="381" t="s">
        <v>9242</v>
      </c>
      <c r="D4038" s="367" t="s">
        <v>2841</v>
      </c>
      <c r="E4038" s="247">
        <v>5236.1499999999996</v>
      </c>
      <c r="F4038" s="379">
        <v>42216971</v>
      </c>
      <c r="G4038" s="367" t="s">
        <v>8891</v>
      </c>
      <c r="H4038" s="367" t="s">
        <v>2841</v>
      </c>
      <c r="I4038" s="367" t="s">
        <v>8637</v>
      </c>
      <c r="J4038" s="367" t="s">
        <v>8638</v>
      </c>
      <c r="K4038" s="379">
        <v>42475</v>
      </c>
      <c r="L4038" s="420">
        <v>56</v>
      </c>
      <c r="M4038" s="247">
        <v>293224.40000000002</v>
      </c>
      <c r="N4038" s="495">
        <v>44197</v>
      </c>
      <c r="O4038" s="379">
        <v>6</v>
      </c>
      <c r="P4038" s="247">
        <v>31416.9</v>
      </c>
    </row>
    <row r="4039" spans="1:16" s="54" customFormat="1" ht="11.25" x14ac:dyDescent="0.2">
      <c r="A4039" s="554" t="s">
        <v>517</v>
      </c>
      <c r="B4039" s="381" t="s">
        <v>1136</v>
      </c>
      <c r="C4039" s="381" t="s">
        <v>9242</v>
      </c>
      <c r="D4039" s="367" t="s">
        <v>3245</v>
      </c>
      <c r="E4039" s="247">
        <v>4223.75</v>
      </c>
      <c r="F4039" s="379">
        <v>78375014</v>
      </c>
      <c r="G4039" s="367" t="s">
        <v>8892</v>
      </c>
      <c r="H4039" s="367" t="s">
        <v>3245</v>
      </c>
      <c r="I4039" s="367" t="s">
        <v>8637</v>
      </c>
      <c r="J4039" s="367" t="s">
        <v>8638</v>
      </c>
      <c r="K4039" s="379">
        <v>43873</v>
      </c>
      <c r="L4039" s="420">
        <v>10</v>
      </c>
      <c r="M4039" s="247">
        <v>42237.5</v>
      </c>
      <c r="N4039" s="495">
        <v>44197</v>
      </c>
      <c r="O4039" s="379">
        <v>6</v>
      </c>
      <c r="P4039" s="247">
        <v>25342.5</v>
      </c>
    </row>
    <row r="4040" spans="1:16" s="54" customFormat="1" ht="11.25" x14ac:dyDescent="0.2">
      <c r="A4040" s="554" t="s">
        <v>517</v>
      </c>
      <c r="B4040" s="381" t="s">
        <v>1136</v>
      </c>
      <c r="C4040" s="381" t="s">
        <v>9242</v>
      </c>
      <c r="D4040" s="367" t="s">
        <v>2852</v>
      </c>
      <c r="E4040" s="247">
        <v>2705.15</v>
      </c>
      <c r="F4040" s="379">
        <v>48156317</v>
      </c>
      <c r="G4040" s="367" t="s">
        <v>8893</v>
      </c>
      <c r="H4040" s="367" t="s">
        <v>2852</v>
      </c>
      <c r="I4040" s="367" t="s">
        <v>8637</v>
      </c>
      <c r="J4040" s="367" t="s">
        <v>8638</v>
      </c>
      <c r="K4040" s="379">
        <v>43497</v>
      </c>
      <c r="L4040" s="420">
        <v>22</v>
      </c>
      <c r="M4040" s="247">
        <v>59513.3</v>
      </c>
      <c r="N4040" s="495">
        <v>44197</v>
      </c>
      <c r="O4040" s="379">
        <v>6</v>
      </c>
      <c r="P4040" s="247">
        <v>16230.9</v>
      </c>
    </row>
    <row r="4041" spans="1:16" s="54" customFormat="1" ht="11.25" x14ac:dyDescent="0.2">
      <c r="A4041" s="554" t="s">
        <v>517</v>
      </c>
      <c r="B4041" s="381" t="s">
        <v>1136</v>
      </c>
      <c r="C4041" s="381" t="s">
        <v>9242</v>
      </c>
      <c r="D4041" s="367" t="s">
        <v>2852</v>
      </c>
      <c r="E4041" s="247">
        <v>2705.15</v>
      </c>
      <c r="F4041" s="379">
        <v>70022150</v>
      </c>
      <c r="G4041" s="367" t="s">
        <v>8894</v>
      </c>
      <c r="H4041" s="367" t="s">
        <v>2852</v>
      </c>
      <c r="I4041" s="367" t="s">
        <v>8637</v>
      </c>
      <c r="J4041" s="367" t="s">
        <v>8638</v>
      </c>
      <c r="K4041" s="379">
        <v>44013</v>
      </c>
      <c r="L4041" s="420">
        <v>5</v>
      </c>
      <c r="M4041" s="247">
        <v>13525.75</v>
      </c>
      <c r="N4041" s="495">
        <v>44197</v>
      </c>
      <c r="O4041" s="379">
        <v>6</v>
      </c>
      <c r="P4041" s="247">
        <v>16230.9</v>
      </c>
    </row>
    <row r="4042" spans="1:16" s="54" customFormat="1" ht="11.25" x14ac:dyDescent="0.2">
      <c r="A4042" s="554" t="s">
        <v>517</v>
      </c>
      <c r="B4042" s="381" t="s">
        <v>1136</v>
      </c>
      <c r="C4042" s="381" t="s">
        <v>9242</v>
      </c>
      <c r="D4042" s="367" t="s">
        <v>2852</v>
      </c>
      <c r="E4042" s="247">
        <v>4223.75</v>
      </c>
      <c r="F4042" s="379">
        <v>40384719</v>
      </c>
      <c r="G4042" s="367" t="s">
        <v>8895</v>
      </c>
      <c r="H4042" s="367" t="s">
        <v>2852</v>
      </c>
      <c r="I4042" s="367" t="s">
        <v>8637</v>
      </c>
      <c r="J4042" s="367" t="s">
        <v>8638</v>
      </c>
      <c r="K4042" s="379">
        <v>43868</v>
      </c>
      <c r="L4042" s="420">
        <v>10</v>
      </c>
      <c r="M4042" s="247">
        <v>42237.5</v>
      </c>
      <c r="N4042" s="495">
        <v>44197</v>
      </c>
      <c r="O4042" s="379">
        <v>6</v>
      </c>
      <c r="P4042" s="247">
        <v>25342.5</v>
      </c>
    </row>
    <row r="4043" spans="1:16" s="54" customFormat="1" ht="11.25" x14ac:dyDescent="0.2">
      <c r="A4043" s="554" t="s">
        <v>517</v>
      </c>
      <c r="B4043" s="381" t="s">
        <v>1136</v>
      </c>
      <c r="C4043" s="381" t="s">
        <v>9242</v>
      </c>
      <c r="D4043" s="367" t="s">
        <v>2852</v>
      </c>
      <c r="E4043" s="247">
        <v>2705.15</v>
      </c>
      <c r="F4043" s="379">
        <v>48274849</v>
      </c>
      <c r="G4043" s="367" t="s">
        <v>8896</v>
      </c>
      <c r="H4043" s="367" t="s">
        <v>2852</v>
      </c>
      <c r="I4043" s="367" t="s">
        <v>8637</v>
      </c>
      <c r="J4043" s="367" t="s">
        <v>8638</v>
      </c>
      <c r="K4043" s="379">
        <v>44013</v>
      </c>
      <c r="L4043" s="420">
        <v>5</v>
      </c>
      <c r="M4043" s="247">
        <v>13525.75</v>
      </c>
      <c r="N4043" s="495">
        <v>44197</v>
      </c>
      <c r="O4043" s="379">
        <v>6</v>
      </c>
      <c r="P4043" s="247">
        <v>16230.9</v>
      </c>
    </row>
    <row r="4044" spans="1:16" s="54" customFormat="1" ht="11.25" x14ac:dyDescent="0.2">
      <c r="A4044" s="554" t="s">
        <v>517</v>
      </c>
      <c r="B4044" s="381" t="s">
        <v>1136</v>
      </c>
      <c r="C4044" s="381" t="s">
        <v>9242</v>
      </c>
      <c r="D4044" s="367" t="s">
        <v>2852</v>
      </c>
      <c r="E4044" s="247">
        <v>2705.15</v>
      </c>
      <c r="F4044" s="379">
        <v>46229631</v>
      </c>
      <c r="G4044" s="367" t="s">
        <v>8897</v>
      </c>
      <c r="H4044" s="367" t="s">
        <v>2852</v>
      </c>
      <c r="I4044" s="367" t="s">
        <v>8637</v>
      </c>
      <c r="J4044" s="367" t="s">
        <v>8638</v>
      </c>
      <c r="K4044" s="379">
        <v>43164</v>
      </c>
      <c r="L4044" s="420">
        <v>33</v>
      </c>
      <c r="M4044" s="247">
        <v>89269.95</v>
      </c>
      <c r="N4044" s="495">
        <v>44197</v>
      </c>
      <c r="O4044" s="379">
        <v>6</v>
      </c>
      <c r="P4044" s="247">
        <v>16230.9</v>
      </c>
    </row>
    <row r="4045" spans="1:16" s="54" customFormat="1" ht="11.25" x14ac:dyDescent="0.2">
      <c r="A4045" s="554" t="s">
        <v>517</v>
      </c>
      <c r="B4045" s="381" t="s">
        <v>1136</v>
      </c>
      <c r="C4045" s="381" t="s">
        <v>9242</v>
      </c>
      <c r="D4045" s="367" t="s">
        <v>2852</v>
      </c>
      <c r="E4045" s="247">
        <v>2705.15</v>
      </c>
      <c r="F4045" s="379">
        <v>70233657</v>
      </c>
      <c r="G4045" s="367" t="s">
        <v>8898</v>
      </c>
      <c r="H4045" s="367" t="s">
        <v>2852</v>
      </c>
      <c r="I4045" s="367" t="s">
        <v>8637</v>
      </c>
      <c r="J4045" s="367" t="s">
        <v>8638</v>
      </c>
      <c r="K4045" s="379">
        <v>42962</v>
      </c>
      <c r="L4045" s="420">
        <v>40</v>
      </c>
      <c r="M4045" s="247">
        <v>108206</v>
      </c>
      <c r="N4045" s="495">
        <v>44197</v>
      </c>
      <c r="O4045" s="379">
        <v>6</v>
      </c>
      <c r="P4045" s="247">
        <v>16230.9</v>
      </c>
    </row>
    <row r="4046" spans="1:16" s="54" customFormat="1" ht="11.25" x14ac:dyDescent="0.2">
      <c r="A4046" s="554" t="s">
        <v>517</v>
      </c>
      <c r="B4046" s="381" t="s">
        <v>1136</v>
      </c>
      <c r="C4046" s="381" t="s">
        <v>9242</v>
      </c>
      <c r="D4046" s="367" t="s">
        <v>2852</v>
      </c>
      <c r="E4046" s="247">
        <v>4223.75</v>
      </c>
      <c r="F4046" s="379">
        <v>46961753</v>
      </c>
      <c r="G4046" s="367" t="s">
        <v>8899</v>
      </c>
      <c r="H4046" s="367" t="s">
        <v>2852</v>
      </c>
      <c r="I4046" s="367" t="s">
        <v>8637</v>
      </c>
      <c r="J4046" s="367" t="s">
        <v>8638</v>
      </c>
      <c r="K4046" s="379">
        <v>43862</v>
      </c>
      <c r="L4046" s="420">
        <v>10</v>
      </c>
      <c r="M4046" s="247">
        <v>42237.5</v>
      </c>
      <c r="N4046" s="495">
        <v>44197</v>
      </c>
      <c r="O4046" s="379">
        <v>6</v>
      </c>
      <c r="P4046" s="247">
        <v>25342.5</v>
      </c>
    </row>
    <row r="4047" spans="1:16" s="54" customFormat="1" ht="11.25" x14ac:dyDescent="0.2">
      <c r="A4047" s="554" t="s">
        <v>517</v>
      </c>
      <c r="B4047" s="381" t="s">
        <v>1136</v>
      </c>
      <c r="C4047" s="381" t="s">
        <v>9242</v>
      </c>
      <c r="D4047" s="367" t="s">
        <v>2852</v>
      </c>
      <c r="E4047" s="247">
        <v>2705.15</v>
      </c>
      <c r="F4047" s="379">
        <v>47646981</v>
      </c>
      <c r="G4047" s="367" t="s">
        <v>8900</v>
      </c>
      <c r="H4047" s="367" t="s">
        <v>2852</v>
      </c>
      <c r="I4047" s="367" t="s">
        <v>8637</v>
      </c>
      <c r="J4047" s="367" t="s">
        <v>8638</v>
      </c>
      <c r="K4047" s="379">
        <v>44075</v>
      </c>
      <c r="L4047" s="420">
        <v>3</v>
      </c>
      <c r="M4047" s="247">
        <v>8115.45</v>
      </c>
      <c r="N4047" s="495">
        <v>44197</v>
      </c>
      <c r="O4047" s="379">
        <v>6</v>
      </c>
      <c r="P4047" s="247">
        <v>16230.9</v>
      </c>
    </row>
    <row r="4048" spans="1:16" s="54" customFormat="1" ht="11.25" x14ac:dyDescent="0.2">
      <c r="A4048" s="554" t="s">
        <v>517</v>
      </c>
      <c r="B4048" s="381" t="s">
        <v>1136</v>
      </c>
      <c r="C4048" s="381" t="s">
        <v>9242</v>
      </c>
      <c r="D4048" s="367" t="s">
        <v>2852</v>
      </c>
      <c r="E4048" s="247">
        <v>2705.15</v>
      </c>
      <c r="F4048" s="379">
        <v>70234816</v>
      </c>
      <c r="G4048" s="367" t="s">
        <v>8901</v>
      </c>
      <c r="H4048" s="367" t="s">
        <v>2852</v>
      </c>
      <c r="I4048" s="367" t="s">
        <v>8637</v>
      </c>
      <c r="J4048" s="367" t="s">
        <v>8638</v>
      </c>
      <c r="K4048" s="379">
        <v>44013</v>
      </c>
      <c r="L4048" s="420">
        <v>5</v>
      </c>
      <c r="M4048" s="247">
        <v>13525.75</v>
      </c>
      <c r="N4048" s="495">
        <v>44197</v>
      </c>
      <c r="O4048" s="379">
        <v>6</v>
      </c>
      <c r="P4048" s="247">
        <v>16230.9</v>
      </c>
    </row>
    <row r="4049" spans="1:16" s="54" customFormat="1" ht="11.25" x14ac:dyDescent="0.2">
      <c r="A4049" s="554" t="s">
        <v>517</v>
      </c>
      <c r="B4049" s="381" t="s">
        <v>1136</v>
      </c>
      <c r="C4049" s="381" t="s">
        <v>9242</v>
      </c>
      <c r="D4049" s="367" t="s">
        <v>2852</v>
      </c>
      <c r="E4049" s="247">
        <v>5033.67</v>
      </c>
      <c r="F4049" s="379">
        <v>41172430</v>
      </c>
      <c r="G4049" s="367" t="s">
        <v>8902</v>
      </c>
      <c r="H4049" s="367" t="s">
        <v>2852</v>
      </c>
      <c r="I4049" s="367" t="s">
        <v>8637</v>
      </c>
      <c r="J4049" s="367" t="s">
        <v>8638</v>
      </c>
      <c r="K4049" s="379">
        <v>43862</v>
      </c>
      <c r="L4049" s="420">
        <v>10</v>
      </c>
      <c r="M4049" s="247">
        <v>50336.7</v>
      </c>
      <c r="N4049" s="495">
        <v>44197</v>
      </c>
      <c r="O4049" s="379">
        <v>6</v>
      </c>
      <c r="P4049" s="247">
        <v>30202.02</v>
      </c>
    </row>
    <row r="4050" spans="1:16" s="54" customFormat="1" ht="11.25" x14ac:dyDescent="0.2">
      <c r="A4050" s="554" t="s">
        <v>517</v>
      </c>
      <c r="B4050" s="381" t="s">
        <v>1136</v>
      </c>
      <c r="C4050" s="381" t="s">
        <v>9242</v>
      </c>
      <c r="D4050" s="367" t="s">
        <v>2852</v>
      </c>
      <c r="E4050" s="247">
        <v>2705.15</v>
      </c>
      <c r="F4050" s="379">
        <v>42969658</v>
      </c>
      <c r="G4050" s="367" t="s">
        <v>8903</v>
      </c>
      <c r="H4050" s="367" t="s">
        <v>2852</v>
      </c>
      <c r="I4050" s="367" t="s">
        <v>8637</v>
      </c>
      <c r="J4050" s="367" t="s">
        <v>8638</v>
      </c>
      <c r="K4050" s="379">
        <v>43831</v>
      </c>
      <c r="L4050" s="420">
        <v>11</v>
      </c>
      <c r="M4050" s="247">
        <v>29756.65</v>
      </c>
      <c r="N4050" s="495">
        <v>44197</v>
      </c>
      <c r="O4050" s="379">
        <v>6</v>
      </c>
      <c r="P4050" s="247">
        <v>16230.9</v>
      </c>
    </row>
    <row r="4051" spans="1:16" s="54" customFormat="1" ht="11.25" x14ac:dyDescent="0.2">
      <c r="A4051" s="554" t="s">
        <v>517</v>
      </c>
      <c r="B4051" s="381" t="s">
        <v>1136</v>
      </c>
      <c r="C4051" s="381" t="s">
        <v>9242</v>
      </c>
      <c r="D4051" s="367" t="s">
        <v>2852</v>
      </c>
      <c r="E4051" s="247">
        <v>2705.15</v>
      </c>
      <c r="F4051" s="379">
        <v>47740514</v>
      </c>
      <c r="G4051" s="367" t="s">
        <v>8904</v>
      </c>
      <c r="H4051" s="367" t="s">
        <v>2852</v>
      </c>
      <c r="I4051" s="367" t="s">
        <v>8637</v>
      </c>
      <c r="J4051" s="367" t="s">
        <v>8638</v>
      </c>
      <c r="K4051" s="379">
        <v>44013</v>
      </c>
      <c r="L4051" s="420">
        <v>5</v>
      </c>
      <c r="M4051" s="247">
        <v>13525.75</v>
      </c>
      <c r="N4051" s="495">
        <v>44197</v>
      </c>
      <c r="O4051" s="379">
        <v>6</v>
      </c>
      <c r="P4051" s="247">
        <v>16230.9</v>
      </c>
    </row>
    <row r="4052" spans="1:16" s="54" customFormat="1" ht="11.25" x14ac:dyDescent="0.2">
      <c r="A4052" s="554" t="s">
        <v>517</v>
      </c>
      <c r="B4052" s="381" t="s">
        <v>1136</v>
      </c>
      <c r="C4052" s="381" t="s">
        <v>9242</v>
      </c>
      <c r="D4052" s="367" t="s">
        <v>2852</v>
      </c>
      <c r="E4052" s="247">
        <v>2705.15</v>
      </c>
      <c r="F4052" s="379">
        <v>44462286</v>
      </c>
      <c r="G4052" s="367" t="s">
        <v>8905</v>
      </c>
      <c r="H4052" s="367" t="s">
        <v>2852</v>
      </c>
      <c r="I4052" s="367" t="s">
        <v>8637</v>
      </c>
      <c r="J4052" s="367" t="s">
        <v>8638</v>
      </c>
      <c r="K4052" s="379">
        <v>44111</v>
      </c>
      <c r="L4052" s="420">
        <v>2</v>
      </c>
      <c r="M4052" s="247">
        <v>5410.3</v>
      </c>
      <c r="N4052" s="495">
        <v>44197</v>
      </c>
      <c r="O4052" s="379">
        <v>6</v>
      </c>
      <c r="P4052" s="247">
        <v>16230.9</v>
      </c>
    </row>
    <row r="4053" spans="1:16" s="54" customFormat="1" ht="11.25" x14ac:dyDescent="0.2">
      <c r="A4053" s="554" t="s">
        <v>517</v>
      </c>
      <c r="B4053" s="381" t="s">
        <v>1136</v>
      </c>
      <c r="C4053" s="381" t="s">
        <v>9242</v>
      </c>
      <c r="D4053" s="367" t="s">
        <v>2852</v>
      </c>
      <c r="E4053" s="247">
        <v>2705.15</v>
      </c>
      <c r="F4053" s="379">
        <v>44289977</v>
      </c>
      <c r="G4053" s="367" t="s">
        <v>8906</v>
      </c>
      <c r="H4053" s="367" t="s">
        <v>2852</v>
      </c>
      <c r="I4053" s="367" t="s">
        <v>8637</v>
      </c>
      <c r="J4053" s="367" t="s">
        <v>8638</v>
      </c>
      <c r="K4053" s="379">
        <v>44111</v>
      </c>
      <c r="L4053" s="420">
        <v>2</v>
      </c>
      <c r="M4053" s="247">
        <v>5410.3</v>
      </c>
      <c r="N4053" s="495">
        <v>44197</v>
      </c>
      <c r="O4053" s="379">
        <v>6</v>
      </c>
      <c r="P4053" s="247">
        <v>16230.9</v>
      </c>
    </row>
    <row r="4054" spans="1:16" s="54" customFormat="1" ht="11.25" x14ac:dyDescent="0.2">
      <c r="A4054" s="554" t="s">
        <v>517</v>
      </c>
      <c r="B4054" s="381" t="s">
        <v>1136</v>
      </c>
      <c r="C4054" s="381" t="s">
        <v>9242</v>
      </c>
      <c r="D4054" s="367" t="s">
        <v>2852</v>
      </c>
      <c r="E4054" s="247">
        <v>2705.15</v>
      </c>
      <c r="F4054" s="379">
        <v>41120583</v>
      </c>
      <c r="G4054" s="367" t="s">
        <v>8907</v>
      </c>
      <c r="H4054" s="367" t="s">
        <v>2852</v>
      </c>
      <c r="I4054" s="367" t="s">
        <v>8637</v>
      </c>
      <c r="J4054" s="367" t="s">
        <v>8638</v>
      </c>
      <c r="K4054" s="379">
        <v>43497</v>
      </c>
      <c r="L4054" s="420">
        <v>22</v>
      </c>
      <c r="M4054" s="247">
        <v>59513.3</v>
      </c>
      <c r="N4054" s="495">
        <v>44197</v>
      </c>
      <c r="O4054" s="379">
        <v>6</v>
      </c>
      <c r="P4054" s="247">
        <v>16230.9</v>
      </c>
    </row>
    <row r="4055" spans="1:16" s="54" customFormat="1" ht="11.25" x14ac:dyDescent="0.2">
      <c r="A4055" s="554" t="s">
        <v>517</v>
      </c>
      <c r="B4055" s="381" t="s">
        <v>1136</v>
      </c>
      <c r="C4055" s="381" t="s">
        <v>9242</v>
      </c>
      <c r="D4055" s="367" t="s">
        <v>2852</v>
      </c>
      <c r="E4055" s="247">
        <v>2705.15</v>
      </c>
      <c r="F4055" s="379">
        <v>44051971</v>
      </c>
      <c r="G4055" s="367" t="s">
        <v>8908</v>
      </c>
      <c r="H4055" s="367" t="s">
        <v>2852</v>
      </c>
      <c r="I4055" s="367" t="s">
        <v>8637</v>
      </c>
      <c r="J4055" s="367" t="s">
        <v>8638</v>
      </c>
      <c r="K4055" s="379">
        <v>44111</v>
      </c>
      <c r="L4055" s="420">
        <v>2</v>
      </c>
      <c r="M4055" s="247">
        <v>5410.3</v>
      </c>
      <c r="N4055" s="495">
        <v>44197</v>
      </c>
      <c r="O4055" s="379">
        <v>6</v>
      </c>
      <c r="P4055" s="247">
        <v>16230.9</v>
      </c>
    </row>
    <row r="4056" spans="1:16" s="54" customFormat="1" ht="11.25" x14ac:dyDescent="0.2">
      <c r="A4056" s="554" t="s">
        <v>517</v>
      </c>
      <c r="B4056" s="381" t="s">
        <v>1136</v>
      </c>
      <c r="C4056" s="381" t="s">
        <v>9242</v>
      </c>
      <c r="D4056" s="367" t="s">
        <v>2852</v>
      </c>
      <c r="E4056" s="247">
        <v>4223.75</v>
      </c>
      <c r="F4056" s="379">
        <v>45473392</v>
      </c>
      <c r="G4056" s="367" t="s">
        <v>8909</v>
      </c>
      <c r="H4056" s="367" t="s">
        <v>2852</v>
      </c>
      <c r="I4056" s="367" t="s">
        <v>8637</v>
      </c>
      <c r="J4056" s="367" t="s">
        <v>8638</v>
      </c>
      <c r="K4056" s="379">
        <v>43862</v>
      </c>
      <c r="L4056" s="420">
        <v>10</v>
      </c>
      <c r="M4056" s="247">
        <v>42237.5</v>
      </c>
      <c r="N4056" s="495">
        <v>44197</v>
      </c>
      <c r="O4056" s="379">
        <v>6</v>
      </c>
      <c r="P4056" s="247">
        <v>25342.5</v>
      </c>
    </row>
    <row r="4057" spans="1:16" s="54" customFormat="1" ht="11.25" x14ac:dyDescent="0.2">
      <c r="A4057" s="554" t="s">
        <v>517</v>
      </c>
      <c r="B4057" s="381" t="s">
        <v>1136</v>
      </c>
      <c r="C4057" s="381" t="s">
        <v>9242</v>
      </c>
      <c r="D4057" s="367" t="s">
        <v>2852</v>
      </c>
      <c r="E4057" s="247">
        <v>2705.15</v>
      </c>
      <c r="F4057" s="379">
        <v>44196904</v>
      </c>
      <c r="G4057" s="367" t="s">
        <v>8910</v>
      </c>
      <c r="H4057" s="367" t="s">
        <v>2852</v>
      </c>
      <c r="I4057" s="367" t="s">
        <v>8637</v>
      </c>
      <c r="J4057" s="367" t="s">
        <v>8638</v>
      </c>
      <c r="K4057" s="379">
        <v>43620</v>
      </c>
      <c r="L4057" s="420">
        <v>18</v>
      </c>
      <c r="M4057" s="247">
        <v>48692.7</v>
      </c>
      <c r="N4057" s="495">
        <v>44197</v>
      </c>
      <c r="O4057" s="379">
        <v>6</v>
      </c>
      <c r="P4057" s="247">
        <v>16230.9</v>
      </c>
    </row>
    <row r="4058" spans="1:16" s="54" customFormat="1" ht="11.25" x14ac:dyDescent="0.2">
      <c r="A4058" s="554" t="s">
        <v>517</v>
      </c>
      <c r="B4058" s="381" t="s">
        <v>1136</v>
      </c>
      <c r="C4058" s="381" t="s">
        <v>9242</v>
      </c>
      <c r="D4058" s="367" t="s">
        <v>2852</v>
      </c>
      <c r="E4058" s="247">
        <v>2705.15</v>
      </c>
      <c r="F4058" s="379">
        <v>44675229</v>
      </c>
      <c r="G4058" s="367" t="s">
        <v>8911</v>
      </c>
      <c r="H4058" s="367" t="s">
        <v>2852</v>
      </c>
      <c r="I4058" s="367" t="s">
        <v>8637</v>
      </c>
      <c r="J4058" s="367" t="s">
        <v>8638</v>
      </c>
      <c r="K4058" s="379">
        <v>43561</v>
      </c>
      <c r="L4058" s="420">
        <v>20</v>
      </c>
      <c r="M4058" s="247">
        <v>54103</v>
      </c>
      <c r="N4058" s="495">
        <v>44197</v>
      </c>
      <c r="O4058" s="379">
        <v>6</v>
      </c>
      <c r="P4058" s="247">
        <v>16230.9</v>
      </c>
    </row>
    <row r="4059" spans="1:16" s="54" customFormat="1" ht="11.25" x14ac:dyDescent="0.2">
      <c r="A4059" s="554" t="s">
        <v>517</v>
      </c>
      <c r="B4059" s="381" t="s">
        <v>1136</v>
      </c>
      <c r="C4059" s="381" t="s">
        <v>9242</v>
      </c>
      <c r="D4059" s="367" t="s">
        <v>3773</v>
      </c>
      <c r="E4059" s="247">
        <v>4223.75</v>
      </c>
      <c r="F4059" s="379">
        <v>47117892</v>
      </c>
      <c r="G4059" s="367" t="s">
        <v>8912</v>
      </c>
      <c r="H4059" s="367" t="s">
        <v>3773</v>
      </c>
      <c r="I4059" s="367" t="s">
        <v>8637</v>
      </c>
      <c r="J4059" s="367" t="s">
        <v>8638</v>
      </c>
      <c r="K4059" s="379">
        <v>43862</v>
      </c>
      <c r="L4059" s="420">
        <v>10</v>
      </c>
      <c r="M4059" s="247">
        <v>42237.5</v>
      </c>
      <c r="N4059" s="495">
        <v>44197</v>
      </c>
      <c r="O4059" s="379">
        <v>6</v>
      </c>
      <c r="P4059" s="247">
        <v>25342.5</v>
      </c>
    </row>
    <row r="4060" spans="1:16" s="54" customFormat="1" ht="11.25" x14ac:dyDescent="0.2">
      <c r="A4060" s="554" t="s">
        <v>517</v>
      </c>
      <c r="B4060" s="381" t="s">
        <v>1136</v>
      </c>
      <c r="C4060" s="381" t="s">
        <v>9242</v>
      </c>
      <c r="D4060" s="367" t="s">
        <v>3773</v>
      </c>
      <c r="E4060" s="247">
        <v>5033.67</v>
      </c>
      <c r="F4060" s="379">
        <v>45839834</v>
      </c>
      <c r="G4060" s="367" t="s">
        <v>8913</v>
      </c>
      <c r="H4060" s="367" t="s">
        <v>3773</v>
      </c>
      <c r="I4060" s="367" t="s">
        <v>8637</v>
      </c>
      <c r="J4060" s="367" t="s">
        <v>8638</v>
      </c>
      <c r="K4060" s="379">
        <v>43862</v>
      </c>
      <c r="L4060" s="420">
        <v>10</v>
      </c>
      <c r="M4060" s="247">
        <v>50336.7</v>
      </c>
      <c r="N4060" s="495">
        <v>44197</v>
      </c>
      <c r="O4060" s="379">
        <v>6</v>
      </c>
      <c r="P4060" s="247">
        <v>30202.02</v>
      </c>
    </row>
    <row r="4061" spans="1:16" s="54" customFormat="1" ht="11.25" x14ac:dyDescent="0.2">
      <c r="A4061" s="554" t="s">
        <v>517</v>
      </c>
      <c r="B4061" s="381" t="s">
        <v>1136</v>
      </c>
      <c r="C4061" s="381" t="s">
        <v>9242</v>
      </c>
      <c r="D4061" s="367" t="s">
        <v>3773</v>
      </c>
      <c r="E4061" s="247">
        <v>2705.15</v>
      </c>
      <c r="F4061" s="379">
        <v>48031965</v>
      </c>
      <c r="G4061" s="367" t="s">
        <v>8914</v>
      </c>
      <c r="H4061" s="367" t="s">
        <v>3773</v>
      </c>
      <c r="I4061" s="367" t="s">
        <v>8637</v>
      </c>
      <c r="J4061" s="367" t="s">
        <v>8638</v>
      </c>
      <c r="K4061" s="379">
        <v>43922</v>
      </c>
      <c r="L4061" s="420">
        <v>8</v>
      </c>
      <c r="M4061" s="247">
        <v>21641.200000000001</v>
      </c>
      <c r="N4061" s="495">
        <v>44197</v>
      </c>
      <c r="O4061" s="379">
        <v>6</v>
      </c>
      <c r="P4061" s="247">
        <v>16230.9</v>
      </c>
    </row>
    <row r="4062" spans="1:16" s="54" customFormat="1" ht="11.25" x14ac:dyDescent="0.2">
      <c r="A4062" s="554" t="s">
        <v>517</v>
      </c>
      <c r="B4062" s="381" t="s">
        <v>1136</v>
      </c>
      <c r="C4062" s="381" t="s">
        <v>9242</v>
      </c>
      <c r="D4062" s="367" t="s">
        <v>8915</v>
      </c>
      <c r="E4062" s="247">
        <v>1874.08</v>
      </c>
      <c r="F4062" s="379">
        <v>44432839</v>
      </c>
      <c r="G4062" s="367" t="s">
        <v>8916</v>
      </c>
      <c r="H4062" s="367" t="s">
        <v>8915</v>
      </c>
      <c r="I4062" s="367" t="s">
        <v>8637</v>
      </c>
      <c r="J4062" s="367" t="s">
        <v>8638</v>
      </c>
      <c r="K4062" s="379">
        <v>40303</v>
      </c>
      <c r="L4062" s="420">
        <v>127</v>
      </c>
      <c r="M4062" s="247">
        <v>238008.16</v>
      </c>
      <c r="N4062" s="495">
        <v>44197</v>
      </c>
      <c r="O4062" s="379">
        <v>6</v>
      </c>
      <c r="P4062" s="247">
        <v>11244.48</v>
      </c>
    </row>
    <row r="4063" spans="1:16" s="54" customFormat="1" ht="11.25" x14ac:dyDescent="0.2">
      <c r="A4063" s="554" t="s">
        <v>517</v>
      </c>
      <c r="B4063" s="381" t="s">
        <v>1136</v>
      </c>
      <c r="C4063" s="381" t="s">
        <v>9242</v>
      </c>
      <c r="D4063" s="367" t="s">
        <v>5391</v>
      </c>
      <c r="E4063" s="247">
        <v>1874.08</v>
      </c>
      <c r="F4063" s="379">
        <v>21139940</v>
      </c>
      <c r="G4063" s="367" t="s">
        <v>8917</v>
      </c>
      <c r="H4063" s="367" t="s">
        <v>5391</v>
      </c>
      <c r="I4063" s="367" t="s">
        <v>8637</v>
      </c>
      <c r="J4063" s="367" t="s">
        <v>8638</v>
      </c>
      <c r="K4063" s="379">
        <v>42475</v>
      </c>
      <c r="L4063" s="420">
        <v>56</v>
      </c>
      <c r="M4063" s="247">
        <v>104948.48</v>
      </c>
      <c r="N4063" s="495">
        <v>44197</v>
      </c>
      <c r="O4063" s="379">
        <v>6</v>
      </c>
      <c r="P4063" s="247">
        <v>11244.48</v>
      </c>
    </row>
    <row r="4064" spans="1:16" s="54" customFormat="1" ht="11.25" x14ac:dyDescent="0.2">
      <c r="A4064" s="554" t="s">
        <v>517</v>
      </c>
      <c r="B4064" s="381" t="s">
        <v>1136</v>
      </c>
      <c r="C4064" s="381" t="s">
        <v>9242</v>
      </c>
      <c r="D4064" s="367" t="s">
        <v>5391</v>
      </c>
      <c r="E4064" s="247">
        <v>1874.08</v>
      </c>
      <c r="F4064" s="379">
        <v>41079839</v>
      </c>
      <c r="G4064" s="367" t="s">
        <v>8918</v>
      </c>
      <c r="H4064" s="367" t="s">
        <v>5391</v>
      </c>
      <c r="I4064" s="367" t="s">
        <v>8637</v>
      </c>
      <c r="J4064" s="367" t="s">
        <v>8638</v>
      </c>
      <c r="K4064" s="379">
        <v>44111</v>
      </c>
      <c r="L4064" s="420">
        <v>2</v>
      </c>
      <c r="M4064" s="247">
        <v>3748.16</v>
      </c>
      <c r="N4064" s="495">
        <v>44197</v>
      </c>
      <c r="O4064" s="379">
        <v>6</v>
      </c>
      <c r="P4064" s="247">
        <v>11244.48</v>
      </c>
    </row>
    <row r="4065" spans="1:16" s="54" customFormat="1" ht="11.25" x14ac:dyDescent="0.2">
      <c r="A4065" s="554" t="s">
        <v>517</v>
      </c>
      <c r="B4065" s="381" t="s">
        <v>1136</v>
      </c>
      <c r="C4065" s="381" t="s">
        <v>9242</v>
      </c>
      <c r="D4065" s="367" t="s">
        <v>3755</v>
      </c>
      <c r="E4065" s="247">
        <v>2705.15</v>
      </c>
      <c r="F4065" s="379">
        <v>70237888</v>
      </c>
      <c r="G4065" s="367" t="s">
        <v>8919</v>
      </c>
      <c r="H4065" s="367" t="s">
        <v>3755</v>
      </c>
      <c r="I4065" s="367" t="s">
        <v>8637</v>
      </c>
      <c r="J4065" s="367" t="s">
        <v>8638</v>
      </c>
      <c r="K4065" s="379">
        <v>44075</v>
      </c>
      <c r="L4065" s="420">
        <v>3</v>
      </c>
      <c r="M4065" s="247">
        <v>8115.45</v>
      </c>
      <c r="N4065" s="495">
        <v>44197</v>
      </c>
      <c r="O4065" s="379">
        <v>6</v>
      </c>
      <c r="P4065" s="247">
        <v>16230.9</v>
      </c>
    </row>
    <row r="4066" spans="1:16" s="54" customFormat="1" ht="11.25" x14ac:dyDescent="0.2">
      <c r="A4066" s="554" t="s">
        <v>517</v>
      </c>
      <c r="B4066" s="381" t="s">
        <v>1136</v>
      </c>
      <c r="C4066" s="381" t="s">
        <v>9242</v>
      </c>
      <c r="D4066" s="367" t="s">
        <v>3755</v>
      </c>
      <c r="E4066" s="247">
        <v>2705.15</v>
      </c>
      <c r="F4066" s="379">
        <v>42720652</v>
      </c>
      <c r="G4066" s="367" t="s">
        <v>8920</v>
      </c>
      <c r="H4066" s="367" t="s">
        <v>3755</v>
      </c>
      <c r="I4066" s="367" t="s">
        <v>8637</v>
      </c>
      <c r="J4066" s="367" t="s">
        <v>8638</v>
      </c>
      <c r="K4066" s="379">
        <v>43556</v>
      </c>
      <c r="L4066" s="420">
        <v>20</v>
      </c>
      <c r="M4066" s="247">
        <v>54103</v>
      </c>
      <c r="N4066" s="495">
        <v>44197</v>
      </c>
      <c r="O4066" s="379">
        <v>6</v>
      </c>
      <c r="P4066" s="247">
        <v>16230.9</v>
      </c>
    </row>
    <row r="4067" spans="1:16" s="54" customFormat="1" ht="11.25" x14ac:dyDescent="0.2">
      <c r="A4067" s="554" t="s">
        <v>517</v>
      </c>
      <c r="B4067" s="381" t="s">
        <v>1136</v>
      </c>
      <c r="C4067" s="381" t="s">
        <v>9242</v>
      </c>
      <c r="D4067" s="367" t="s">
        <v>3755</v>
      </c>
      <c r="E4067" s="247">
        <v>2705.15</v>
      </c>
      <c r="F4067" s="379">
        <v>70038892</v>
      </c>
      <c r="G4067" s="367" t="s">
        <v>5268</v>
      </c>
      <c r="H4067" s="367" t="s">
        <v>3755</v>
      </c>
      <c r="I4067" s="367" t="s">
        <v>8637</v>
      </c>
      <c r="J4067" s="367" t="s">
        <v>8638</v>
      </c>
      <c r="K4067" s="379">
        <v>43985</v>
      </c>
      <c r="L4067" s="420">
        <v>6</v>
      </c>
      <c r="M4067" s="247">
        <v>16230.9</v>
      </c>
      <c r="N4067" s="495">
        <v>44197</v>
      </c>
      <c r="O4067" s="379">
        <v>6</v>
      </c>
      <c r="P4067" s="247">
        <v>16230.9</v>
      </c>
    </row>
    <row r="4068" spans="1:16" s="54" customFormat="1" ht="11.25" x14ac:dyDescent="0.2">
      <c r="A4068" s="554" t="s">
        <v>517</v>
      </c>
      <c r="B4068" s="381" t="s">
        <v>1136</v>
      </c>
      <c r="C4068" s="381" t="s">
        <v>9242</v>
      </c>
      <c r="D4068" s="367" t="s">
        <v>3755</v>
      </c>
      <c r="E4068" s="247">
        <v>2705.15</v>
      </c>
      <c r="F4068" s="379">
        <v>40660769</v>
      </c>
      <c r="G4068" s="367" t="s">
        <v>8921</v>
      </c>
      <c r="H4068" s="367" t="s">
        <v>3755</v>
      </c>
      <c r="I4068" s="367" t="s">
        <v>8637</v>
      </c>
      <c r="J4068" s="367" t="s">
        <v>8638</v>
      </c>
      <c r="K4068" s="379">
        <v>43617</v>
      </c>
      <c r="L4068" s="420">
        <v>18</v>
      </c>
      <c r="M4068" s="247">
        <v>48692.7</v>
      </c>
      <c r="N4068" s="495">
        <v>44197</v>
      </c>
      <c r="O4068" s="379">
        <v>6</v>
      </c>
      <c r="P4068" s="247">
        <v>16230.9</v>
      </c>
    </row>
    <row r="4069" spans="1:16" s="54" customFormat="1" ht="11.25" x14ac:dyDescent="0.2">
      <c r="A4069" s="554" t="s">
        <v>517</v>
      </c>
      <c r="B4069" s="381" t="s">
        <v>1136</v>
      </c>
      <c r="C4069" s="381" t="s">
        <v>9242</v>
      </c>
      <c r="D4069" s="367" t="s">
        <v>3755</v>
      </c>
      <c r="E4069" s="247">
        <v>2705.15</v>
      </c>
      <c r="F4069" s="379">
        <v>45545330</v>
      </c>
      <c r="G4069" s="367" t="s">
        <v>4469</v>
      </c>
      <c r="H4069" s="367" t="s">
        <v>3755</v>
      </c>
      <c r="I4069" s="367" t="s">
        <v>8637</v>
      </c>
      <c r="J4069" s="367" t="s">
        <v>8638</v>
      </c>
      <c r="K4069" s="379">
        <v>44075</v>
      </c>
      <c r="L4069" s="420">
        <v>3</v>
      </c>
      <c r="M4069" s="247">
        <v>8115.45</v>
      </c>
      <c r="N4069" s="495">
        <v>44197</v>
      </c>
      <c r="O4069" s="379">
        <v>6</v>
      </c>
      <c r="P4069" s="247">
        <v>16230.9</v>
      </c>
    </row>
    <row r="4070" spans="1:16" s="54" customFormat="1" ht="11.25" x14ac:dyDescent="0.2">
      <c r="A4070" s="554" t="s">
        <v>517</v>
      </c>
      <c r="B4070" s="381" t="s">
        <v>1136</v>
      </c>
      <c r="C4070" s="381" t="s">
        <v>9242</v>
      </c>
      <c r="D4070" s="367" t="s">
        <v>3730</v>
      </c>
      <c r="E4070" s="247">
        <v>2705.15</v>
      </c>
      <c r="F4070" s="379">
        <v>42515821</v>
      </c>
      <c r="G4070" s="367" t="s">
        <v>8922</v>
      </c>
      <c r="H4070" s="367" t="s">
        <v>3730</v>
      </c>
      <c r="I4070" s="367" t="s">
        <v>8637</v>
      </c>
      <c r="J4070" s="367" t="s">
        <v>8638</v>
      </c>
      <c r="K4070" s="379">
        <v>43862</v>
      </c>
      <c r="L4070" s="420">
        <v>10</v>
      </c>
      <c r="M4070" s="247">
        <v>27051.5</v>
      </c>
      <c r="N4070" s="495">
        <v>44197</v>
      </c>
      <c r="O4070" s="379">
        <v>6</v>
      </c>
      <c r="P4070" s="247">
        <v>16230.9</v>
      </c>
    </row>
    <row r="4071" spans="1:16" s="54" customFormat="1" ht="11.25" x14ac:dyDescent="0.2">
      <c r="A4071" s="554" t="s">
        <v>517</v>
      </c>
      <c r="B4071" s="381" t="s">
        <v>1136</v>
      </c>
      <c r="C4071" s="381" t="s">
        <v>9242</v>
      </c>
      <c r="D4071" s="367" t="s">
        <v>3730</v>
      </c>
      <c r="E4071" s="247">
        <v>2705.15</v>
      </c>
      <c r="F4071" s="379">
        <v>42222654</v>
      </c>
      <c r="G4071" s="367" t="s">
        <v>8923</v>
      </c>
      <c r="H4071" s="367" t="s">
        <v>3730</v>
      </c>
      <c r="I4071" s="367" t="s">
        <v>8637</v>
      </c>
      <c r="J4071" s="367" t="s">
        <v>8638</v>
      </c>
      <c r="K4071" s="379">
        <v>42208</v>
      </c>
      <c r="L4071" s="420">
        <v>65</v>
      </c>
      <c r="M4071" s="247">
        <v>175834.75</v>
      </c>
      <c r="N4071" s="495">
        <v>44197</v>
      </c>
      <c r="O4071" s="379">
        <v>6</v>
      </c>
      <c r="P4071" s="247">
        <v>16230.9</v>
      </c>
    </row>
    <row r="4072" spans="1:16" s="54" customFormat="1" ht="11.25" x14ac:dyDescent="0.2">
      <c r="A4072" s="554" t="s">
        <v>517</v>
      </c>
      <c r="B4072" s="381" t="s">
        <v>1136</v>
      </c>
      <c r="C4072" s="381" t="s">
        <v>9242</v>
      </c>
      <c r="D4072" s="367" t="s">
        <v>3730</v>
      </c>
      <c r="E4072" s="247">
        <v>2705.15</v>
      </c>
      <c r="F4072" s="379">
        <v>21123603</v>
      </c>
      <c r="G4072" s="367" t="s">
        <v>8924</v>
      </c>
      <c r="H4072" s="367" t="s">
        <v>3730</v>
      </c>
      <c r="I4072" s="367" t="s">
        <v>8637</v>
      </c>
      <c r="J4072" s="367" t="s">
        <v>8638</v>
      </c>
      <c r="K4072" s="379">
        <v>44111</v>
      </c>
      <c r="L4072" s="420">
        <v>2</v>
      </c>
      <c r="M4072" s="247">
        <v>5410.3</v>
      </c>
      <c r="N4072" s="495">
        <v>44197</v>
      </c>
      <c r="O4072" s="379">
        <v>6</v>
      </c>
      <c r="P4072" s="247">
        <v>16230.9</v>
      </c>
    </row>
    <row r="4073" spans="1:16" s="54" customFormat="1" ht="11.25" x14ac:dyDescent="0.2">
      <c r="A4073" s="554" t="s">
        <v>517</v>
      </c>
      <c r="B4073" s="381" t="s">
        <v>1136</v>
      </c>
      <c r="C4073" s="381" t="s">
        <v>9242</v>
      </c>
      <c r="D4073" s="367" t="s">
        <v>3730</v>
      </c>
      <c r="E4073" s="247">
        <v>2705.15</v>
      </c>
      <c r="F4073" s="379">
        <v>43703677</v>
      </c>
      <c r="G4073" s="367" t="s">
        <v>8925</v>
      </c>
      <c r="H4073" s="367" t="s">
        <v>3730</v>
      </c>
      <c r="I4073" s="367" t="s">
        <v>8637</v>
      </c>
      <c r="J4073" s="367" t="s">
        <v>8638</v>
      </c>
      <c r="K4073" s="379">
        <v>43497</v>
      </c>
      <c r="L4073" s="420">
        <v>22</v>
      </c>
      <c r="M4073" s="247">
        <v>59513.3</v>
      </c>
      <c r="N4073" s="495">
        <v>44197</v>
      </c>
      <c r="O4073" s="379">
        <v>6</v>
      </c>
      <c r="P4073" s="247">
        <v>16230.9</v>
      </c>
    </row>
    <row r="4074" spans="1:16" s="54" customFormat="1" ht="11.25" x14ac:dyDescent="0.2">
      <c r="A4074" s="554" t="s">
        <v>517</v>
      </c>
      <c r="B4074" s="381" t="s">
        <v>1136</v>
      </c>
      <c r="C4074" s="381" t="s">
        <v>9242</v>
      </c>
      <c r="D4074" s="367" t="s">
        <v>3730</v>
      </c>
      <c r="E4074" s="247">
        <v>2705.15</v>
      </c>
      <c r="F4074" s="379">
        <v>21140013</v>
      </c>
      <c r="G4074" s="367" t="s">
        <v>8926</v>
      </c>
      <c r="H4074" s="367" t="s">
        <v>3730</v>
      </c>
      <c r="I4074" s="367" t="s">
        <v>8637</v>
      </c>
      <c r="J4074" s="367" t="s">
        <v>8638</v>
      </c>
      <c r="K4074" s="379">
        <v>44111</v>
      </c>
      <c r="L4074" s="420">
        <v>2</v>
      </c>
      <c r="M4074" s="247">
        <v>5410.3</v>
      </c>
      <c r="N4074" s="495">
        <v>44197</v>
      </c>
      <c r="O4074" s="379">
        <v>6</v>
      </c>
      <c r="P4074" s="247">
        <v>16230.9</v>
      </c>
    </row>
    <row r="4075" spans="1:16" s="54" customFormat="1" ht="11.25" x14ac:dyDescent="0.2">
      <c r="A4075" s="554" t="s">
        <v>517</v>
      </c>
      <c r="B4075" s="381" t="s">
        <v>1136</v>
      </c>
      <c r="C4075" s="381" t="s">
        <v>9242</v>
      </c>
      <c r="D4075" s="367" t="s">
        <v>3730</v>
      </c>
      <c r="E4075" s="247">
        <v>2705.15</v>
      </c>
      <c r="F4075" s="379">
        <v>46094883</v>
      </c>
      <c r="G4075" s="367" t="s">
        <v>8927</v>
      </c>
      <c r="H4075" s="367" t="s">
        <v>3730</v>
      </c>
      <c r="I4075" s="367" t="s">
        <v>8637</v>
      </c>
      <c r="J4075" s="367" t="s">
        <v>8638</v>
      </c>
      <c r="K4075" s="379">
        <v>44111</v>
      </c>
      <c r="L4075" s="420">
        <v>2</v>
      </c>
      <c r="M4075" s="247">
        <v>5410.3</v>
      </c>
      <c r="N4075" s="495">
        <v>44197</v>
      </c>
      <c r="O4075" s="379">
        <v>6</v>
      </c>
      <c r="P4075" s="247">
        <v>16230.9</v>
      </c>
    </row>
    <row r="4076" spans="1:16" s="54" customFormat="1" ht="11.25" x14ac:dyDescent="0.2">
      <c r="A4076" s="554" t="s">
        <v>517</v>
      </c>
      <c r="B4076" s="381" t="s">
        <v>1136</v>
      </c>
      <c r="C4076" s="381" t="s">
        <v>9242</v>
      </c>
      <c r="D4076" s="367" t="s">
        <v>3730</v>
      </c>
      <c r="E4076" s="247">
        <v>2705.15</v>
      </c>
      <c r="F4076" s="379">
        <v>21124767</v>
      </c>
      <c r="G4076" s="367" t="s">
        <v>8928</v>
      </c>
      <c r="H4076" s="367" t="s">
        <v>3730</v>
      </c>
      <c r="I4076" s="367" t="s">
        <v>8637</v>
      </c>
      <c r="J4076" s="367" t="s">
        <v>8638</v>
      </c>
      <c r="K4076" s="379">
        <v>44044</v>
      </c>
      <c r="L4076" s="420">
        <v>4</v>
      </c>
      <c r="M4076" s="247">
        <v>10820.6</v>
      </c>
      <c r="N4076" s="495">
        <v>44197</v>
      </c>
      <c r="O4076" s="379">
        <v>6</v>
      </c>
      <c r="P4076" s="247">
        <v>16230.9</v>
      </c>
    </row>
    <row r="4077" spans="1:16" s="54" customFormat="1" ht="11.25" x14ac:dyDescent="0.2">
      <c r="A4077" s="554" t="s">
        <v>517</v>
      </c>
      <c r="B4077" s="381" t="s">
        <v>1136</v>
      </c>
      <c r="C4077" s="381" t="s">
        <v>9242</v>
      </c>
      <c r="D4077" s="367" t="s">
        <v>3730</v>
      </c>
      <c r="E4077" s="247">
        <v>2705.15</v>
      </c>
      <c r="F4077" s="379">
        <v>45715888</v>
      </c>
      <c r="G4077" s="367" t="s">
        <v>8929</v>
      </c>
      <c r="H4077" s="367" t="s">
        <v>3730</v>
      </c>
      <c r="I4077" s="367" t="s">
        <v>8637</v>
      </c>
      <c r="J4077" s="367" t="s">
        <v>8638</v>
      </c>
      <c r="K4077" s="379">
        <v>43313</v>
      </c>
      <c r="L4077" s="420">
        <v>28</v>
      </c>
      <c r="M4077" s="247">
        <v>75744.2</v>
      </c>
      <c r="N4077" s="495">
        <v>44197</v>
      </c>
      <c r="O4077" s="379">
        <v>6</v>
      </c>
      <c r="P4077" s="247">
        <v>16230.9</v>
      </c>
    </row>
    <row r="4078" spans="1:16" s="54" customFormat="1" ht="11.25" x14ac:dyDescent="0.2">
      <c r="A4078" s="554" t="s">
        <v>517</v>
      </c>
      <c r="B4078" s="381" t="s">
        <v>1136</v>
      </c>
      <c r="C4078" s="381" t="s">
        <v>9242</v>
      </c>
      <c r="D4078" s="367" t="s">
        <v>3730</v>
      </c>
      <c r="E4078" s="247">
        <v>4223.75</v>
      </c>
      <c r="F4078" s="379">
        <v>21124770</v>
      </c>
      <c r="G4078" s="367" t="s">
        <v>8930</v>
      </c>
      <c r="H4078" s="367" t="s">
        <v>3730</v>
      </c>
      <c r="I4078" s="367" t="s">
        <v>8637</v>
      </c>
      <c r="J4078" s="367" t="s">
        <v>8638</v>
      </c>
      <c r="K4078" s="379">
        <v>43862</v>
      </c>
      <c r="L4078" s="420">
        <v>10</v>
      </c>
      <c r="M4078" s="247">
        <v>42237.5</v>
      </c>
      <c r="N4078" s="495">
        <v>44197</v>
      </c>
      <c r="O4078" s="379">
        <v>6</v>
      </c>
      <c r="P4078" s="247">
        <v>25342.5</v>
      </c>
    </row>
    <row r="4079" spans="1:16" s="54" customFormat="1" ht="11.25" x14ac:dyDescent="0.2">
      <c r="A4079" s="554" t="s">
        <v>517</v>
      </c>
      <c r="B4079" s="381" t="s">
        <v>1136</v>
      </c>
      <c r="C4079" s="381" t="s">
        <v>9242</v>
      </c>
      <c r="D4079" s="367" t="s">
        <v>2502</v>
      </c>
      <c r="E4079" s="247">
        <v>1874.08</v>
      </c>
      <c r="F4079" s="379">
        <v>21132981</v>
      </c>
      <c r="G4079" s="367" t="s">
        <v>8931</v>
      </c>
      <c r="H4079" s="367" t="s">
        <v>2502</v>
      </c>
      <c r="I4079" s="367" t="s">
        <v>817</v>
      </c>
      <c r="J4079" s="367" t="s">
        <v>8733</v>
      </c>
      <c r="K4079" s="379">
        <v>42475</v>
      </c>
      <c r="L4079" s="420">
        <v>56</v>
      </c>
      <c r="M4079" s="247">
        <v>104948.48</v>
      </c>
      <c r="N4079" s="495">
        <v>44197</v>
      </c>
      <c r="O4079" s="379">
        <v>6</v>
      </c>
      <c r="P4079" s="247">
        <v>11244.48</v>
      </c>
    </row>
    <row r="4080" spans="1:16" s="54" customFormat="1" ht="11.25" x14ac:dyDescent="0.2">
      <c r="A4080" s="554" t="s">
        <v>517</v>
      </c>
      <c r="B4080" s="381" t="s">
        <v>1136</v>
      </c>
      <c r="C4080" s="381" t="s">
        <v>9242</v>
      </c>
      <c r="D4080" s="367" t="s">
        <v>2502</v>
      </c>
      <c r="E4080" s="247">
        <v>1874.08</v>
      </c>
      <c r="F4080" s="379">
        <v>41172429</v>
      </c>
      <c r="G4080" s="367" t="s">
        <v>8932</v>
      </c>
      <c r="H4080" s="367" t="s">
        <v>2502</v>
      </c>
      <c r="I4080" s="367" t="s">
        <v>817</v>
      </c>
      <c r="J4080" s="367" t="s">
        <v>8733</v>
      </c>
      <c r="K4080" s="379">
        <v>43592</v>
      </c>
      <c r="L4080" s="420">
        <v>19</v>
      </c>
      <c r="M4080" s="247">
        <v>35607.519999999997</v>
      </c>
      <c r="N4080" s="495">
        <v>44197</v>
      </c>
      <c r="O4080" s="379">
        <v>6</v>
      </c>
      <c r="P4080" s="247">
        <v>11244.48</v>
      </c>
    </row>
    <row r="4081" spans="1:16" s="54" customFormat="1" ht="11.25" x14ac:dyDescent="0.2">
      <c r="A4081" s="554" t="s">
        <v>517</v>
      </c>
      <c r="B4081" s="381" t="s">
        <v>1136</v>
      </c>
      <c r="C4081" s="381" t="s">
        <v>9242</v>
      </c>
      <c r="D4081" s="367" t="s">
        <v>2502</v>
      </c>
      <c r="E4081" s="247">
        <v>2198.9499999999998</v>
      </c>
      <c r="F4081" s="379">
        <v>41833650</v>
      </c>
      <c r="G4081" s="367" t="s">
        <v>8933</v>
      </c>
      <c r="H4081" s="367" t="s">
        <v>2502</v>
      </c>
      <c r="I4081" s="367" t="s">
        <v>817</v>
      </c>
      <c r="J4081" s="367" t="s">
        <v>8733</v>
      </c>
      <c r="K4081" s="379">
        <v>43862</v>
      </c>
      <c r="L4081" s="420">
        <v>10</v>
      </c>
      <c r="M4081" s="247">
        <v>21989.5</v>
      </c>
      <c r="N4081" s="495">
        <v>44197</v>
      </c>
      <c r="O4081" s="379">
        <v>6</v>
      </c>
      <c r="P4081" s="247">
        <v>13193.7</v>
      </c>
    </row>
    <row r="4082" spans="1:16" s="54" customFormat="1" ht="11.25" x14ac:dyDescent="0.2">
      <c r="A4082" s="554" t="s">
        <v>517</v>
      </c>
      <c r="B4082" s="381" t="s">
        <v>1136</v>
      </c>
      <c r="C4082" s="381" t="s">
        <v>9242</v>
      </c>
      <c r="D4082" s="367" t="s">
        <v>8731</v>
      </c>
      <c r="E4082" s="247">
        <v>2705.15</v>
      </c>
      <c r="F4082" s="379">
        <v>47335439</v>
      </c>
      <c r="G4082" s="367" t="s">
        <v>8934</v>
      </c>
      <c r="H4082" s="367" t="s">
        <v>8731</v>
      </c>
      <c r="I4082" s="367" t="s">
        <v>817</v>
      </c>
      <c r="J4082" s="367" t="s">
        <v>8733</v>
      </c>
      <c r="K4082" s="379">
        <v>44136</v>
      </c>
      <c r="L4082" s="420">
        <v>1</v>
      </c>
      <c r="M4082" s="247">
        <v>2705.15</v>
      </c>
      <c r="N4082" s="495">
        <v>44197</v>
      </c>
      <c r="O4082" s="379">
        <v>6</v>
      </c>
      <c r="P4082" s="247">
        <v>16230.9</v>
      </c>
    </row>
    <row r="4083" spans="1:16" s="54" customFormat="1" ht="11.25" x14ac:dyDescent="0.2">
      <c r="A4083" s="554" t="s">
        <v>517</v>
      </c>
      <c r="B4083" s="381" t="s">
        <v>1136</v>
      </c>
      <c r="C4083" s="381" t="s">
        <v>9242</v>
      </c>
      <c r="D4083" s="367" t="s">
        <v>8731</v>
      </c>
      <c r="E4083" s="247">
        <v>1653.6</v>
      </c>
      <c r="F4083" s="379">
        <v>70765057</v>
      </c>
      <c r="G4083" s="367" t="s">
        <v>8935</v>
      </c>
      <c r="H4083" s="367" t="s">
        <v>8731</v>
      </c>
      <c r="I4083" s="367" t="s">
        <v>817</v>
      </c>
      <c r="J4083" s="367" t="s">
        <v>8733</v>
      </c>
      <c r="K4083" s="379">
        <v>43862</v>
      </c>
      <c r="L4083" s="420">
        <v>10</v>
      </c>
      <c r="M4083" s="247">
        <v>16536</v>
      </c>
      <c r="N4083" s="495">
        <v>44197</v>
      </c>
      <c r="O4083" s="379">
        <v>6</v>
      </c>
      <c r="P4083" s="247">
        <v>9921.6</v>
      </c>
    </row>
    <row r="4084" spans="1:16" s="54" customFormat="1" ht="11.25" x14ac:dyDescent="0.2">
      <c r="A4084" s="554" t="s">
        <v>517</v>
      </c>
      <c r="B4084" s="381" t="s">
        <v>1136</v>
      </c>
      <c r="C4084" s="381" t="s">
        <v>9242</v>
      </c>
      <c r="D4084" s="367" t="s">
        <v>5992</v>
      </c>
      <c r="E4084" s="247">
        <v>1874.08</v>
      </c>
      <c r="F4084" s="379">
        <v>40684738</v>
      </c>
      <c r="G4084" s="367" t="s">
        <v>8936</v>
      </c>
      <c r="H4084" s="367" t="s">
        <v>5992</v>
      </c>
      <c r="I4084" s="367" t="s">
        <v>817</v>
      </c>
      <c r="J4084" s="367" t="s">
        <v>8733</v>
      </c>
      <c r="K4084" s="379">
        <v>44111</v>
      </c>
      <c r="L4084" s="420">
        <v>2</v>
      </c>
      <c r="M4084" s="247">
        <v>3748.16</v>
      </c>
      <c r="N4084" s="495">
        <v>44197</v>
      </c>
      <c r="O4084" s="379">
        <v>6</v>
      </c>
      <c r="P4084" s="247">
        <v>11244.48</v>
      </c>
    </row>
    <row r="4085" spans="1:16" s="54" customFormat="1" ht="11.25" x14ac:dyDescent="0.2">
      <c r="A4085" s="554" t="s">
        <v>517</v>
      </c>
      <c r="B4085" s="381" t="s">
        <v>1136</v>
      </c>
      <c r="C4085" s="381" t="s">
        <v>9242</v>
      </c>
      <c r="D4085" s="367" t="s">
        <v>3839</v>
      </c>
      <c r="E4085" s="247">
        <v>5297.18</v>
      </c>
      <c r="F4085" s="379">
        <v>42427130</v>
      </c>
      <c r="G4085" s="367" t="s">
        <v>8937</v>
      </c>
      <c r="H4085" s="367" t="s">
        <v>3839</v>
      </c>
      <c r="I4085" s="367" t="s">
        <v>817</v>
      </c>
      <c r="J4085" s="367" t="s">
        <v>8733</v>
      </c>
      <c r="K4085" s="379">
        <v>44111</v>
      </c>
      <c r="L4085" s="420">
        <v>2</v>
      </c>
      <c r="M4085" s="247">
        <v>10594.36</v>
      </c>
      <c r="N4085" s="495">
        <v>44197</v>
      </c>
      <c r="O4085" s="379">
        <v>6</v>
      </c>
      <c r="P4085" s="247">
        <v>31783.08</v>
      </c>
    </row>
    <row r="4086" spans="1:16" s="54" customFormat="1" ht="11.25" x14ac:dyDescent="0.2">
      <c r="A4086" s="554" t="s">
        <v>517</v>
      </c>
      <c r="B4086" s="381" t="s">
        <v>1136</v>
      </c>
      <c r="C4086" s="381" t="s">
        <v>9242</v>
      </c>
      <c r="D4086" s="367" t="s">
        <v>8938</v>
      </c>
      <c r="E4086" s="247">
        <v>1874.08</v>
      </c>
      <c r="F4086" s="379">
        <v>42462056</v>
      </c>
      <c r="G4086" s="367" t="s">
        <v>8939</v>
      </c>
      <c r="H4086" s="367" t="s">
        <v>8938</v>
      </c>
      <c r="I4086" s="367" t="s">
        <v>817</v>
      </c>
      <c r="J4086" s="367" t="s">
        <v>8733</v>
      </c>
      <c r="K4086" s="379">
        <v>43313</v>
      </c>
      <c r="L4086" s="420">
        <v>28</v>
      </c>
      <c r="M4086" s="247">
        <v>52474.239999999998</v>
      </c>
      <c r="N4086" s="495">
        <v>44197</v>
      </c>
      <c r="O4086" s="379">
        <v>6</v>
      </c>
      <c r="P4086" s="247">
        <v>11244.48</v>
      </c>
    </row>
    <row r="4087" spans="1:16" s="54" customFormat="1" ht="11.25" x14ac:dyDescent="0.2">
      <c r="A4087" s="554" t="s">
        <v>517</v>
      </c>
      <c r="B4087" s="381" t="s">
        <v>1136</v>
      </c>
      <c r="C4087" s="381" t="s">
        <v>9242</v>
      </c>
      <c r="D4087" s="367" t="s">
        <v>2358</v>
      </c>
      <c r="E4087" s="247">
        <v>1874.08</v>
      </c>
      <c r="F4087" s="379">
        <v>45963885</v>
      </c>
      <c r="G4087" s="367" t="s">
        <v>8940</v>
      </c>
      <c r="H4087" s="367" t="s">
        <v>2358</v>
      </c>
      <c r="I4087" s="367" t="s">
        <v>817</v>
      </c>
      <c r="J4087" s="367" t="s">
        <v>8733</v>
      </c>
      <c r="K4087" s="379">
        <v>42475</v>
      </c>
      <c r="L4087" s="420">
        <v>56</v>
      </c>
      <c r="M4087" s="247">
        <v>104948.48</v>
      </c>
      <c r="N4087" s="495">
        <v>44197</v>
      </c>
      <c r="O4087" s="379">
        <v>6</v>
      </c>
      <c r="P4087" s="247">
        <v>11244.48</v>
      </c>
    </row>
    <row r="4088" spans="1:16" s="54" customFormat="1" ht="11.25" x14ac:dyDescent="0.2">
      <c r="A4088" s="554" t="s">
        <v>517</v>
      </c>
      <c r="B4088" s="381" t="s">
        <v>1136</v>
      </c>
      <c r="C4088" s="381" t="s">
        <v>9242</v>
      </c>
      <c r="D4088" s="367" t="s">
        <v>2358</v>
      </c>
      <c r="E4088" s="247">
        <v>1874.08</v>
      </c>
      <c r="F4088" s="379">
        <v>43139067</v>
      </c>
      <c r="G4088" s="367" t="s">
        <v>8941</v>
      </c>
      <c r="H4088" s="367" t="s">
        <v>2358</v>
      </c>
      <c r="I4088" s="367" t="s">
        <v>817</v>
      </c>
      <c r="J4088" s="367" t="s">
        <v>8733</v>
      </c>
      <c r="K4088" s="379">
        <v>44111</v>
      </c>
      <c r="L4088" s="420">
        <v>2</v>
      </c>
      <c r="M4088" s="247">
        <v>3748.16</v>
      </c>
      <c r="N4088" s="495">
        <v>44197</v>
      </c>
      <c r="O4088" s="379">
        <v>6</v>
      </c>
      <c r="P4088" s="247">
        <v>11244.48</v>
      </c>
    </row>
    <row r="4089" spans="1:16" s="54" customFormat="1" ht="11.25" x14ac:dyDescent="0.2">
      <c r="A4089" s="554" t="s">
        <v>517</v>
      </c>
      <c r="B4089" s="381" t="s">
        <v>1136</v>
      </c>
      <c r="C4089" s="381" t="s">
        <v>9242</v>
      </c>
      <c r="D4089" s="367" t="s">
        <v>2358</v>
      </c>
      <c r="E4089" s="247">
        <v>1874.08</v>
      </c>
      <c r="F4089" s="379">
        <v>40523414</v>
      </c>
      <c r="G4089" s="367" t="s">
        <v>8942</v>
      </c>
      <c r="H4089" s="367" t="s">
        <v>2358</v>
      </c>
      <c r="I4089" s="367" t="s">
        <v>817</v>
      </c>
      <c r="J4089" s="367" t="s">
        <v>8733</v>
      </c>
      <c r="K4089" s="379">
        <v>40969</v>
      </c>
      <c r="L4089" s="420">
        <v>105</v>
      </c>
      <c r="M4089" s="247">
        <v>196778.4</v>
      </c>
      <c r="N4089" s="495">
        <v>44197</v>
      </c>
      <c r="O4089" s="379">
        <v>6</v>
      </c>
      <c r="P4089" s="247">
        <v>11244.48</v>
      </c>
    </row>
    <row r="4090" spans="1:16" s="54" customFormat="1" ht="11.25" x14ac:dyDescent="0.2">
      <c r="A4090" s="554" t="s">
        <v>517</v>
      </c>
      <c r="B4090" s="381" t="s">
        <v>1136</v>
      </c>
      <c r="C4090" s="381" t="s">
        <v>9242</v>
      </c>
      <c r="D4090" s="367" t="s">
        <v>2358</v>
      </c>
      <c r="E4090" s="247">
        <v>1874.08</v>
      </c>
      <c r="F4090" s="379">
        <v>72097023</v>
      </c>
      <c r="G4090" s="367" t="s">
        <v>8943</v>
      </c>
      <c r="H4090" s="367" t="s">
        <v>2358</v>
      </c>
      <c r="I4090" s="367" t="s">
        <v>817</v>
      </c>
      <c r="J4090" s="367" t="s">
        <v>8733</v>
      </c>
      <c r="K4090" s="379">
        <v>43508</v>
      </c>
      <c r="L4090" s="420">
        <v>22</v>
      </c>
      <c r="M4090" s="247">
        <v>41229.760000000002</v>
      </c>
      <c r="N4090" s="495">
        <v>44197</v>
      </c>
      <c r="O4090" s="379">
        <v>6</v>
      </c>
      <c r="P4090" s="247">
        <v>11244.48</v>
      </c>
    </row>
    <row r="4091" spans="1:16" s="54" customFormat="1" ht="11.25" x14ac:dyDescent="0.2">
      <c r="A4091" s="554" t="s">
        <v>517</v>
      </c>
      <c r="B4091" s="381" t="s">
        <v>1136</v>
      </c>
      <c r="C4091" s="381" t="s">
        <v>9242</v>
      </c>
      <c r="D4091" s="367" t="s">
        <v>2358</v>
      </c>
      <c r="E4091" s="247">
        <v>1874.08</v>
      </c>
      <c r="F4091" s="379">
        <v>70181321</v>
      </c>
      <c r="G4091" s="367" t="s">
        <v>8944</v>
      </c>
      <c r="H4091" s="367" t="s">
        <v>2358</v>
      </c>
      <c r="I4091" s="367" t="s">
        <v>817</v>
      </c>
      <c r="J4091" s="367" t="s">
        <v>8733</v>
      </c>
      <c r="K4091" s="379">
        <v>42948</v>
      </c>
      <c r="L4091" s="420">
        <v>40</v>
      </c>
      <c r="M4091" s="247">
        <v>74963.199999999997</v>
      </c>
      <c r="N4091" s="495">
        <v>44197</v>
      </c>
      <c r="O4091" s="379">
        <v>6</v>
      </c>
      <c r="P4091" s="247">
        <v>11244.48</v>
      </c>
    </row>
    <row r="4092" spans="1:16" s="54" customFormat="1" ht="11.25" x14ac:dyDescent="0.2">
      <c r="A4092" s="554" t="s">
        <v>517</v>
      </c>
      <c r="B4092" s="381" t="s">
        <v>1136</v>
      </c>
      <c r="C4092" s="381" t="s">
        <v>9242</v>
      </c>
      <c r="D4092" s="367" t="s">
        <v>2358</v>
      </c>
      <c r="E4092" s="247">
        <v>1653.6</v>
      </c>
      <c r="F4092" s="379">
        <v>74043200</v>
      </c>
      <c r="G4092" s="367" t="s">
        <v>1810</v>
      </c>
      <c r="H4092" s="367" t="s">
        <v>2358</v>
      </c>
      <c r="I4092" s="367" t="s">
        <v>817</v>
      </c>
      <c r="J4092" s="367" t="s">
        <v>8733</v>
      </c>
      <c r="K4092" s="379">
        <v>44111</v>
      </c>
      <c r="L4092" s="420">
        <v>2</v>
      </c>
      <c r="M4092" s="247">
        <v>3307.2</v>
      </c>
      <c r="N4092" s="495">
        <v>44197</v>
      </c>
      <c r="O4092" s="379">
        <v>6</v>
      </c>
      <c r="P4092" s="247">
        <v>9921.6</v>
      </c>
    </row>
    <row r="4093" spans="1:16" s="54" customFormat="1" ht="11.25" x14ac:dyDescent="0.2">
      <c r="A4093" s="554" t="s">
        <v>517</v>
      </c>
      <c r="B4093" s="381" t="s">
        <v>1136</v>
      </c>
      <c r="C4093" s="381" t="s">
        <v>9242</v>
      </c>
      <c r="D4093" s="367" t="s">
        <v>2358</v>
      </c>
      <c r="E4093" s="247">
        <v>1653.6</v>
      </c>
      <c r="F4093" s="379">
        <v>47329723</v>
      </c>
      <c r="G4093" s="367" t="s">
        <v>8945</v>
      </c>
      <c r="H4093" s="367" t="s">
        <v>2358</v>
      </c>
      <c r="I4093" s="367" t="s">
        <v>817</v>
      </c>
      <c r="J4093" s="367" t="s">
        <v>8733</v>
      </c>
      <c r="K4093" s="379">
        <v>44111</v>
      </c>
      <c r="L4093" s="420">
        <v>2</v>
      </c>
      <c r="M4093" s="247">
        <v>3307.2</v>
      </c>
      <c r="N4093" s="495">
        <v>44197</v>
      </c>
      <c r="O4093" s="379">
        <v>6</v>
      </c>
      <c r="P4093" s="247">
        <v>9921.6</v>
      </c>
    </row>
    <row r="4094" spans="1:16" s="54" customFormat="1" ht="11.25" x14ac:dyDescent="0.2">
      <c r="A4094" s="554" t="s">
        <v>517</v>
      </c>
      <c r="B4094" s="381" t="s">
        <v>1136</v>
      </c>
      <c r="C4094" s="381" t="s">
        <v>9242</v>
      </c>
      <c r="D4094" s="367" t="s">
        <v>2358</v>
      </c>
      <c r="E4094" s="247">
        <v>1874.08</v>
      </c>
      <c r="F4094" s="379">
        <v>45508125</v>
      </c>
      <c r="G4094" s="367" t="s">
        <v>8946</v>
      </c>
      <c r="H4094" s="367" t="s">
        <v>2358</v>
      </c>
      <c r="I4094" s="367" t="s">
        <v>817</v>
      </c>
      <c r="J4094" s="367" t="s">
        <v>8733</v>
      </c>
      <c r="K4094" s="379">
        <v>44111</v>
      </c>
      <c r="L4094" s="420">
        <v>2</v>
      </c>
      <c r="M4094" s="247">
        <v>3748.16</v>
      </c>
      <c r="N4094" s="495">
        <v>44197</v>
      </c>
      <c r="O4094" s="379">
        <v>6</v>
      </c>
      <c r="P4094" s="247">
        <v>11244.48</v>
      </c>
    </row>
    <row r="4095" spans="1:16" s="54" customFormat="1" ht="11.25" x14ac:dyDescent="0.2">
      <c r="A4095" s="554" t="s">
        <v>517</v>
      </c>
      <c r="B4095" s="381" t="s">
        <v>1136</v>
      </c>
      <c r="C4095" s="381" t="s">
        <v>9242</v>
      </c>
      <c r="D4095" s="367" t="s">
        <v>2358</v>
      </c>
      <c r="E4095" s="247">
        <v>1874.08</v>
      </c>
      <c r="F4095" s="379">
        <v>21118416</v>
      </c>
      <c r="G4095" s="367" t="s">
        <v>8947</v>
      </c>
      <c r="H4095" s="367" t="s">
        <v>2358</v>
      </c>
      <c r="I4095" s="367" t="s">
        <v>817</v>
      </c>
      <c r="J4095" s="367" t="s">
        <v>8733</v>
      </c>
      <c r="K4095" s="379">
        <v>44111</v>
      </c>
      <c r="L4095" s="420">
        <v>2</v>
      </c>
      <c r="M4095" s="247">
        <v>3748.16</v>
      </c>
      <c r="N4095" s="495">
        <v>44197</v>
      </c>
      <c r="O4095" s="379">
        <v>6</v>
      </c>
      <c r="P4095" s="247">
        <v>11244.48</v>
      </c>
    </row>
    <row r="4096" spans="1:16" s="54" customFormat="1" ht="11.25" x14ac:dyDescent="0.2">
      <c r="A4096" s="554" t="s">
        <v>517</v>
      </c>
      <c r="B4096" s="381" t="s">
        <v>1136</v>
      </c>
      <c r="C4096" s="381" t="s">
        <v>9242</v>
      </c>
      <c r="D4096" s="367" t="s">
        <v>2358</v>
      </c>
      <c r="E4096" s="247">
        <v>1874.08</v>
      </c>
      <c r="F4096" s="379">
        <v>70524227</v>
      </c>
      <c r="G4096" s="367" t="s">
        <v>8948</v>
      </c>
      <c r="H4096" s="367" t="s">
        <v>2358</v>
      </c>
      <c r="I4096" s="367" t="s">
        <v>817</v>
      </c>
      <c r="J4096" s="367" t="s">
        <v>8733</v>
      </c>
      <c r="K4096" s="379">
        <v>42139</v>
      </c>
      <c r="L4096" s="420">
        <v>67</v>
      </c>
      <c r="M4096" s="247">
        <v>125563.36</v>
      </c>
      <c r="N4096" s="495">
        <v>44197</v>
      </c>
      <c r="O4096" s="379">
        <v>6</v>
      </c>
      <c r="P4096" s="247">
        <v>11244.48</v>
      </c>
    </row>
    <row r="4097" spans="1:16" s="54" customFormat="1" ht="11.25" x14ac:dyDescent="0.2">
      <c r="A4097" s="554" t="s">
        <v>517</v>
      </c>
      <c r="B4097" s="381" t="s">
        <v>1136</v>
      </c>
      <c r="C4097" s="381" t="s">
        <v>9242</v>
      </c>
      <c r="D4097" s="367" t="s">
        <v>2358</v>
      </c>
      <c r="E4097" s="247">
        <v>1874.08</v>
      </c>
      <c r="F4097" s="379">
        <v>70178266</v>
      </c>
      <c r="G4097" s="367" t="s">
        <v>8949</v>
      </c>
      <c r="H4097" s="367" t="s">
        <v>2358</v>
      </c>
      <c r="I4097" s="367" t="s">
        <v>817</v>
      </c>
      <c r="J4097" s="367" t="s">
        <v>8733</v>
      </c>
      <c r="K4097" s="379">
        <v>43617</v>
      </c>
      <c r="L4097" s="420">
        <v>18</v>
      </c>
      <c r="M4097" s="247">
        <v>33733.440000000002</v>
      </c>
      <c r="N4097" s="495">
        <v>44197</v>
      </c>
      <c r="O4097" s="379">
        <v>6</v>
      </c>
      <c r="P4097" s="247">
        <v>11244.48</v>
      </c>
    </row>
    <row r="4098" spans="1:16" s="54" customFormat="1" ht="11.25" x14ac:dyDescent="0.2">
      <c r="A4098" s="554" t="s">
        <v>517</v>
      </c>
      <c r="B4098" s="381" t="s">
        <v>1136</v>
      </c>
      <c r="C4098" s="381" t="s">
        <v>9242</v>
      </c>
      <c r="D4098" s="367" t="s">
        <v>2358</v>
      </c>
      <c r="E4098" s="247">
        <v>1874.08</v>
      </c>
      <c r="F4098" s="379">
        <v>42467871</v>
      </c>
      <c r="G4098" s="367" t="s">
        <v>8950</v>
      </c>
      <c r="H4098" s="367" t="s">
        <v>2358</v>
      </c>
      <c r="I4098" s="367" t="s">
        <v>817</v>
      </c>
      <c r="J4098" s="367" t="s">
        <v>8733</v>
      </c>
      <c r="K4098" s="379">
        <v>42475</v>
      </c>
      <c r="L4098" s="420">
        <v>56</v>
      </c>
      <c r="M4098" s="247">
        <v>104948.48</v>
      </c>
      <c r="N4098" s="495">
        <v>44197</v>
      </c>
      <c r="O4098" s="379">
        <v>6</v>
      </c>
      <c r="P4098" s="247">
        <v>11244.48</v>
      </c>
    </row>
    <row r="4099" spans="1:16" s="54" customFormat="1" ht="11.25" x14ac:dyDescent="0.2">
      <c r="A4099" s="554" t="s">
        <v>517</v>
      </c>
      <c r="B4099" s="381" t="s">
        <v>1136</v>
      </c>
      <c r="C4099" s="381" t="s">
        <v>9242</v>
      </c>
      <c r="D4099" s="367" t="s">
        <v>2358</v>
      </c>
      <c r="E4099" s="247">
        <v>1874.08</v>
      </c>
      <c r="F4099" s="379">
        <v>70745241</v>
      </c>
      <c r="G4099" s="367" t="s">
        <v>8951</v>
      </c>
      <c r="H4099" s="367" t="s">
        <v>2358</v>
      </c>
      <c r="I4099" s="367" t="s">
        <v>817</v>
      </c>
      <c r="J4099" s="367" t="s">
        <v>8733</v>
      </c>
      <c r="K4099" s="379">
        <v>44111</v>
      </c>
      <c r="L4099" s="420">
        <v>2</v>
      </c>
      <c r="M4099" s="247">
        <v>3748.16</v>
      </c>
      <c r="N4099" s="495">
        <v>44197</v>
      </c>
      <c r="O4099" s="379">
        <v>6</v>
      </c>
      <c r="P4099" s="247">
        <v>11244.48</v>
      </c>
    </row>
    <row r="4100" spans="1:16" s="54" customFormat="1" ht="11.25" x14ac:dyDescent="0.2">
      <c r="A4100" s="554" t="s">
        <v>517</v>
      </c>
      <c r="B4100" s="381" t="s">
        <v>1136</v>
      </c>
      <c r="C4100" s="381" t="s">
        <v>9242</v>
      </c>
      <c r="D4100" s="367" t="s">
        <v>2358</v>
      </c>
      <c r="E4100" s="247">
        <v>1653.6</v>
      </c>
      <c r="F4100" s="379">
        <v>42462397</v>
      </c>
      <c r="G4100" s="367" t="s">
        <v>8952</v>
      </c>
      <c r="H4100" s="367" t="s">
        <v>2358</v>
      </c>
      <c r="I4100" s="367" t="s">
        <v>817</v>
      </c>
      <c r="J4100" s="367" t="s">
        <v>8733</v>
      </c>
      <c r="K4100" s="379">
        <v>43862</v>
      </c>
      <c r="L4100" s="420">
        <v>10</v>
      </c>
      <c r="M4100" s="247">
        <v>16536</v>
      </c>
      <c r="N4100" s="495">
        <v>44197</v>
      </c>
      <c r="O4100" s="379">
        <v>6</v>
      </c>
      <c r="P4100" s="247">
        <v>9921.6</v>
      </c>
    </row>
    <row r="4101" spans="1:16" s="54" customFormat="1" ht="11.25" x14ac:dyDescent="0.2">
      <c r="A4101" s="554" t="s">
        <v>517</v>
      </c>
      <c r="B4101" s="381" t="s">
        <v>1136</v>
      </c>
      <c r="C4101" s="381" t="s">
        <v>9242</v>
      </c>
      <c r="D4101" s="367" t="s">
        <v>2358</v>
      </c>
      <c r="E4101" s="247">
        <v>1874.08</v>
      </c>
      <c r="F4101" s="379">
        <v>21124137</v>
      </c>
      <c r="G4101" s="367" t="s">
        <v>8953</v>
      </c>
      <c r="H4101" s="367" t="s">
        <v>2358</v>
      </c>
      <c r="I4101" s="367" t="s">
        <v>817</v>
      </c>
      <c r="J4101" s="367" t="s">
        <v>8733</v>
      </c>
      <c r="K4101" s="379">
        <v>40940</v>
      </c>
      <c r="L4101" s="420">
        <v>106</v>
      </c>
      <c r="M4101" s="247">
        <v>198652.48</v>
      </c>
      <c r="N4101" s="495">
        <v>44197</v>
      </c>
      <c r="O4101" s="379">
        <v>6</v>
      </c>
      <c r="P4101" s="247">
        <v>11244.48</v>
      </c>
    </row>
    <row r="4102" spans="1:16" s="54" customFormat="1" ht="11.25" x14ac:dyDescent="0.2">
      <c r="A4102" s="554" t="s">
        <v>517</v>
      </c>
      <c r="B4102" s="381" t="s">
        <v>1136</v>
      </c>
      <c r="C4102" s="381" t="s">
        <v>9242</v>
      </c>
      <c r="D4102" s="367" t="s">
        <v>2358</v>
      </c>
      <c r="E4102" s="247">
        <v>1874.08</v>
      </c>
      <c r="F4102" s="379">
        <v>41286606</v>
      </c>
      <c r="G4102" s="367" t="s">
        <v>8954</v>
      </c>
      <c r="H4102" s="367" t="s">
        <v>2358</v>
      </c>
      <c r="I4102" s="367" t="s">
        <v>817</v>
      </c>
      <c r="J4102" s="367" t="s">
        <v>8733</v>
      </c>
      <c r="K4102" s="379">
        <v>44111</v>
      </c>
      <c r="L4102" s="420">
        <v>2</v>
      </c>
      <c r="M4102" s="247">
        <v>3748.16</v>
      </c>
      <c r="N4102" s="495">
        <v>44197</v>
      </c>
      <c r="O4102" s="379">
        <v>6</v>
      </c>
      <c r="P4102" s="247">
        <v>11244.48</v>
      </c>
    </row>
    <row r="4103" spans="1:16" s="54" customFormat="1" ht="11.25" x14ac:dyDescent="0.2">
      <c r="A4103" s="554" t="s">
        <v>517</v>
      </c>
      <c r="B4103" s="381" t="s">
        <v>1136</v>
      </c>
      <c r="C4103" s="381" t="s">
        <v>9242</v>
      </c>
      <c r="D4103" s="367" t="s">
        <v>2358</v>
      </c>
      <c r="E4103" s="247">
        <v>1874.08</v>
      </c>
      <c r="F4103" s="379">
        <v>41859100</v>
      </c>
      <c r="G4103" s="367" t="s">
        <v>8955</v>
      </c>
      <c r="H4103" s="367" t="s">
        <v>2358</v>
      </c>
      <c r="I4103" s="367" t="s">
        <v>817</v>
      </c>
      <c r="J4103" s="367" t="s">
        <v>8733</v>
      </c>
      <c r="K4103" s="379">
        <v>44111</v>
      </c>
      <c r="L4103" s="420">
        <v>2</v>
      </c>
      <c r="M4103" s="247">
        <v>3748.16</v>
      </c>
      <c r="N4103" s="495">
        <v>44197</v>
      </c>
      <c r="O4103" s="379">
        <v>6</v>
      </c>
      <c r="P4103" s="247">
        <v>11244.48</v>
      </c>
    </row>
    <row r="4104" spans="1:16" s="54" customFormat="1" ht="11.25" x14ac:dyDescent="0.2">
      <c r="A4104" s="554" t="s">
        <v>517</v>
      </c>
      <c r="B4104" s="381" t="s">
        <v>1136</v>
      </c>
      <c r="C4104" s="381" t="s">
        <v>9242</v>
      </c>
      <c r="D4104" s="367" t="s">
        <v>2358</v>
      </c>
      <c r="E4104" s="247">
        <v>1874.08</v>
      </c>
      <c r="F4104" s="379">
        <v>46916746</v>
      </c>
      <c r="G4104" s="367" t="s">
        <v>8956</v>
      </c>
      <c r="H4104" s="367" t="s">
        <v>2358</v>
      </c>
      <c r="I4104" s="367" t="s">
        <v>817</v>
      </c>
      <c r="J4104" s="367" t="s">
        <v>8733</v>
      </c>
      <c r="K4104" s="379">
        <v>42539</v>
      </c>
      <c r="L4104" s="420">
        <v>54</v>
      </c>
      <c r="M4104" s="247">
        <v>101200.32000000001</v>
      </c>
      <c r="N4104" s="495">
        <v>44197</v>
      </c>
      <c r="O4104" s="379">
        <v>6</v>
      </c>
      <c r="P4104" s="247">
        <v>11244.48</v>
      </c>
    </row>
    <row r="4105" spans="1:16" s="54" customFormat="1" ht="11.25" x14ac:dyDescent="0.2">
      <c r="A4105" s="554" t="s">
        <v>517</v>
      </c>
      <c r="B4105" s="381" t="s">
        <v>1136</v>
      </c>
      <c r="C4105" s="381" t="s">
        <v>9242</v>
      </c>
      <c r="D4105" s="367" t="s">
        <v>2358</v>
      </c>
      <c r="E4105" s="247">
        <v>1874.08</v>
      </c>
      <c r="F4105" s="379">
        <v>9650354</v>
      </c>
      <c r="G4105" s="367" t="s">
        <v>8957</v>
      </c>
      <c r="H4105" s="367" t="s">
        <v>2358</v>
      </c>
      <c r="I4105" s="367" t="s">
        <v>817</v>
      </c>
      <c r="J4105" s="367" t="s">
        <v>8733</v>
      </c>
      <c r="K4105" s="379">
        <v>40941</v>
      </c>
      <c r="L4105" s="420">
        <v>106</v>
      </c>
      <c r="M4105" s="247">
        <v>198652.48</v>
      </c>
      <c r="N4105" s="495">
        <v>44197</v>
      </c>
      <c r="O4105" s="379">
        <v>6</v>
      </c>
      <c r="P4105" s="247">
        <v>11244.48</v>
      </c>
    </row>
    <row r="4106" spans="1:16" s="54" customFormat="1" ht="11.25" x14ac:dyDescent="0.2">
      <c r="A4106" s="554" t="s">
        <v>517</v>
      </c>
      <c r="B4106" s="381" t="s">
        <v>1136</v>
      </c>
      <c r="C4106" s="381" t="s">
        <v>9242</v>
      </c>
      <c r="D4106" s="367" t="s">
        <v>2358</v>
      </c>
      <c r="E4106" s="247">
        <v>1874.08</v>
      </c>
      <c r="F4106" s="379">
        <v>40922575</v>
      </c>
      <c r="G4106" s="367" t="s">
        <v>8958</v>
      </c>
      <c r="H4106" s="367" t="s">
        <v>2358</v>
      </c>
      <c r="I4106" s="367" t="s">
        <v>817</v>
      </c>
      <c r="J4106" s="367" t="s">
        <v>8733</v>
      </c>
      <c r="K4106" s="379">
        <v>42948</v>
      </c>
      <c r="L4106" s="420">
        <v>40</v>
      </c>
      <c r="M4106" s="247">
        <v>74963.199999999997</v>
      </c>
      <c r="N4106" s="495">
        <v>44197</v>
      </c>
      <c r="O4106" s="379">
        <v>6</v>
      </c>
      <c r="P4106" s="247">
        <v>11244.48</v>
      </c>
    </row>
    <row r="4107" spans="1:16" s="54" customFormat="1" ht="11.25" x14ac:dyDescent="0.2">
      <c r="A4107" s="554" t="s">
        <v>517</v>
      </c>
      <c r="B4107" s="381" t="s">
        <v>1136</v>
      </c>
      <c r="C4107" s="381" t="s">
        <v>9242</v>
      </c>
      <c r="D4107" s="367" t="s">
        <v>2358</v>
      </c>
      <c r="E4107" s="247">
        <v>2907.63</v>
      </c>
      <c r="F4107" s="379">
        <v>21135053</v>
      </c>
      <c r="G4107" s="367" t="s">
        <v>8959</v>
      </c>
      <c r="H4107" s="367" t="s">
        <v>2358</v>
      </c>
      <c r="I4107" s="367" t="s">
        <v>817</v>
      </c>
      <c r="J4107" s="367" t="s">
        <v>8733</v>
      </c>
      <c r="K4107" s="379">
        <v>44111</v>
      </c>
      <c r="L4107" s="420">
        <v>2</v>
      </c>
      <c r="M4107" s="247">
        <v>5815.26</v>
      </c>
      <c r="N4107" s="495">
        <v>44197</v>
      </c>
      <c r="O4107" s="379">
        <v>6</v>
      </c>
      <c r="P4107" s="247">
        <v>17445.78</v>
      </c>
    </row>
    <row r="4108" spans="1:16" s="54" customFormat="1" ht="11.25" x14ac:dyDescent="0.2">
      <c r="A4108" s="554" t="s">
        <v>517</v>
      </c>
      <c r="B4108" s="381" t="s">
        <v>1136</v>
      </c>
      <c r="C4108" s="381" t="s">
        <v>9242</v>
      </c>
      <c r="D4108" s="367" t="s">
        <v>2358</v>
      </c>
      <c r="E4108" s="247">
        <v>1874.08</v>
      </c>
      <c r="F4108" s="379">
        <v>40139094</v>
      </c>
      <c r="G4108" s="367" t="s">
        <v>8960</v>
      </c>
      <c r="H4108" s="367" t="s">
        <v>2358</v>
      </c>
      <c r="I4108" s="367" t="s">
        <v>817</v>
      </c>
      <c r="J4108" s="367" t="s">
        <v>8733</v>
      </c>
      <c r="K4108" s="379">
        <v>42475</v>
      </c>
      <c r="L4108" s="420">
        <v>56</v>
      </c>
      <c r="M4108" s="247">
        <v>104948.48</v>
      </c>
      <c r="N4108" s="495">
        <v>44197</v>
      </c>
      <c r="O4108" s="379">
        <v>6</v>
      </c>
      <c r="P4108" s="247">
        <v>11244.48</v>
      </c>
    </row>
    <row r="4109" spans="1:16" s="54" customFormat="1" ht="11.25" x14ac:dyDescent="0.2">
      <c r="A4109" s="554" t="s">
        <v>517</v>
      </c>
      <c r="B4109" s="381" t="s">
        <v>1136</v>
      </c>
      <c r="C4109" s="381" t="s">
        <v>9242</v>
      </c>
      <c r="D4109" s="367" t="s">
        <v>2358</v>
      </c>
      <c r="E4109" s="247">
        <v>1305.75</v>
      </c>
      <c r="F4109" s="379">
        <v>21140341</v>
      </c>
      <c r="G4109" s="367" t="s">
        <v>8961</v>
      </c>
      <c r="H4109" s="367" t="s">
        <v>2358</v>
      </c>
      <c r="I4109" s="367" t="s">
        <v>817</v>
      </c>
      <c r="J4109" s="367" t="s">
        <v>8733</v>
      </c>
      <c r="K4109" s="379">
        <v>43862</v>
      </c>
      <c r="L4109" s="420">
        <v>10</v>
      </c>
      <c r="M4109" s="247">
        <v>13057.5</v>
      </c>
      <c r="N4109" s="495">
        <v>44197</v>
      </c>
      <c r="O4109" s="379">
        <v>6</v>
      </c>
      <c r="P4109" s="247">
        <v>7834.5</v>
      </c>
    </row>
    <row r="4110" spans="1:16" s="54" customFormat="1" ht="11.25" x14ac:dyDescent="0.2">
      <c r="A4110" s="554" t="s">
        <v>517</v>
      </c>
      <c r="B4110" s="381" t="s">
        <v>1136</v>
      </c>
      <c r="C4110" s="381" t="s">
        <v>9242</v>
      </c>
      <c r="D4110" s="367" t="s">
        <v>2358</v>
      </c>
      <c r="E4110" s="247">
        <v>1874.08</v>
      </c>
      <c r="F4110" s="379">
        <v>45877904</v>
      </c>
      <c r="G4110" s="367" t="s">
        <v>8962</v>
      </c>
      <c r="H4110" s="367" t="s">
        <v>2358</v>
      </c>
      <c r="I4110" s="367" t="s">
        <v>817</v>
      </c>
      <c r="J4110" s="367" t="s">
        <v>8733</v>
      </c>
      <c r="K4110" s="379">
        <v>42139</v>
      </c>
      <c r="L4110" s="420">
        <v>67</v>
      </c>
      <c r="M4110" s="247">
        <v>125563.36</v>
      </c>
      <c r="N4110" s="495">
        <v>44197</v>
      </c>
      <c r="O4110" s="379">
        <v>6</v>
      </c>
      <c r="P4110" s="247">
        <v>11244.48</v>
      </c>
    </row>
    <row r="4111" spans="1:16" s="54" customFormat="1" ht="11.25" x14ac:dyDescent="0.2">
      <c r="A4111" s="554" t="s">
        <v>517</v>
      </c>
      <c r="B4111" s="381" t="s">
        <v>1136</v>
      </c>
      <c r="C4111" s="381" t="s">
        <v>9242</v>
      </c>
      <c r="D4111" s="367" t="s">
        <v>2358</v>
      </c>
      <c r="E4111" s="247">
        <v>1874.08</v>
      </c>
      <c r="F4111" s="379">
        <v>21125313</v>
      </c>
      <c r="G4111" s="367" t="s">
        <v>8963</v>
      </c>
      <c r="H4111" s="367" t="s">
        <v>2358</v>
      </c>
      <c r="I4111" s="367" t="s">
        <v>817</v>
      </c>
      <c r="J4111" s="367" t="s">
        <v>8733</v>
      </c>
      <c r="K4111" s="379">
        <v>44111</v>
      </c>
      <c r="L4111" s="420">
        <v>2</v>
      </c>
      <c r="M4111" s="247">
        <v>3748.16</v>
      </c>
      <c r="N4111" s="495">
        <v>44197</v>
      </c>
      <c r="O4111" s="379">
        <v>6</v>
      </c>
      <c r="P4111" s="247">
        <v>11244.48</v>
      </c>
    </row>
    <row r="4112" spans="1:16" s="54" customFormat="1" ht="11.25" x14ac:dyDescent="0.2">
      <c r="A4112" s="554" t="s">
        <v>517</v>
      </c>
      <c r="B4112" s="381" t="s">
        <v>1136</v>
      </c>
      <c r="C4112" s="381" t="s">
        <v>9242</v>
      </c>
      <c r="D4112" s="367" t="s">
        <v>2358</v>
      </c>
      <c r="E4112" s="247">
        <v>1653.6</v>
      </c>
      <c r="F4112" s="379">
        <v>21136589</v>
      </c>
      <c r="G4112" s="367" t="s">
        <v>8964</v>
      </c>
      <c r="H4112" s="367" t="s">
        <v>2358</v>
      </c>
      <c r="I4112" s="367" t="s">
        <v>817</v>
      </c>
      <c r="J4112" s="367" t="s">
        <v>8733</v>
      </c>
      <c r="K4112" s="379">
        <v>43497</v>
      </c>
      <c r="L4112" s="420">
        <v>22</v>
      </c>
      <c r="M4112" s="247">
        <v>36379.199999999997</v>
      </c>
      <c r="N4112" s="495">
        <v>44197</v>
      </c>
      <c r="O4112" s="379">
        <v>6</v>
      </c>
      <c r="P4112" s="247">
        <v>9921.6</v>
      </c>
    </row>
    <row r="4113" spans="1:16" s="54" customFormat="1" ht="11.25" x14ac:dyDescent="0.2">
      <c r="A4113" s="554" t="s">
        <v>517</v>
      </c>
      <c r="B4113" s="381" t="s">
        <v>1136</v>
      </c>
      <c r="C4113" s="381" t="s">
        <v>9242</v>
      </c>
      <c r="D4113" s="367" t="s">
        <v>2358</v>
      </c>
      <c r="E4113" s="247">
        <v>1874.08</v>
      </c>
      <c r="F4113" s="379">
        <v>40784021</v>
      </c>
      <c r="G4113" s="367" t="s">
        <v>8965</v>
      </c>
      <c r="H4113" s="367" t="s">
        <v>2358</v>
      </c>
      <c r="I4113" s="367" t="s">
        <v>817</v>
      </c>
      <c r="J4113" s="367" t="s">
        <v>8733</v>
      </c>
      <c r="K4113" s="379">
        <v>42475</v>
      </c>
      <c r="L4113" s="420">
        <v>56</v>
      </c>
      <c r="M4113" s="247">
        <v>104948.48</v>
      </c>
      <c r="N4113" s="495">
        <v>44197</v>
      </c>
      <c r="O4113" s="379">
        <v>6</v>
      </c>
      <c r="P4113" s="247">
        <v>11244.48</v>
      </c>
    </row>
    <row r="4114" spans="1:16" s="54" customFormat="1" ht="11.25" x14ac:dyDescent="0.2">
      <c r="A4114" s="554" t="s">
        <v>517</v>
      </c>
      <c r="B4114" s="381" t="s">
        <v>1136</v>
      </c>
      <c r="C4114" s="381" t="s">
        <v>9242</v>
      </c>
      <c r="D4114" s="367" t="s">
        <v>2358</v>
      </c>
      <c r="E4114" s="247">
        <v>1874.08</v>
      </c>
      <c r="F4114" s="379">
        <v>44659728</v>
      </c>
      <c r="G4114" s="367" t="s">
        <v>8966</v>
      </c>
      <c r="H4114" s="367" t="s">
        <v>2358</v>
      </c>
      <c r="I4114" s="367" t="s">
        <v>817</v>
      </c>
      <c r="J4114" s="367" t="s">
        <v>8733</v>
      </c>
      <c r="K4114" s="379">
        <v>43329</v>
      </c>
      <c r="L4114" s="420">
        <v>28</v>
      </c>
      <c r="M4114" s="247">
        <v>52474.239999999998</v>
      </c>
      <c r="N4114" s="495">
        <v>44197</v>
      </c>
      <c r="O4114" s="379">
        <v>6</v>
      </c>
      <c r="P4114" s="247">
        <v>11244.48</v>
      </c>
    </row>
    <row r="4115" spans="1:16" s="54" customFormat="1" ht="11.25" x14ac:dyDescent="0.2">
      <c r="A4115" s="554" t="s">
        <v>517</v>
      </c>
      <c r="B4115" s="381" t="s">
        <v>1136</v>
      </c>
      <c r="C4115" s="381" t="s">
        <v>9242</v>
      </c>
      <c r="D4115" s="367" t="s">
        <v>2358</v>
      </c>
      <c r="E4115" s="247">
        <v>1267.77</v>
      </c>
      <c r="F4115" s="379">
        <v>7973027</v>
      </c>
      <c r="G4115" s="367" t="s">
        <v>8967</v>
      </c>
      <c r="H4115" s="367" t="s">
        <v>2358</v>
      </c>
      <c r="I4115" s="367" t="s">
        <v>817</v>
      </c>
      <c r="J4115" s="367" t="s">
        <v>8733</v>
      </c>
      <c r="K4115" s="379">
        <v>43862</v>
      </c>
      <c r="L4115" s="420">
        <v>10</v>
      </c>
      <c r="M4115" s="247">
        <v>12677.7</v>
      </c>
      <c r="N4115" s="495">
        <v>44197</v>
      </c>
      <c r="O4115" s="379">
        <v>6</v>
      </c>
      <c r="P4115" s="247">
        <v>7606.62</v>
      </c>
    </row>
    <row r="4116" spans="1:16" s="54" customFormat="1" ht="11.25" x14ac:dyDescent="0.2">
      <c r="A4116" s="554" t="s">
        <v>517</v>
      </c>
      <c r="B4116" s="381" t="s">
        <v>1136</v>
      </c>
      <c r="C4116" s="381" t="s">
        <v>9242</v>
      </c>
      <c r="D4116" s="367" t="s">
        <v>2358</v>
      </c>
      <c r="E4116" s="247">
        <v>1874.08</v>
      </c>
      <c r="F4116" s="379">
        <v>21119739</v>
      </c>
      <c r="G4116" s="367" t="s">
        <v>8968</v>
      </c>
      <c r="H4116" s="367" t="s">
        <v>2358</v>
      </c>
      <c r="I4116" s="367" t="s">
        <v>817</v>
      </c>
      <c r="J4116" s="367" t="s">
        <v>8733</v>
      </c>
      <c r="K4116" s="379">
        <v>41026</v>
      </c>
      <c r="L4116" s="420">
        <v>104</v>
      </c>
      <c r="M4116" s="247">
        <v>194904.32000000001</v>
      </c>
      <c r="N4116" s="495">
        <v>44197</v>
      </c>
      <c r="O4116" s="379">
        <v>6</v>
      </c>
      <c r="P4116" s="247">
        <v>11244.48</v>
      </c>
    </row>
    <row r="4117" spans="1:16" s="54" customFormat="1" ht="11.25" x14ac:dyDescent="0.2">
      <c r="A4117" s="554" t="s">
        <v>517</v>
      </c>
      <c r="B4117" s="381" t="s">
        <v>1136</v>
      </c>
      <c r="C4117" s="381" t="s">
        <v>9242</v>
      </c>
      <c r="D4117" s="367" t="s">
        <v>3689</v>
      </c>
      <c r="E4117" s="247">
        <v>1984.32</v>
      </c>
      <c r="F4117" s="379">
        <v>42901509</v>
      </c>
      <c r="G4117" s="367" t="s">
        <v>8969</v>
      </c>
      <c r="H4117" s="367" t="s">
        <v>3689</v>
      </c>
      <c r="I4117" s="367" t="s">
        <v>817</v>
      </c>
      <c r="J4117" s="367" t="s">
        <v>8733</v>
      </c>
      <c r="K4117" s="379">
        <v>44075</v>
      </c>
      <c r="L4117" s="420">
        <v>3</v>
      </c>
      <c r="M4117" s="247">
        <v>5952.96</v>
      </c>
      <c r="N4117" s="495">
        <v>44197</v>
      </c>
      <c r="O4117" s="379">
        <v>6</v>
      </c>
      <c r="P4117" s="247">
        <v>11905.92</v>
      </c>
    </row>
    <row r="4118" spans="1:16" s="54" customFormat="1" ht="11.25" x14ac:dyDescent="0.2">
      <c r="A4118" s="554" t="s">
        <v>517</v>
      </c>
      <c r="B4118" s="381" t="s">
        <v>1136</v>
      </c>
      <c r="C4118" s="381" t="s">
        <v>9242</v>
      </c>
      <c r="D4118" s="367" t="s">
        <v>3689</v>
      </c>
      <c r="E4118" s="247">
        <v>3717.55</v>
      </c>
      <c r="F4118" s="379">
        <v>48107154</v>
      </c>
      <c r="G4118" s="367" t="s">
        <v>8970</v>
      </c>
      <c r="H4118" s="367" t="s">
        <v>3689</v>
      </c>
      <c r="I4118" s="367" t="s">
        <v>817</v>
      </c>
      <c r="J4118" s="367" t="s">
        <v>8733</v>
      </c>
      <c r="K4118" s="379">
        <v>43875</v>
      </c>
      <c r="L4118" s="420">
        <v>10</v>
      </c>
      <c r="M4118" s="247">
        <v>37175.5</v>
      </c>
      <c r="N4118" s="495">
        <v>44197</v>
      </c>
      <c r="O4118" s="379">
        <v>6</v>
      </c>
      <c r="P4118" s="247">
        <v>22305.3</v>
      </c>
    </row>
    <row r="4119" spans="1:16" s="54" customFormat="1" ht="11.25" x14ac:dyDescent="0.2">
      <c r="A4119" s="554" t="s">
        <v>517</v>
      </c>
      <c r="B4119" s="381" t="s">
        <v>1136</v>
      </c>
      <c r="C4119" s="381" t="s">
        <v>9242</v>
      </c>
      <c r="D4119" s="367" t="s">
        <v>3689</v>
      </c>
      <c r="E4119" s="247">
        <v>3717.55</v>
      </c>
      <c r="F4119" s="379">
        <v>44048600</v>
      </c>
      <c r="G4119" s="367" t="s">
        <v>8971</v>
      </c>
      <c r="H4119" s="367" t="s">
        <v>3689</v>
      </c>
      <c r="I4119" s="367" t="s">
        <v>817</v>
      </c>
      <c r="J4119" s="367" t="s">
        <v>8733</v>
      </c>
      <c r="K4119" s="379">
        <v>43862</v>
      </c>
      <c r="L4119" s="420">
        <v>10</v>
      </c>
      <c r="M4119" s="247">
        <v>37175.5</v>
      </c>
      <c r="N4119" s="495">
        <v>44197</v>
      </c>
      <c r="O4119" s="379">
        <v>6</v>
      </c>
      <c r="P4119" s="247">
        <v>22305.3</v>
      </c>
    </row>
    <row r="4120" spans="1:16" s="54" customFormat="1" ht="11.25" x14ac:dyDescent="0.2">
      <c r="A4120" s="554" t="s">
        <v>517</v>
      </c>
      <c r="B4120" s="381" t="s">
        <v>1136</v>
      </c>
      <c r="C4120" s="381" t="s">
        <v>9242</v>
      </c>
      <c r="D4120" s="367" t="s">
        <v>3689</v>
      </c>
      <c r="E4120" s="247">
        <v>1874.08</v>
      </c>
      <c r="F4120" s="379">
        <v>40233033</v>
      </c>
      <c r="G4120" s="367" t="s">
        <v>8972</v>
      </c>
      <c r="H4120" s="367" t="s">
        <v>3689</v>
      </c>
      <c r="I4120" s="367" t="s">
        <v>817</v>
      </c>
      <c r="J4120" s="367" t="s">
        <v>8733</v>
      </c>
      <c r="K4120" s="379">
        <v>43497</v>
      </c>
      <c r="L4120" s="420">
        <v>22</v>
      </c>
      <c r="M4120" s="247">
        <v>41229.760000000002</v>
      </c>
      <c r="N4120" s="495">
        <v>44197</v>
      </c>
      <c r="O4120" s="379">
        <v>6</v>
      </c>
      <c r="P4120" s="247">
        <v>11244.48</v>
      </c>
    </row>
    <row r="4121" spans="1:16" s="54" customFormat="1" ht="11.25" x14ac:dyDescent="0.2">
      <c r="A4121" s="554" t="s">
        <v>517</v>
      </c>
      <c r="B4121" s="381" t="s">
        <v>1136</v>
      </c>
      <c r="C4121" s="381" t="s">
        <v>9242</v>
      </c>
      <c r="D4121" s="367" t="s">
        <v>3689</v>
      </c>
      <c r="E4121" s="247">
        <v>1874.08</v>
      </c>
      <c r="F4121" s="379">
        <v>44883888</v>
      </c>
      <c r="G4121" s="367" t="s">
        <v>8973</v>
      </c>
      <c r="H4121" s="367" t="s">
        <v>3689</v>
      </c>
      <c r="I4121" s="367" t="s">
        <v>817</v>
      </c>
      <c r="J4121" s="367" t="s">
        <v>8733</v>
      </c>
      <c r="K4121" s="379">
        <v>42948</v>
      </c>
      <c r="L4121" s="420">
        <v>40</v>
      </c>
      <c r="M4121" s="247">
        <v>74963.199999999997</v>
      </c>
      <c r="N4121" s="495">
        <v>44197</v>
      </c>
      <c r="O4121" s="379">
        <v>6</v>
      </c>
      <c r="P4121" s="247">
        <v>11244.48</v>
      </c>
    </row>
    <row r="4122" spans="1:16" s="54" customFormat="1" ht="11.25" x14ac:dyDescent="0.2">
      <c r="A4122" s="554" t="s">
        <v>517</v>
      </c>
      <c r="B4122" s="381" t="s">
        <v>1136</v>
      </c>
      <c r="C4122" s="381" t="s">
        <v>9242</v>
      </c>
      <c r="D4122" s="367" t="s">
        <v>3689</v>
      </c>
      <c r="E4122" s="247">
        <v>1874.08</v>
      </c>
      <c r="F4122" s="379">
        <v>47378947</v>
      </c>
      <c r="G4122" s="367" t="s">
        <v>8974</v>
      </c>
      <c r="H4122" s="367" t="s">
        <v>3689</v>
      </c>
      <c r="I4122" s="367" t="s">
        <v>817</v>
      </c>
      <c r="J4122" s="367" t="s">
        <v>8733</v>
      </c>
      <c r="K4122" s="379">
        <v>43696</v>
      </c>
      <c r="L4122" s="420">
        <v>16</v>
      </c>
      <c r="M4122" s="247">
        <v>29985.279999999999</v>
      </c>
      <c r="N4122" s="495">
        <v>44197</v>
      </c>
      <c r="O4122" s="379">
        <v>6</v>
      </c>
      <c r="P4122" s="247">
        <v>11244.48</v>
      </c>
    </row>
    <row r="4123" spans="1:16" s="54" customFormat="1" ht="11.25" x14ac:dyDescent="0.2">
      <c r="A4123" s="554" t="s">
        <v>517</v>
      </c>
      <c r="B4123" s="381" t="s">
        <v>1136</v>
      </c>
      <c r="C4123" s="381" t="s">
        <v>9242</v>
      </c>
      <c r="D4123" s="367" t="s">
        <v>3689</v>
      </c>
      <c r="E4123" s="247">
        <v>1874.08</v>
      </c>
      <c r="F4123" s="379">
        <v>47170011</v>
      </c>
      <c r="G4123" s="367" t="s">
        <v>8975</v>
      </c>
      <c r="H4123" s="367" t="s">
        <v>3689</v>
      </c>
      <c r="I4123" s="367" t="s">
        <v>817</v>
      </c>
      <c r="J4123" s="367" t="s">
        <v>8733</v>
      </c>
      <c r="K4123" s="379">
        <v>42480</v>
      </c>
      <c r="L4123" s="420">
        <v>56</v>
      </c>
      <c r="M4123" s="247">
        <v>104948.48</v>
      </c>
      <c r="N4123" s="495">
        <v>44197</v>
      </c>
      <c r="O4123" s="379">
        <v>6</v>
      </c>
      <c r="P4123" s="247">
        <v>11244.48</v>
      </c>
    </row>
    <row r="4124" spans="1:16" s="54" customFormat="1" ht="11.25" x14ac:dyDescent="0.2">
      <c r="A4124" s="554" t="s">
        <v>517</v>
      </c>
      <c r="B4124" s="381" t="s">
        <v>1136</v>
      </c>
      <c r="C4124" s="381" t="s">
        <v>9242</v>
      </c>
      <c r="D4124" s="367" t="s">
        <v>3689</v>
      </c>
      <c r="E4124" s="247">
        <v>1874.08</v>
      </c>
      <c r="F4124" s="379">
        <v>40251006</v>
      </c>
      <c r="G4124" s="367" t="s">
        <v>8976</v>
      </c>
      <c r="H4124" s="367" t="s">
        <v>3689</v>
      </c>
      <c r="I4124" s="367" t="s">
        <v>817</v>
      </c>
      <c r="J4124" s="367" t="s">
        <v>8733</v>
      </c>
      <c r="K4124" s="379">
        <v>44013</v>
      </c>
      <c r="L4124" s="420">
        <v>5</v>
      </c>
      <c r="M4124" s="247">
        <v>9370.4</v>
      </c>
      <c r="N4124" s="495">
        <v>44197</v>
      </c>
      <c r="O4124" s="379">
        <v>6</v>
      </c>
      <c r="P4124" s="247">
        <v>11244.48</v>
      </c>
    </row>
    <row r="4125" spans="1:16" s="54" customFormat="1" ht="11.25" x14ac:dyDescent="0.2">
      <c r="A4125" s="554" t="s">
        <v>517</v>
      </c>
      <c r="B4125" s="381" t="s">
        <v>1136</v>
      </c>
      <c r="C4125" s="381" t="s">
        <v>9242</v>
      </c>
      <c r="D4125" s="367" t="s">
        <v>3689</v>
      </c>
      <c r="E4125" s="247">
        <v>1874.08</v>
      </c>
      <c r="F4125" s="379">
        <v>21261994</v>
      </c>
      <c r="G4125" s="367" t="s">
        <v>8977</v>
      </c>
      <c r="H4125" s="367" t="s">
        <v>3689</v>
      </c>
      <c r="I4125" s="367" t="s">
        <v>817</v>
      </c>
      <c r="J4125" s="367" t="s">
        <v>8733</v>
      </c>
      <c r="K4125" s="379">
        <v>42217</v>
      </c>
      <c r="L4125" s="420">
        <v>64</v>
      </c>
      <c r="M4125" s="247">
        <v>119941.12</v>
      </c>
      <c r="N4125" s="495">
        <v>44197</v>
      </c>
      <c r="O4125" s="379">
        <v>6</v>
      </c>
      <c r="P4125" s="247">
        <v>11244.48</v>
      </c>
    </row>
    <row r="4126" spans="1:16" s="54" customFormat="1" ht="11.25" x14ac:dyDescent="0.2">
      <c r="A4126" s="554" t="s">
        <v>517</v>
      </c>
      <c r="B4126" s="381" t="s">
        <v>1136</v>
      </c>
      <c r="C4126" s="381" t="s">
        <v>9242</v>
      </c>
      <c r="D4126" s="367" t="s">
        <v>3689</v>
      </c>
      <c r="E4126" s="247">
        <v>1874.08</v>
      </c>
      <c r="F4126" s="379">
        <v>42147745</v>
      </c>
      <c r="G4126" s="367" t="s">
        <v>8978</v>
      </c>
      <c r="H4126" s="367" t="s">
        <v>3689</v>
      </c>
      <c r="I4126" s="367" t="s">
        <v>817</v>
      </c>
      <c r="J4126" s="367" t="s">
        <v>8733</v>
      </c>
      <c r="K4126" s="379">
        <v>44013</v>
      </c>
      <c r="L4126" s="420">
        <v>5</v>
      </c>
      <c r="M4126" s="247">
        <v>9370.4</v>
      </c>
      <c r="N4126" s="495">
        <v>44197</v>
      </c>
      <c r="O4126" s="379">
        <v>6</v>
      </c>
      <c r="P4126" s="247">
        <v>11244.48</v>
      </c>
    </row>
    <row r="4127" spans="1:16" s="54" customFormat="1" ht="11.25" x14ac:dyDescent="0.2">
      <c r="A4127" s="554" t="s">
        <v>517</v>
      </c>
      <c r="B4127" s="381" t="s">
        <v>1136</v>
      </c>
      <c r="C4127" s="381" t="s">
        <v>9242</v>
      </c>
      <c r="D4127" s="367" t="s">
        <v>3689</v>
      </c>
      <c r="E4127" s="247">
        <v>1874.08</v>
      </c>
      <c r="F4127" s="379">
        <v>42339418</v>
      </c>
      <c r="G4127" s="367" t="s">
        <v>8979</v>
      </c>
      <c r="H4127" s="367" t="s">
        <v>3689</v>
      </c>
      <c r="I4127" s="367" t="s">
        <v>817</v>
      </c>
      <c r="J4127" s="367" t="s">
        <v>8733</v>
      </c>
      <c r="K4127" s="379">
        <v>42480</v>
      </c>
      <c r="L4127" s="420">
        <v>56</v>
      </c>
      <c r="M4127" s="247">
        <v>104948.48</v>
      </c>
      <c r="N4127" s="495">
        <v>44197</v>
      </c>
      <c r="O4127" s="379">
        <v>6</v>
      </c>
      <c r="P4127" s="247">
        <v>11244.48</v>
      </c>
    </row>
    <row r="4128" spans="1:16" s="54" customFormat="1" ht="11.25" x14ac:dyDescent="0.2">
      <c r="A4128" s="554" t="s">
        <v>517</v>
      </c>
      <c r="B4128" s="381" t="s">
        <v>1136</v>
      </c>
      <c r="C4128" s="381" t="s">
        <v>9242</v>
      </c>
      <c r="D4128" s="367" t="s">
        <v>3689</v>
      </c>
      <c r="E4128" s="247">
        <v>1874.08</v>
      </c>
      <c r="F4128" s="379">
        <v>48121980</v>
      </c>
      <c r="G4128" s="367" t="s">
        <v>8980</v>
      </c>
      <c r="H4128" s="367" t="s">
        <v>3689</v>
      </c>
      <c r="I4128" s="367" t="s">
        <v>817</v>
      </c>
      <c r="J4128" s="367" t="s">
        <v>8733</v>
      </c>
      <c r="K4128" s="379">
        <v>42948</v>
      </c>
      <c r="L4128" s="420">
        <v>40</v>
      </c>
      <c r="M4128" s="247">
        <v>74963.199999999997</v>
      </c>
      <c r="N4128" s="495">
        <v>44197</v>
      </c>
      <c r="O4128" s="379">
        <v>6</v>
      </c>
      <c r="P4128" s="247">
        <v>11244.48</v>
      </c>
    </row>
    <row r="4129" spans="1:16" s="54" customFormat="1" ht="11.25" x14ac:dyDescent="0.2">
      <c r="A4129" s="554" t="s">
        <v>517</v>
      </c>
      <c r="B4129" s="381" t="s">
        <v>1136</v>
      </c>
      <c r="C4129" s="381" t="s">
        <v>9242</v>
      </c>
      <c r="D4129" s="367" t="s">
        <v>3689</v>
      </c>
      <c r="E4129" s="247">
        <v>3717.55</v>
      </c>
      <c r="F4129" s="379">
        <v>42510765</v>
      </c>
      <c r="G4129" s="367" t="s">
        <v>8981</v>
      </c>
      <c r="H4129" s="367" t="s">
        <v>3689</v>
      </c>
      <c r="I4129" s="367" t="s">
        <v>817</v>
      </c>
      <c r="J4129" s="367" t="s">
        <v>8733</v>
      </c>
      <c r="K4129" s="379">
        <v>43862</v>
      </c>
      <c r="L4129" s="420">
        <v>10</v>
      </c>
      <c r="M4129" s="247">
        <v>37175.5</v>
      </c>
      <c r="N4129" s="495">
        <v>44197</v>
      </c>
      <c r="O4129" s="379">
        <v>6</v>
      </c>
      <c r="P4129" s="247">
        <v>22305.3</v>
      </c>
    </row>
    <row r="4130" spans="1:16" s="54" customFormat="1" ht="11.25" x14ac:dyDescent="0.2">
      <c r="A4130" s="554" t="s">
        <v>517</v>
      </c>
      <c r="B4130" s="381" t="s">
        <v>1136</v>
      </c>
      <c r="C4130" s="381" t="s">
        <v>9242</v>
      </c>
      <c r="D4130" s="367" t="s">
        <v>3689</v>
      </c>
      <c r="E4130" s="247">
        <v>1874.08</v>
      </c>
      <c r="F4130" s="379">
        <v>74083510</v>
      </c>
      <c r="G4130" s="367" t="s">
        <v>8982</v>
      </c>
      <c r="H4130" s="367" t="s">
        <v>3689</v>
      </c>
      <c r="I4130" s="367" t="s">
        <v>817</v>
      </c>
      <c r="J4130" s="367" t="s">
        <v>8733</v>
      </c>
      <c r="K4130" s="379">
        <v>44013</v>
      </c>
      <c r="L4130" s="420">
        <v>5</v>
      </c>
      <c r="M4130" s="247">
        <v>9370.4</v>
      </c>
      <c r="N4130" s="495">
        <v>44197</v>
      </c>
      <c r="O4130" s="379">
        <v>6</v>
      </c>
      <c r="P4130" s="247">
        <v>11244.48</v>
      </c>
    </row>
    <row r="4131" spans="1:16" s="54" customFormat="1" ht="11.25" x14ac:dyDescent="0.2">
      <c r="A4131" s="554" t="s">
        <v>517</v>
      </c>
      <c r="B4131" s="381" t="s">
        <v>1136</v>
      </c>
      <c r="C4131" s="381" t="s">
        <v>9242</v>
      </c>
      <c r="D4131" s="367" t="s">
        <v>3689</v>
      </c>
      <c r="E4131" s="247">
        <v>3717.55</v>
      </c>
      <c r="F4131" s="379">
        <v>70351303</v>
      </c>
      <c r="G4131" s="367" t="s">
        <v>8983</v>
      </c>
      <c r="H4131" s="367" t="s">
        <v>3689</v>
      </c>
      <c r="I4131" s="367" t="s">
        <v>817</v>
      </c>
      <c r="J4131" s="367" t="s">
        <v>8733</v>
      </c>
      <c r="K4131" s="379">
        <v>43862</v>
      </c>
      <c r="L4131" s="420">
        <v>10</v>
      </c>
      <c r="M4131" s="247">
        <v>37175.5</v>
      </c>
      <c r="N4131" s="495">
        <v>44197</v>
      </c>
      <c r="O4131" s="379">
        <v>6</v>
      </c>
      <c r="P4131" s="247">
        <v>22305.3</v>
      </c>
    </row>
    <row r="4132" spans="1:16" s="54" customFormat="1" ht="11.25" x14ac:dyDescent="0.2">
      <c r="A4132" s="554" t="s">
        <v>517</v>
      </c>
      <c r="B4132" s="381" t="s">
        <v>1136</v>
      </c>
      <c r="C4132" s="381" t="s">
        <v>9242</v>
      </c>
      <c r="D4132" s="367" t="s">
        <v>3689</v>
      </c>
      <c r="E4132" s="247">
        <v>1874.08</v>
      </c>
      <c r="F4132" s="379">
        <v>42286918</v>
      </c>
      <c r="G4132" s="367" t="s">
        <v>8984</v>
      </c>
      <c r="H4132" s="367" t="s">
        <v>3689</v>
      </c>
      <c r="I4132" s="367" t="s">
        <v>817</v>
      </c>
      <c r="J4132" s="367" t="s">
        <v>8733</v>
      </c>
      <c r="K4132" s="379">
        <v>43497</v>
      </c>
      <c r="L4132" s="420">
        <v>22</v>
      </c>
      <c r="M4132" s="247">
        <v>41229.760000000002</v>
      </c>
      <c r="N4132" s="495">
        <v>44197</v>
      </c>
      <c r="O4132" s="379">
        <v>6</v>
      </c>
      <c r="P4132" s="247">
        <v>11244.48</v>
      </c>
    </row>
    <row r="4133" spans="1:16" s="54" customFormat="1" ht="11.25" x14ac:dyDescent="0.2">
      <c r="A4133" s="554" t="s">
        <v>517</v>
      </c>
      <c r="B4133" s="381" t="s">
        <v>1136</v>
      </c>
      <c r="C4133" s="381" t="s">
        <v>9242</v>
      </c>
      <c r="D4133" s="367" t="s">
        <v>3689</v>
      </c>
      <c r="E4133" s="247">
        <v>1874.08</v>
      </c>
      <c r="F4133" s="379">
        <v>21140236</v>
      </c>
      <c r="G4133" s="367" t="s">
        <v>8985</v>
      </c>
      <c r="H4133" s="367" t="s">
        <v>3689</v>
      </c>
      <c r="I4133" s="367" t="s">
        <v>817</v>
      </c>
      <c r="J4133" s="367" t="s">
        <v>8733</v>
      </c>
      <c r="K4133" s="379">
        <v>43712</v>
      </c>
      <c r="L4133" s="420">
        <v>15</v>
      </c>
      <c r="M4133" s="247">
        <v>28111.200000000001</v>
      </c>
      <c r="N4133" s="495">
        <v>44197</v>
      </c>
      <c r="O4133" s="379">
        <v>6</v>
      </c>
      <c r="P4133" s="247">
        <v>11244.48</v>
      </c>
    </row>
    <row r="4134" spans="1:16" s="54" customFormat="1" ht="11.25" x14ac:dyDescent="0.2">
      <c r="A4134" s="554" t="s">
        <v>517</v>
      </c>
      <c r="B4134" s="381" t="s">
        <v>1136</v>
      </c>
      <c r="C4134" s="381" t="s">
        <v>9242</v>
      </c>
      <c r="D4134" s="367" t="s">
        <v>3689</v>
      </c>
      <c r="E4134" s="247">
        <v>1984.32</v>
      </c>
      <c r="F4134" s="379">
        <v>45962076</v>
      </c>
      <c r="G4134" s="367" t="s">
        <v>8986</v>
      </c>
      <c r="H4134" s="367" t="s">
        <v>3689</v>
      </c>
      <c r="I4134" s="367" t="s">
        <v>817</v>
      </c>
      <c r="J4134" s="367" t="s">
        <v>8733</v>
      </c>
      <c r="K4134" s="379">
        <v>43556</v>
      </c>
      <c r="L4134" s="420">
        <v>20</v>
      </c>
      <c r="M4134" s="247">
        <v>39686.400000000001</v>
      </c>
      <c r="N4134" s="495">
        <v>44197</v>
      </c>
      <c r="O4134" s="379">
        <v>6</v>
      </c>
      <c r="P4134" s="247">
        <v>11905.92</v>
      </c>
    </row>
    <row r="4135" spans="1:16" s="54" customFormat="1" ht="11.25" x14ac:dyDescent="0.2">
      <c r="A4135" s="554" t="s">
        <v>517</v>
      </c>
      <c r="B4135" s="381" t="s">
        <v>1136</v>
      </c>
      <c r="C4135" s="381" t="s">
        <v>9242</v>
      </c>
      <c r="D4135" s="367" t="s">
        <v>3689</v>
      </c>
      <c r="E4135" s="247">
        <v>1874.08</v>
      </c>
      <c r="F4135" s="379">
        <v>44552423</v>
      </c>
      <c r="G4135" s="367" t="s">
        <v>8987</v>
      </c>
      <c r="H4135" s="367" t="s">
        <v>3689</v>
      </c>
      <c r="I4135" s="367" t="s">
        <v>817</v>
      </c>
      <c r="J4135" s="367" t="s">
        <v>8733</v>
      </c>
      <c r="K4135" s="379">
        <v>44111</v>
      </c>
      <c r="L4135" s="420">
        <v>2</v>
      </c>
      <c r="M4135" s="247">
        <v>3748.16</v>
      </c>
      <c r="N4135" s="495">
        <v>44197</v>
      </c>
      <c r="O4135" s="379">
        <v>6</v>
      </c>
      <c r="P4135" s="247">
        <v>11244.48</v>
      </c>
    </row>
    <row r="4136" spans="1:16" s="54" customFormat="1" ht="11.25" x14ac:dyDescent="0.2">
      <c r="A4136" s="554" t="s">
        <v>517</v>
      </c>
      <c r="B4136" s="381" t="s">
        <v>1136</v>
      </c>
      <c r="C4136" s="381" t="s">
        <v>9242</v>
      </c>
      <c r="D4136" s="367" t="s">
        <v>3689</v>
      </c>
      <c r="E4136" s="247">
        <v>1874.08</v>
      </c>
      <c r="F4136" s="379">
        <v>41829608</v>
      </c>
      <c r="G4136" s="367" t="s">
        <v>8988</v>
      </c>
      <c r="H4136" s="367" t="s">
        <v>3689</v>
      </c>
      <c r="I4136" s="367" t="s">
        <v>817</v>
      </c>
      <c r="J4136" s="367" t="s">
        <v>8733</v>
      </c>
      <c r="K4136" s="379">
        <v>43709</v>
      </c>
      <c r="L4136" s="420">
        <v>15</v>
      </c>
      <c r="M4136" s="247">
        <v>28111.200000000001</v>
      </c>
      <c r="N4136" s="495">
        <v>44197</v>
      </c>
      <c r="O4136" s="379">
        <v>6</v>
      </c>
      <c r="P4136" s="247">
        <v>11244.48</v>
      </c>
    </row>
    <row r="4137" spans="1:16" s="54" customFormat="1" ht="11.25" x14ac:dyDescent="0.2">
      <c r="A4137" s="554" t="s">
        <v>517</v>
      </c>
      <c r="B4137" s="381" t="s">
        <v>1136</v>
      </c>
      <c r="C4137" s="381" t="s">
        <v>9242</v>
      </c>
      <c r="D4137" s="367" t="s">
        <v>3689</v>
      </c>
      <c r="E4137" s="247">
        <v>1874.08</v>
      </c>
      <c r="F4137" s="379">
        <v>77226979</v>
      </c>
      <c r="G4137" s="367" t="s">
        <v>8989</v>
      </c>
      <c r="H4137" s="367" t="s">
        <v>3689</v>
      </c>
      <c r="I4137" s="367" t="s">
        <v>817</v>
      </c>
      <c r="J4137" s="367" t="s">
        <v>8733</v>
      </c>
      <c r="K4137" s="379">
        <v>44013</v>
      </c>
      <c r="L4137" s="420">
        <v>5</v>
      </c>
      <c r="M4137" s="247">
        <v>9370.4</v>
      </c>
      <c r="N4137" s="495">
        <v>44197</v>
      </c>
      <c r="O4137" s="379">
        <v>6</v>
      </c>
      <c r="P4137" s="247">
        <v>11244.48</v>
      </c>
    </row>
    <row r="4138" spans="1:16" s="54" customFormat="1" ht="11.25" x14ac:dyDescent="0.2">
      <c r="A4138" s="554" t="s">
        <v>517</v>
      </c>
      <c r="B4138" s="381" t="s">
        <v>1136</v>
      </c>
      <c r="C4138" s="381" t="s">
        <v>9242</v>
      </c>
      <c r="D4138" s="367" t="s">
        <v>3689</v>
      </c>
      <c r="E4138" s="247">
        <v>1874.08</v>
      </c>
      <c r="F4138" s="379">
        <v>44907521</v>
      </c>
      <c r="G4138" s="367" t="s">
        <v>8990</v>
      </c>
      <c r="H4138" s="367" t="s">
        <v>3689</v>
      </c>
      <c r="I4138" s="367" t="s">
        <v>817</v>
      </c>
      <c r="J4138" s="367" t="s">
        <v>8733</v>
      </c>
      <c r="K4138" s="379">
        <v>44013</v>
      </c>
      <c r="L4138" s="420">
        <v>5</v>
      </c>
      <c r="M4138" s="247">
        <v>9370.4</v>
      </c>
      <c r="N4138" s="495">
        <v>44197</v>
      </c>
      <c r="O4138" s="379">
        <v>6</v>
      </c>
      <c r="P4138" s="247">
        <v>11244.48</v>
      </c>
    </row>
    <row r="4139" spans="1:16" s="54" customFormat="1" ht="11.25" x14ac:dyDescent="0.2">
      <c r="A4139" s="554" t="s">
        <v>517</v>
      </c>
      <c r="B4139" s="381" t="s">
        <v>1136</v>
      </c>
      <c r="C4139" s="381" t="s">
        <v>9242</v>
      </c>
      <c r="D4139" s="367" t="s">
        <v>3699</v>
      </c>
      <c r="E4139" s="247">
        <v>1874.08</v>
      </c>
      <c r="F4139" s="379">
        <v>70191231</v>
      </c>
      <c r="G4139" s="367" t="s">
        <v>8991</v>
      </c>
      <c r="H4139" s="367" t="s">
        <v>3699</v>
      </c>
      <c r="I4139" s="367" t="s">
        <v>817</v>
      </c>
      <c r="J4139" s="367" t="s">
        <v>8733</v>
      </c>
      <c r="K4139" s="379">
        <v>43586</v>
      </c>
      <c r="L4139" s="420">
        <v>19</v>
      </c>
      <c r="M4139" s="247">
        <v>35607.519999999997</v>
      </c>
      <c r="N4139" s="495">
        <v>44197</v>
      </c>
      <c r="O4139" s="379">
        <v>6</v>
      </c>
      <c r="P4139" s="247">
        <v>11244.48</v>
      </c>
    </row>
    <row r="4140" spans="1:16" s="54" customFormat="1" ht="11.25" x14ac:dyDescent="0.2">
      <c r="A4140" s="554" t="s">
        <v>517</v>
      </c>
      <c r="B4140" s="381" t="s">
        <v>1136</v>
      </c>
      <c r="C4140" s="381" t="s">
        <v>9242</v>
      </c>
      <c r="D4140" s="367" t="s">
        <v>3699</v>
      </c>
      <c r="E4140" s="247">
        <v>1874.08</v>
      </c>
      <c r="F4140" s="379">
        <v>45865847</v>
      </c>
      <c r="G4140" s="367" t="s">
        <v>8992</v>
      </c>
      <c r="H4140" s="367" t="s">
        <v>3699</v>
      </c>
      <c r="I4140" s="367" t="s">
        <v>817</v>
      </c>
      <c r="J4140" s="367" t="s">
        <v>8733</v>
      </c>
      <c r="K4140" s="379">
        <v>42475</v>
      </c>
      <c r="L4140" s="420">
        <v>56</v>
      </c>
      <c r="M4140" s="247">
        <v>104948.48</v>
      </c>
      <c r="N4140" s="495">
        <v>44197</v>
      </c>
      <c r="O4140" s="379">
        <v>6</v>
      </c>
      <c r="P4140" s="247">
        <v>11244.48</v>
      </c>
    </row>
    <row r="4141" spans="1:16" s="54" customFormat="1" ht="11.25" x14ac:dyDescent="0.2">
      <c r="A4141" s="554" t="s">
        <v>517</v>
      </c>
      <c r="B4141" s="381" t="s">
        <v>1136</v>
      </c>
      <c r="C4141" s="381" t="s">
        <v>9242</v>
      </c>
      <c r="D4141" s="367" t="s">
        <v>3699</v>
      </c>
      <c r="E4141" s="247">
        <v>1874.08</v>
      </c>
      <c r="F4141" s="379">
        <v>41470539</v>
      </c>
      <c r="G4141" s="367" t="s">
        <v>8993</v>
      </c>
      <c r="H4141" s="367" t="s">
        <v>3699</v>
      </c>
      <c r="I4141" s="367" t="s">
        <v>817</v>
      </c>
      <c r="J4141" s="367" t="s">
        <v>8733</v>
      </c>
      <c r="K4141" s="379">
        <v>41775</v>
      </c>
      <c r="L4141" s="420">
        <v>79</v>
      </c>
      <c r="M4141" s="247">
        <v>148052.32</v>
      </c>
      <c r="N4141" s="495">
        <v>44197</v>
      </c>
      <c r="O4141" s="379">
        <v>6</v>
      </c>
      <c r="P4141" s="247">
        <v>11244.48</v>
      </c>
    </row>
    <row r="4142" spans="1:16" s="54" customFormat="1" ht="11.25" x14ac:dyDescent="0.2">
      <c r="A4142" s="554" t="s">
        <v>517</v>
      </c>
      <c r="B4142" s="381" t="s">
        <v>1136</v>
      </c>
      <c r="C4142" s="381" t="s">
        <v>9242</v>
      </c>
      <c r="D4142" s="367" t="s">
        <v>3699</v>
      </c>
      <c r="E4142" s="247">
        <v>1874.08</v>
      </c>
      <c r="F4142" s="379">
        <v>46888437</v>
      </c>
      <c r="G4142" s="367" t="s">
        <v>8994</v>
      </c>
      <c r="H4142" s="367" t="s">
        <v>3699</v>
      </c>
      <c r="I4142" s="367" t="s">
        <v>817</v>
      </c>
      <c r="J4142" s="367" t="s">
        <v>8733</v>
      </c>
      <c r="K4142" s="379">
        <v>43040</v>
      </c>
      <c r="L4142" s="420">
        <v>37</v>
      </c>
      <c r="M4142" s="247">
        <v>69340.960000000006</v>
      </c>
      <c r="N4142" s="495">
        <v>44197</v>
      </c>
      <c r="O4142" s="379">
        <v>6</v>
      </c>
      <c r="P4142" s="247">
        <v>11244.48</v>
      </c>
    </row>
    <row r="4143" spans="1:16" s="54" customFormat="1" ht="11.25" x14ac:dyDescent="0.2">
      <c r="A4143" s="554" t="s">
        <v>517</v>
      </c>
      <c r="B4143" s="381" t="s">
        <v>1136</v>
      </c>
      <c r="C4143" s="381" t="s">
        <v>9242</v>
      </c>
      <c r="D4143" s="367" t="s">
        <v>3699</v>
      </c>
      <c r="E4143" s="247">
        <v>1874.08</v>
      </c>
      <c r="F4143" s="379">
        <v>41018890</v>
      </c>
      <c r="G4143" s="367" t="s">
        <v>8995</v>
      </c>
      <c r="H4143" s="367" t="s">
        <v>3699</v>
      </c>
      <c r="I4143" s="367" t="s">
        <v>817</v>
      </c>
      <c r="J4143" s="367" t="s">
        <v>8733</v>
      </c>
      <c r="K4143" s="379">
        <v>43556</v>
      </c>
      <c r="L4143" s="420">
        <v>20</v>
      </c>
      <c r="M4143" s="247">
        <v>37481.599999999999</v>
      </c>
      <c r="N4143" s="495">
        <v>44197</v>
      </c>
      <c r="O4143" s="379">
        <v>6</v>
      </c>
      <c r="P4143" s="247">
        <v>11244.48</v>
      </c>
    </row>
    <row r="4144" spans="1:16" s="54" customFormat="1" ht="11.25" x14ac:dyDescent="0.2">
      <c r="A4144" s="554" t="s">
        <v>517</v>
      </c>
      <c r="B4144" s="381" t="s">
        <v>1136</v>
      </c>
      <c r="C4144" s="381" t="s">
        <v>9242</v>
      </c>
      <c r="D4144" s="367" t="s">
        <v>3699</v>
      </c>
      <c r="E4144" s="247">
        <v>3717.55</v>
      </c>
      <c r="F4144" s="379">
        <v>45453876</v>
      </c>
      <c r="G4144" s="367" t="s">
        <v>8996</v>
      </c>
      <c r="H4144" s="367" t="s">
        <v>3699</v>
      </c>
      <c r="I4144" s="367" t="s">
        <v>817</v>
      </c>
      <c r="J4144" s="367" t="s">
        <v>8733</v>
      </c>
      <c r="K4144" s="379">
        <v>43862</v>
      </c>
      <c r="L4144" s="420">
        <v>10</v>
      </c>
      <c r="M4144" s="247">
        <v>37175.5</v>
      </c>
      <c r="N4144" s="495">
        <v>44197</v>
      </c>
      <c r="O4144" s="379">
        <v>6</v>
      </c>
      <c r="P4144" s="247">
        <v>22305.3</v>
      </c>
    </row>
    <row r="4145" spans="1:16" s="54" customFormat="1" ht="11.25" x14ac:dyDescent="0.2">
      <c r="A4145" s="554" t="s">
        <v>517</v>
      </c>
      <c r="B4145" s="381" t="s">
        <v>1136</v>
      </c>
      <c r="C4145" s="381" t="s">
        <v>9242</v>
      </c>
      <c r="D4145" s="367" t="s">
        <v>3699</v>
      </c>
      <c r="E4145" s="247">
        <v>1874.08</v>
      </c>
      <c r="F4145" s="379">
        <v>46460727</v>
      </c>
      <c r="G4145" s="367" t="s">
        <v>8997</v>
      </c>
      <c r="H4145" s="367" t="s">
        <v>3699</v>
      </c>
      <c r="I4145" s="367" t="s">
        <v>817</v>
      </c>
      <c r="J4145" s="367" t="s">
        <v>8733</v>
      </c>
      <c r="K4145" s="379">
        <v>44111</v>
      </c>
      <c r="L4145" s="420">
        <v>2</v>
      </c>
      <c r="M4145" s="247">
        <v>3748.16</v>
      </c>
      <c r="N4145" s="495">
        <v>44197</v>
      </c>
      <c r="O4145" s="379">
        <v>6</v>
      </c>
      <c r="P4145" s="247">
        <v>11244.48</v>
      </c>
    </row>
    <row r="4146" spans="1:16" s="54" customFormat="1" ht="11.25" x14ac:dyDescent="0.2">
      <c r="A4146" s="554" t="s">
        <v>517</v>
      </c>
      <c r="B4146" s="381" t="s">
        <v>1136</v>
      </c>
      <c r="C4146" s="381" t="s">
        <v>9242</v>
      </c>
      <c r="D4146" s="367" t="s">
        <v>3699</v>
      </c>
      <c r="E4146" s="247">
        <v>3717.55</v>
      </c>
      <c r="F4146" s="379">
        <v>42128092</v>
      </c>
      <c r="G4146" s="367" t="s">
        <v>8998</v>
      </c>
      <c r="H4146" s="367" t="s">
        <v>3699</v>
      </c>
      <c r="I4146" s="367" t="s">
        <v>817</v>
      </c>
      <c r="J4146" s="367" t="s">
        <v>8733</v>
      </c>
      <c r="K4146" s="379">
        <v>43862</v>
      </c>
      <c r="L4146" s="420">
        <v>10</v>
      </c>
      <c r="M4146" s="247">
        <v>37175.5</v>
      </c>
      <c r="N4146" s="495">
        <v>44197</v>
      </c>
      <c r="O4146" s="379">
        <v>6</v>
      </c>
      <c r="P4146" s="247">
        <v>22305.3</v>
      </c>
    </row>
    <row r="4147" spans="1:16" s="54" customFormat="1" ht="11.25" x14ac:dyDescent="0.2">
      <c r="A4147" s="554" t="s">
        <v>517</v>
      </c>
      <c r="B4147" s="381" t="s">
        <v>1136</v>
      </c>
      <c r="C4147" s="381" t="s">
        <v>9242</v>
      </c>
      <c r="D4147" s="367" t="s">
        <v>3699</v>
      </c>
      <c r="E4147" s="247">
        <v>1874.08</v>
      </c>
      <c r="F4147" s="379">
        <v>70404055</v>
      </c>
      <c r="G4147" s="367" t="s">
        <v>8999</v>
      </c>
      <c r="H4147" s="367" t="s">
        <v>3699</v>
      </c>
      <c r="I4147" s="367" t="s">
        <v>817</v>
      </c>
      <c r="J4147" s="367" t="s">
        <v>8733</v>
      </c>
      <c r="K4147" s="379">
        <v>44044</v>
      </c>
      <c r="L4147" s="420">
        <v>4</v>
      </c>
      <c r="M4147" s="247">
        <v>7496.32</v>
      </c>
      <c r="N4147" s="495">
        <v>44197</v>
      </c>
      <c r="O4147" s="379">
        <v>6</v>
      </c>
      <c r="P4147" s="247">
        <v>11244.48</v>
      </c>
    </row>
    <row r="4148" spans="1:16" s="54" customFormat="1" ht="11.25" x14ac:dyDescent="0.2">
      <c r="A4148" s="554" t="s">
        <v>517</v>
      </c>
      <c r="B4148" s="381" t="s">
        <v>1136</v>
      </c>
      <c r="C4148" s="381" t="s">
        <v>9242</v>
      </c>
      <c r="D4148" s="367" t="s">
        <v>3752</v>
      </c>
      <c r="E4148" s="247">
        <v>3717.55</v>
      </c>
      <c r="F4148" s="379">
        <v>70225224</v>
      </c>
      <c r="G4148" s="367" t="s">
        <v>9000</v>
      </c>
      <c r="H4148" s="367" t="s">
        <v>3752</v>
      </c>
      <c r="I4148" s="367" t="s">
        <v>817</v>
      </c>
      <c r="J4148" s="367" t="s">
        <v>8733</v>
      </c>
      <c r="K4148" s="379">
        <v>43862</v>
      </c>
      <c r="L4148" s="420">
        <v>10</v>
      </c>
      <c r="M4148" s="247">
        <v>37175.5</v>
      </c>
      <c r="N4148" s="495">
        <v>44197</v>
      </c>
      <c r="O4148" s="379">
        <v>6</v>
      </c>
      <c r="P4148" s="247">
        <v>22305.3</v>
      </c>
    </row>
    <row r="4149" spans="1:16" s="54" customFormat="1" ht="11.25" x14ac:dyDescent="0.2">
      <c r="A4149" s="554" t="s">
        <v>517</v>
      </c>
      <c r="B4149" s="381" t="s">
        <v>1136</v>
      </c>
      <c r="C4149" s="381" t="s">
        <v>9242</v>
      </c>
      <c r="D4149" s="367" t="s">
        <v>3752</v>
      </c>
      <c r="E4149" s="247">
        <v>1874.08</v>
      </c>
      <c r="F4149" s="379">
        <v>20904034</v>
      </c>
      <c r="G4149" s="367" t="s">
        <v>9001</v>
      </c>
      <c r="H4149" s="367" t="s">
        <v>3752</v>
      </c>
      <c r="I4149" s="367" t="s">
        <v>817</v>
      </c>
      <c r="J4149" s="367" t="s">
        <v>8733</v>
      </c>
      <c r="K4149" s="379">
        <v>42539</v>
      </c>
      <c r="L4149" s="420">
        <v>54</v>
      </c>
      <c r="M4149" s="247">
        <v>101200.32000000001</v>
      </c>
      <c r="N4149" s="495">
        <v>44197</v>
      </c>
      <c r="O4149" s="379">
        <v>6</v>
      </c>
      <c r="P4149" s="247">
        <v>11244.48</v>
      </c>
    </row>
    <row r="4150" spans="1:16" s="54" customFormat="1" ht="11.25" x14ac:dyDescent="0.2">
      <c r="A4150" s="554" t="s">
        <v>517</v>
      </c>
      <c r="B4150" s="381" t="s">
        <v>1136</v>
      </c>
      <c r="C4150" s="381" t="s">
        <v>9242</v>
      </c>
      <c r="D4150" s="367" t="s">
        <v>3752</v>
      </c>
      <c r="E4150" s="247">
        <v>1874.08</v>
      </c>
      <c r="F4150" s="379">
        <v>70442186</v>
      </c>
      <c r="G4150" s="367" t="s">
        <v>9002</v>
      </c>
      <c r="H4150" s="367" t="s">
        <v>3752</v>
      </c>
      <c r="I4150" s="367" t="s">
        <v>817</v>
      </c>
      <c r="J4150" s="367" t="s">
        <v>8733</v>
      </c>
      <c r="K4150" s="379">
        <v>43525</v>
      </c>
      <c r="L4150" s="420">
        <v>21</v>
      </c>
      <c r="M4150" s="247">
        <v>39355.68</v>
      </c>
      <c r="N4150" s="495">
        <v>44197</v>
      </c>
      <c r="O4150" s="379">
        <v>6</v>
      </c>
      <c r="P4150" s="247">
        <v>11244.48</v>
      </c>
    </row>
    <row r="4151" spans="1:16" s="54" customFormat="1" ht="11.25" x14ac:dyDescent="0.2">
      <c r="A4151" s="554" t="s">
        <v>517</v>
      </c>
      <c r="B4151" s="381" t="s">
        <v>1136</v>
      </c>
      <c r="C4151" s="381" t="s">
        <v>9242</v>
      </c>
      <c r="D4151" s="367" t="s">
        <v>3752</v>
      </c>
      <c r="E4151" s="247">
        <v>1874.08</v>
      </c>
      <c r="F4151" s="379">
        <v>21136697</v>
      </c>
      <c r="G4151" s="367" t="s">
        <v>9003</v>
      </c>
      <c r="H4151" s="367" t="s">
        <v>3752</v>
      </c>
      <c r="I4151" s="367" t="s">
        <v>817</v>
      </c>
      <c r="J4151" s="367" t="s">
        <v>8733</v>
      </c>
      <c r="K4151" s="379">
        <v>42208</v>
      </c>
      <c r="L4151" s="420">
        <v>65</v>
      </c>
      <c r="M4151" s="247">
        <v>121815.2</v>
      </c>
      <c r="N4151" s="495">
        <v>44197</v>
      </c>
      <c r="O4151" s="379">
        <v>6</v>
      </c>
      <c r="P4151" s="247">
        <v>11244.48</v>
      </c>
    </row>
    <row r="4152" spans="1:16" s="54" customFormat="1" ht="11.25" x14ac:dyDescent="0.2">
      <c r="A4152" s="554" t="s">
        <v>517</v>
      </c>
      <c r="B4152" s="381" t="s">
        <v>1136</v>
      </c>
      <c r="C4152" s="381" t="s">
        <v>9242</v>
      </c>
      <c r="D4152" s="367" t="s">
        <v>3752</v>
      </c>
      <c r="E4152" s="247">
        <v>1874.08</v>
      </c>
      <c r="F4152" s="379">
        <v>21125148</v>
      </c>
      <c r="G4152" s="367" t="s">
        <v>9004</v>
      </c>
      <c r="H4152" s="367" t="s">
        <v>3752</v>
      </c>
      <c r="I4152" s="367" t="s">
        <v>817</v>
      </c>
      <c r="J4152" s="367" t="s">
        <v>8733</v>
      </c>
      <c r="K4152" s="379">
        <v>43497</v>
      </c>
      <c r="L4152" s="420">
        <v>22</v>
      </c>
      <c r="M4152" s="247">
        <v>41229.760000000002</v>
      </c>
      <c r="N4152" s="495">
        <v>44197</v>
      </c>
      <c r="O4152" s="379">
        <v>6</v>
      </c>
      <c r="P4152" s="247">
        <v>11244.48</v>
      </c>
    </row>
    <row r="4153" spans="1:16" s="54" customFormat="1" ht="11.25" x14ac:dyDescent="0.2">
      <c r="A4153" s="554" t="s">
        <v>517</v>
      </c>
      <c r="B4153" s="381" t="s">
        <v>1136</v>
      </c>
      <c r="C4153" s="381" t="s">
        <v>9242</v>
      </c>
      <c r="D4153" s="367" t="s">
        <v>3253</v>
      </c>
      <c r="E4153" s="247">
        <v>1653.6</v>
      </c>
      <c r="F4153" s="379">
        <v>73331669</v>
      </c>
      <c r="G4153" s="367" t="s">
        <v>9005</v>
      </c>
      <c r="H4153" s="367" t="s">
        <v>3253</v>
      </c>
      <c r="I4153" s="367" t="s">
        <v>817</v>
      </c>
      <c r="J4153" s="367" t="s">
        <v>8733</v>
      </c>
      <c r="K4153" s="379">
        <v>42173</v>
      </c>
      <c r="L4153" s="420">
        <v>66</v>
      </c>
      <c r="M4153" s="247">
        <v>109137.60000000001</v>
      </c>
      <c r="N4153" s="495">
        <v>44197</v>
      </c>
      <c r="O4153" s="379">
        <v>6</v>
      </c>
      <c r="P4153" s="247">
        <v>9921.6</v>
      </c>
    </row>
    <row r="4154" spans="1:16" s="54" customFormat="1" ht="11.25" x14ac:dyDescent="0.2">
      <c r="A4154" s="554" t="s">
        <v>517</v>
      </c>
      <c r="B4154" s="381" t="s">
        <v>1136</v>
      </c>
      <c r="C4154" s="381" t="s">
        <v>9242</v>
      </c>
      <c r="D4154" s="367" t="s">
        <v>3253</v>
      </c>
      <c r="E4154" s="247">
        <v>1653.6</v>
      </c>
      <c r="F4154" s="379">
        <v>21135511</v>
      </c>
      <c r="G4154" s="367" t="s">
        <v>9006</v>
      </c>
      <c r="H4154" s="367" t="s">
        <v>3253</v>
      </c>
      <c r="I4154" s="367" t="s">
        <v>817</v>
      </c>
      <c r="J4154" s="367" t="s">
        <v>8733</v>
      </c>
      <c r="K4154" s="379">
        <v>43497</v>
      </c>
      <c r="L4154" s="420">
        <v>22</v>
      </c>
      <c r="M4154" s="247">
        <v>36379.199999999997</v>
      </c>
      <c r="N4154" s="495">
        <v>44197</v>
      </c>
      <c r="O4154" s="379">
        <v>6</v>
      </c>
      <c r="P4154" s="247">
        <v>9921.6</v>
      </c>
    </row>
    <row r="4155" spans="1:16" s="54" customFormat="1" ht="11.25" x14ac:dyDescent="0.2">
      <c r="A4155" s="554" t="s">
        <v>517</v>
      </c>
      <c r="B4155" s="381" t="s">
        <v>1136</v>
      </c>
      <c r="C4155" s="381" t="s">
        <v>9242</v>
      </c>
      <c r="D4155" s="367" t="s">
        <v>6959</v>
      </c>
      <c r="E4155" s="247">
        <v>1874.08</v>
      </c>
      <c r="F4155" s="379">
        <v>70226513</v>
      </c>
      <c r="G4155" s="367" t="s">
        <v>9007</v>
      </c>
      <c r="H4155" s="367" t="s">
        <v>6959</v>
      </c>
      <c r="I4155" s="367" t="s">
        <v>817</v>
      </c>
      <c r="J4155" s="367" t="s">
        <v>8733</v>
      </c>
      <c r="K4155" s="379">
        <v>44111</v>
      </c>
      <c r="L4155" s="420">
        <v>2</v>
      </c>
      <c r="M4155" s="247">
        <v>3748.16</v>
      </c>
      <c r="N4155" s="495">
        <v>44197</v>
      </c>
      <c r="O4155" s="379">
        <v>6</v>
      </c>
      <c r="P4155" s="247">
        <v>11244.48</v>
      </c>
    </row>
    <row r="4156" spans="1:16" s="54" customFormat="1" ht="11.25" x14ac:dyDescent="0.2">
      <c r="A4156" s="554" t="s">
        <v>517</v>
      </c>
      <c r="B4156" s="381" t="s">
        <v>1136</v>
      </c>
      <c r="C4156" s="381" t="s">
        <v>9242</v>
      </c>
      <c r="D4156" s="367" t="s">
        <v>6959</v>
      </c>
      <c r="E4156" s="247">
        <v>1874.08</v>
      </c>
      <c r="F4156" s="379">
        <v>72081255</v>
      </c>
      <c r="G4156" s="367" t="s">
        <v>9008</v>
      </c>
      <c r="H4156" s="367" t="s">
        <v>6959</v>
      </c>
      <c r="I4156" s="367" t="s">
        <v>817</v>
      </c>
      <c r="J4156" s="367" t="s">
        <v>8733</v>
      </c>
      <c r="K4156" s="379">
        <v>43699</v>
      </c>
      <c r="L4156" s="420">
        <v>16</v>
      </c>
      <c r="M4156" s="247">
        <v>29985.279999999999</v>
      </c>
      <c r="N4156" s="495">
        <v>44197</v>
      </c>
      <c r="O4156" s="379">
        <v>6</v>
      </c>
      <c r="P4156" s="247">
        <v>11244.48</v>
      </c>
    </row>
    <row r="4157" spans="1:16" s="54" customFormat="1" ht="11.25" x14ac:dyDescent="0.2">
      <c r="A4157" s="554" t="s">
        <v>517</v>
      </c>
      <c r="B4157" s="381" t="s">
        <v>1136</v>
      </c>
      <c r="C4157" s="381" t="s">
        <v>9242</v>
      </c>
      <c r="D4157" s="367" t="s">
        <v>9009</v>
      </c>
      <c r="E4157" s="247">
        <v>2705.15</v>
      </c>
      <c r="F4157" s="379">
        <v>48070204</v>
      </c>
      <c r="G4157" s="367" t="s">
        <v>9010</v>
      </c>
      <c r="H4157" s="367" t="s">
        <v>9009</v>
      </c>
      <c r="I4157" s="367" t="s">
        <v>8637</v>
      </c>
      <c r="J4157" s="367" t="s">
        <v>8638</v>
      </c>
      <c r="K4157" s="379">
        <v>44013</v>
      </c>
      <c r="L4157" s="420">
        <v>5</v>
      </c>
      <c r="M4157" s="247">
        <v>13525.75</v>
      </c>
      <c r="N4157" s="495">
        <v>44197</v>
      </c>
      <c r="O4157" s="379">
        <v>6</v>
      </c>
      <c r="P4157" s="247">
        <v>16230.9</v>
      </c>
    </row>
    <row r="4158" spans="1:16" s="54" customFormat="1" ht="11.25" x14ac:dyDescent="0.2">
      <c r="A4158" s="554" t="s">
        <v>517</v>
      </c>
      <c r="B4158" s="381" t="s">
        <v>1136</v>
      </c>
      <c r="C4158" s="381" t="s">
        <v>9242</v>
      </c>
      <c r="D4158" s="367" t="s">
        <v>9009</v>
      </c>
      <c r="E4158" s="247">
        <v>2705.15</v>
      </c>
      <c r="F4158" s="379">
        <v>71075150</v>
      </c>
      <c r="G4158" s="367" t="s">
        <v>9011</v>
      </c>
      <c r="H4158" s="367" t="s">
        <v>9009</v>
      </c>
      <c r="I4158" s="367" t="s">
        <v>8637</v>
      </c>
      <c r="J4158" s="367" t="s">
        <v>8638</v>
      </c>
      <c r="K4158" s="379">
        <v>44053</v>
      </c>
      <c r="L4158" s="420">
        <v>4</v>
      </c>
      <c r="M4158" s="247">
        <v>10820.6</v>
      </c>
      <c r="N4158" s="495">
        <v>44197</v>
      </c>
      <c r="O4158" s="379">
        <v>6</v>
      </c>
      <c r="P4158" s="247">
        <v>16230.9</v>
      </c>
    </row>
    <row r="4159" spans="1:16" s="54" customFormat="1" ht="11.25" x14ac:dyDescent="0.2">
      <c r="A4159" s="554" t="s">
        <v>517</v>
      </c>
      <c r="B4159" s="381" t="s">
        <v>1136</v>
      </c>
      <c r="C4159" s="381" t="s">
        <v>9242</v>
      </c>
      <c r="D4159" s="367" t="s">
        <v>5292</v>
      </c>
      <c r="E4159" s="247">
        <v>2705.15</v>
      </c>
      <c r="F4159" s="379">
        <v>44037649</v>
      </c>
      <c r="G4159" s="367" t="s">
        <v>9012</v>
      </c>
      <c r="H4159" s="367" t="s">
        <v>5292</v>
      </c>
      <c r="I4159" s="367" t="s">
        <v>8637</v>
      </c>
      <c r="J4159" s="367" t="s">
        <v>8638</v>
      </c>
      <c r="K4159" s="379">
        <v>43712</v>
      </c>
      <c r="L4159" s="420">
        <v>15</v>
      </c>
      <c r="M4159" s="247">
        <v>40577.25</v>
      </c>
      <c r="N4159" s="495">
        <v>44197</v>
      </c>
      <c r="O4159" s="379">
        <v>6</v>
      </c>
      <c r="P4159" s="247">
        <v>16230.9</v>
      </c>
    </row>
    <row r="4160" spans="1:16" s="54" customFormat="1" ht="11.25" x14ac:dyDescent="0.2">
      <c r="A4160" s="554" t="s">
        <v>517</v>
      </c>
      <c r="B4160" s="381" t="s">
        <v>1136</v>
      </c>
      <c r="C4160" s="381" t="s">
        <v>9242</v>
      </c>
      <c r="D4160" s="367" t="s">
        <v>5292</v>
      </c>
      <c r="E4160" s="247">
        <v>2705.15</v>
      </c>
      <c r="F4160" s="379">
        <v>70819560</v>
      </c>
      <c r="G4160" s="367" t="s">
        <v>9013</v>
      </c>
      <c r="H4160" s="367" t="s">
        <v>5292</v>
      </c>
      <c r="I4160" s="367" t="s">
        <v>8637</v>
      </c>
      <c r="J4160" s="367" t="s">
        <v>8638</v>
      </c>
      <c r="K4160" s="379">
        <v>44111</v>
      </c>
      <c r="L4160" s="420">
        <v>2</v>
      </c>
      <c r="M4160" s="247">
        <v>5410.3</v>
      </c>
      <c r="N4160" s="495">
        <v>44197</v>
      </c>
      <c r="O4160" s="379">
        <v>6</v>
      </c>
      <c r="P4160" s="247">
        <v>16230.9</v>
      </c>
    </row>
    <row r="4161" spans="1:16" s="54" customFormat="1" ht="11.25" x14ac:dyDescent="0.2">
      <c r="A4161" s="554" t="s">
        <v>517</v>
      </c>
      <c r="B4161" s="381" t="s">
        <v>1136</v>
      </c>
      <c r="C4161" s="381" t="s">
        <v>9242</v>
      </c>
      <c r="D4161" s="367" t="s">
        <v>5292</v>
      </c>
      <c r="E4161" s="247">
        <v>1874.08</v>
      </c>
      <c r="F4161" s="379">
        <v>70460913</v>
      </c>
      <c r="G4161" s="367" t="s">
        <v>9014</v>
      </c>
      <c r="H4161" s="367" t="s">
        <v>5292</v>
      </c>
      <c r="I4161" s="367" t="s">
        <v>8637</v>
      </c>
      <c r="J4161" s="367" t="s">
        <v>8638</v>
      </c>
      <c r="K4161" s="379">
        <v>44111</v>
      </c>
      <c r="L4161" s="420">
        <v>2</v>
      </c>
      <c r="M4161" s="247">
        <v>3748.16</v>
      </c>
      <c r="N4161" s="495">
        <v>44197</v>
      </c>
      <c r="O4161" s="379">
        <v>6</v>
      </c>
      <c r="P4161" s="247">
        <v>11244.48</v>
      </c>
    </row>
    <row r="4162" spans="1:16" s="54" customFormat="1" ht="11.25" x14ac:dyDescent="0.2">
      <c r="A4162" s="554" t="s">
        <v>517</v>
      </c>
      <c r="B4162" s="381" t="s">
        <v>1136</v>
      </c>
      <c r="C4162" s="381" t="s">
        <v>9242</v>
      </c>
      <c r="D4162" s="367" t="s">
        <v>5292</v>
      </c>
      <c r="E4162" s="247">
        <v>4223.75</v>
      </c>
      <c r="F4162" s="379">
        <v>42373394</v>
      </c>
      <c r="G4162" s="367" t="s">
        <v>9015</v>
      </c>
      <c r="H4162" s="367" t="s">
        <v>5292</v>
      </c>
      <c r="I4162" s="367" t="s">
        <v>8637</v>
      </c>
      <c r="J4162" s="367" t="s">
        <v>8638</v>
      </c>
      <c r="K4162" s="379">
        <v>43862</v>
      </c>
      <c r="L4162" s="420">
        <v>10</v>
      </c>
      <c r="M4162" s="247">
        <v>42237.5</v>
      </c>
      <c r="N4162" s="495">
        <v>44197</v>
      </c>
      <c r="O4162" s="379">
        <v>6</v>
      </c>
      <c r="P4162" s="247">
        <v>25342.5</v>
      </c>
    </row>
    <row r="4163" spans="1:16" s="54" customFormat="1" ht="11.25" x14ac:dyDescent="0.2">
      <c r="A4163" s="554" t="s">
        <v>517</v>
      </c>
      <c r="B4163" s="381" t="s">
        <v>1136</v>
      </c>
      <c r="C4163" s="381" t="s">
        <v>9242</v>
      </c>
      <c r="D4163" s="367" t="s">
        <v>5292</v>
      </c>
      <c r="E4163" s="247">
        <v>2705.15</v>
      </c>
      <c r="F4163" s="379">
        <v>75603371</v>
      </c>
      <c r="G4163" s="367" t="s">
        <v>9016</v>
      </c>
      <c r="H4163" s="367" t="s">
        <v>5292</v>
      </c>
      <c r="I4163" s="367" t="s">
        <v>8637</v>
      </c>
      <c r="J4163" s="367" t="s">
        <v>8638</v>
      </c>
      <c r="K4163" s="379">
        <v>44111</v>
      </c>
      <c r="L4163" s="420">
        <v>2</v>
      </c>
      <c r="M4163" s="247">
        <v>5410.3</v>
      </c>
      <c r="N4163" s="495">
        <v>44197</v>
      </c>
      <c r="O4163" s="379">
        <v>6</v>
      </c>
      <c r="P4163" s="247">
        <v>16230.9</v>
      </c>
    </row>
    <row r="4164" spans="1:16" s="54" customFormat="1" ht="11.25" x14ac:dyDescent="0.2">
      <c r="A4164" s="554" t="s">
        <v>517</v>
      </c>
      <c r="B4164" s="381" t="s">
        <v>1136</v>
      </c>
      <c r="C4164" s="381" t="s">
        <v>9242</v>
      </c>
      <c r="D4164" s="367" t="s">
        <v>5292</v>
      </c>
      <c r="E4164" s="247">
        <v>2705.15</v>
      </c>
      <c r="F4164" s="379">
        <v>70755561</v>
      </c>
      <c r="G4164" s="367" t="s">
        <v>9017</v>
      </c>
      <c r="H4164" s="367" t="s">
        <v>5292</v>
      </c>
      <c r="I4164" s="367" t="s">
        <v>8637</v>
      </c>
      <c r="J4164" s="367" t="s">
        <v>8638</v>
      </c>
      <c r="K4164" s="379">
        <v>44111</v>
      </c>
      <c r="L4164" s="420">
        <v>2</v>
      </c>
      <c r="M4164" s="247">
        <v>5410.3</v>
      </c>
      <c r="N4164" s="495">
        <v>44197</v>
      </c>
      <c r="O4164" s="379">
        <v>6</v>
      </c>
      <c r="P4164" s="247">
        <v>16230.9</v>
      </c>
    </row>
    <row r="4165" spans="1:16" s="54" customFormat="1" ht="11.25" x14ac:dyDescent="0.2">
      <c r="A4165" s="554" t="s">
        <v>517</v>
      </c>
      <c r="B4165" s="381" t="s">
        <v>1136</v>
      </c>
      <c r="C4165" s="381" t="s">
        <v>9242</v>
      </c>
      <c r="D4165" s="367" t="s">
        <v>4144</v>
      </c>
      <c r="E4165" s="247">
        <v>2705.15</v>
      </c>
      <c r="F4165" s="379">
        <v>46003064</v>
      </c>
      <c r="G4165" s="367" t="s">
        <v>9018</v>
      </c>
      <c r="H4165" s="367" t="s">
        <v>4144</v>
      </c>
      <c r="I4165" s="367" t="s">
        <v>8637</v>
      </c>
      <c r="J4165" s="367" t="s">
        <v>8638</v>
      </c>
      <c r="K4165" s="379">
        <v>43497</v>
      </c>
      <c r="L4165" s="420">
        <v>22</v>
      </c>
      <c r="M4165" s="247">
        <v>59513.3</v>
      </c>
      <c r="N4165" s="495">
        <v>44197</v>
      </c>
      <c r="O4165" s="379">
        <v>6</v>
      </c>
      <c r="P4165" s="247">
        <v>16230.9</v>
      </c>
    </row>
    <row r="4166" spans="1:16" s="54" customFormat="1" ht="11.25" x14ac:dyDescent="0.2">
      <c r="A4166" s="554" t="s">
        <v>517</v>
      </c>
      <c r="B4166" s="381" t="s">
        <v>1136</v>
      </c>
      <c r="C4166" s="381" t="s">
        <v>9242</v>
      </c>
      <c r="D4166" s="367" t="s">
        <v>4144</v>
      </c>
      <c r="E4166" s="247">
        <v>0</v>
      </c>
      <c r="F4166" s="379">
        <v>45343074</v>
      </c>
      <c r="G4166" s="367" t="s">
        <v>9019</v>
      </c>
      <c r="H4166" s="367" t="s">
        <v>4144</v>
      </c>
      <c r="I4166" s="367" t="s">
        <v>8637</v>
      </c>
      <c r="J4166" s="367" t="s">
        <v>8638</v>
      </c>
      <c r="K4166" s="379">
        <v>43508</v>
      </c>
      <c r="L4166" s="420">
        <v>22</v>
      </c>
      <c r="M4166" s="247">
        <v>0</v>
      </c>
      <c r="N4166" s="495">
        <v>44197</v>
      </c>
      <c r="O4166" s="379">
        <v>6</v>
      </c>
      <c r="P4166" s="247">
        <v>0</v>
      </c>
    </row>
    <row r="4167" spans="1:16" s="54" customFormat="1" ht="11.25" x14ac:dyDescent="0.2">
      <c r="A4167" s="554" t="s">
        <v>517</v>
      </c>
      <c r="B4167" s="381" t="s">
        <v>1136</v>
      </c>
      <c r="C4167" s="381" t="s">
        <v>9242</v>
      </c>
      <c r="D4167" s="367" t="s">
        <v>3692</v>
      </c>
      <c r="E4167" s="247">
        <v>1543.36</v>
      </c>
      <c r="F4167" s="379">
        <v>42013276</v>
      </c>
      <c r="G4167" s="367" t="s">
        <v>9020</v>
      </c>
      <c r="H4167" s="367" t="s">
        <v>3692</v>
      </c>
      <c r="I4167" s="367" t="s">
        <v>8621</v>
      </c>
      <c r="J4167" s="367" t="s">
        <v>8622</v>
      </c>
      <c r="K4167" s="379">
        <v>44111</v>
      </c>
      <c r="L4167" s="420">
        <v>2</v>
      </c>
      <c r="M4167" s="247">
        <v>3086.72</v>
      </c>
      <c r="N4167" s="495">
        <v>44197</v>
      </c>
      <c r="O4167" s="379">
        <v>6</v>
      </c>
      <c r="P4167" s="247">
        <v>9260.16</v>
      </c>
    </row>
    <row r="4168" spans="1:16" s="54" customFormat="1" ht="11.25" x14ac:dyDescent="0.2">
      <c r="A4168" s="554" t="s">
        <v>517</v>
      </c>
      <c r="B4168" s="381" t="s">
        <v>1136</v>
      </c>
      <c r="C4168" s="381" t="s">
        <v>9242</v>
      </c>
      <c r="D4168" s="367" t="s">
        <v>3692</v>
      </c>
      <c r="E4168" s="247">
        <v>1543.36</v>
      </c>
      <c r="F4168" s="379">
        <v>76692496</v>
      </c>
      <c r="G4168" s="367" t="s">
        <v>9021</v>
      </c>
      <c r="H4168" s="367" t="s">
        <v>3692</v>
      </c>
      <c r="I4168" s="367" t="s">
        <v>8621</v>
      </c>
      <c r="J4168" s="367" t="s">
        <v>8622</v>
      </c>
      <c r="K4168" s="379">
        <v>44111</v>
      </c>
      <c r="L4168" s="420">
        <v>2</v>
      </c>
      <c r="M4168" s="247">
        <v>3086.72</v>
      </c>
      <c r="N4168" s="495">
        <v>44197</v>
      </c>
      <c r="O4168" s="379">
        <v>6</v>
      </c>
      <c r="P4168" s="247">
        <v>9260.16</v>
      </c>
    </row>
    <row r="4169" spans="1:16" s="54" customFormat="1" ht="11.25" x14ac:dyDescent="0.2">
      <c r="A4169" s="554" t="s">
        <v>517</v>
      </c>
      <c r="B4169" s="381" t="s">
        <v>1136</v>
      </c>
      <c r="C4169" s="381" t="s">
        <v>9242</v>
      </c>
      <c r="D4169" s="367" t="s">
        <v>3692</v>
      </c>
      <c r="E4169" s="247">
        <v>1543.36</v>
      </c>
      <c r="F4169" s="379">
        <v>6055848</v>
      </c>
      <c r="G4169" s="367" t="s">
        <v>9022</v>
      </c>
      <c r="H4169" s="367" t="s">
        <v>3692</v>
      </c>
      <c r="I4169" s="367" t="s">
        <v>8621</v>
      </c>
      <c r="J4169" s="367" t="s">
        <v>8622</v>
      </c>
      <c r="K4169" s="379">
        <v>44111</v>
      </c>
      <c r="L4169" s="420">
        <v>2</v>
      </c>
      <c r="M4169" s="247">
        <v>3086.72</v>
      </c>
      <c r="N4169" s="495">
        <v>44197</v>
      </c>
      <c r="O4169" s="379">
        <v>6</v>
      </c>
      <c r="P4169" s="247">
        <v>9260.16</v>
      </c>
    </row>
    <row r="4170" spans="1:16" s="54" customFormat="1" ht="11.25" x14ac:dyDescent="0.2">
      <c r="A4170" s="554" t="s">
        <v>517</v>
      </c>
      <c r="B4170" s="381" t="s">
        <v>1136</v>
      </c>
      <c r="C4170" s="381" t="s">
        <v>9242</v>
      </c>
      <c r="D4170" s="367" t="s">
        <v>832</v>
      </c>
      <c r="E4170" s="247">
        <v>1543.36</v>
      </c>
      <c r="F4170" s="379">
        <v>42794768</v>
      </c>
      <c r="G4170" s="367" t="s">
        <v>9023</v>
      </c>
      <c r="H4170" s="367" t="s">
        <v>832</v>
      </c>
      <c r="I4170" s="367" t="s">
        <v>8621</v>
      </c>
      <c r="J4170" s="367" t="s">
        <v>8622</v>
      </c>
      <c r="K4170" s="379">
        <v>41426</v>
      </c>
      <c r="L4170" s="420">
        <v>90</v>
      </c>
      <c r="M4170" s="247">
        <v>138902.39999999999</v>
      </c>
      <c r="N4170" s="495">
        <v>44197</v>
      </c>
      <c r="O4170" s="379">
        <v>6</v>
      </c>
      <c r="P4170" s="247">
        <v>9260.16</v>
      </c>
    </row>
    <row r="4171" spans="1:16" s="54" customFormat="1" ht="11.25" x14ac:dyDescent="0.2">
      <c r="A4171" s="554" t="s">
        <v>517</v>
      </c>
      <c r="B4171" s="381" t="s">
        <v>1136</v>
      </c>
      <c r="C4171" s="381" t="s">
        <v>9242</v>
      </c>
      <c r="D4171" s="367" t="s">
        <v>832</v>
      </c>
      <c r="E4171" s="247">
        <v>1653.6</v>
      </c>
      <c r="F4171" s="379">
        <v>21134093</v>
      </c>
      <c r="G4171" s="367" t="s">
        <v>9024</v>
      </c>
      <c r="H4171" s="367" t="s">
        <v>832</v>
      </c>
      <c r="I4171" s="367" t="s">
        <v>8621</v>
      </c>
      <c r="J4171" s="367" t="s">
        <v>8622</v>
      </c>
      <c r="K4171" s="379">
        <v>43862</v>
      </c>
      <c r="L4171" s="420">
        <v>10</v>
      </c>
      <c r="M4171" s="247">
        <v>16536</v>
      </c>
      <c r="N4171" s="495">
        <v>44197</v>
      </c>
      <c r="O4171" s="379">
        <v>6</v>
      </c>
      <c r="P4171" s="247">
        <v>9921.6</v>
      </c>
    </row>
    <row r="4172" spans="1:16" s="54" customFormat="1" ht="11.25" x14ac:dyDescent="0.2">
      <c r="A4172" s="554" t="s">
        <v>517</v>
      </c>
      <c r="B4172" s="381" t="s">
        <v>1136</v>
      </c>
      <c r="C4172" s="381" t="s">
        <v>9242</v>
      </c>
      <c r="D4172" s="367" t="s">
        <v>832</v>
      </c>
      <c r="E4172" s="247">
        <v>1653.6</v>
      </c>
      <c r="F4172" s="379">
        <v>21125005</v>
      </c>
      <c r="G4172" s="367" t="s">
        <v>9025</v>
      </c>
      <c r="H4172" s="367" t="s">
        <v>832</v>
      </c>
      <c r="I4172" s="367" t="s">
        <v>8621</v>
      </c>
      <c r="J4172" s="367" t="s">
        <v>8622</v>
      </c>
      <c r="K4172" s="379">
        <v>43556</v>
      </c>
      <c r="L4172" s="420">
        <v>20</v>
      </c>
      <c r="M4172" s="247">
        <v>33072</v>
      </c>
      <c r="N4172" s="495">
        <v>44197</v>
      </c>
      <c r="O4172" s="379">
        <v>6</v>
      </c>
      <c r="P4172" s="247">
        <v>9921.6</v>
      </c>
    </row>
    <row r="4173" spans="1:16" s="54" customFormat="1" ht="11.25" x14ac:dyDescent="0.2">
      <c r="A4173" s="554" t="s">
        <v>517</v>
      </c>
      <c r="B4173" s="381" t="s">
        <v>9026</v>
      </c>
      <c r="C4173" s="381" t="s">
        <v>9027</v>
      </c>
      <c r="D4173" s="367" t="s">
        <v>9028</v>
      </c>
      <c r="E4173" s="247"/>
      <c r="F4173" s="379"/>
      <c r="G4173" s="367" t="s">
        <v>9029</v>
      </c>
      <c r="H4173" s="381" t="s">
        <v>9030</v>
      </c>
      <c r="I4173" s="381" t="s">
        <v>1224</v>
      </c>
      <c r="J4173" s="367" t="s">
        <v>9031</v>
      </c>
      <c r="K4173" s="379"/>
      <c r="L4173" s="420"/>
      <c r="M4173" s="247">
        <v>4500</v>
      </c>
      <c r="N4173" s="379"/>
      <c r="O4173" s="379"/>
      <c r="P4173" s="247"/>
    </row>
    <row r="4174" spans="1:16" s="54" customFormat="1" ht="11.25" x14ac:dyDescent="0.2">
      <c r="A4174" s="554" t="s">
        <v>517</v>
      </c>
      <c r="B4174" s="381" t="s">
        <v>9026</v>
      </c>
      <c r="C4174" s="381" t="s">
        <v>9027</v>
      </c>
      <c r="D4174" s="367" t="s">
        <v>9032</v>
      </c>
      <c r="E4174" s="247"/>
      <c r="F4174" s="379"/>
      <c r="G4174" s="367" t="s">
        <v>9033</v>
      </c>
      <c r="H4174" s="381" t="s">
        <v>9030</v>
      </c>
      <c r="I4174" s="381" t="s">
        <v>1224</v>
      </c>
      <c r="J4174" s="367" t="s">
        <v>9031</v>
      </c>
      <c r="K4174" s="379">
        <v>1</v>
      </c>
      <c r="L4174" s="420">
        <v>2</v>
      </c>
      <c r="M4174" s="247">
        <v>10000</v>
      </c>
      <c r="N4174" s="379"/>
      <c r="O4174" s="379"/>
      <c r="P4174" s="247"/>
    </row>
    <row r="4175" spans="1:16" s="54" customFormat="1" ht="11.25" x14ac:dyDescent="0.2">
      <c r="A4175" s="554" t="s">
        <v>517</v>
      </c>
      <c r="B4175" s="381" t="s">
        <v>9034</v>
      </c>
      <c r="C4175" s="381" t="s">
        <v>9027</v>
      </c>
      <c r="D4175" s="367" t="s">
        <v>9035</v>
      </c>
      <c r="E4175" s="247"/>
      <c r="F4175" s="379"/>
      <c r="G4175" s="367" t="s">
        <v>9036</v>
      </c>
      <c r="H4175" s="381"/>
      <c r="I4175" s="381" t="s">
        <v>1340</v>
      </c>
      <c r="J4175" s="367" t="s">
        <v>9037</v>
      </c>
      <c r="K4175" s="379">
        <v>1</v>
      </c>
      <c r="L4175" s="420">
        <v>4</v>
      </c>
      <c r="M4175" s="247">
        <v>350</v>
      </c>
      <c r="N4175" s="379"/>
      <c r="O4175" s="379"/>
      <c r="P4175" s="247"/>
    </row>
    <row r="4176" spans="1:16" s="54" customFormat="1" ht="11.25" x14ac:dyDescent="0.2">
      <c r="A4176" s="554" t="s">
        <v>517</v>
      </c>
      <c r="B4176" s="381" t="s">
        <v>9034</v>
      </c>
      <c r="C4176" s="381" t="s">
        <v>9027</v>
      </c>
      <c r="D4176" s="367" t="s">
        <v>2132</v>
      </c>
      <c r="E4176" s="247"/>
      <c r="F4176" s="379"/>
      <c r="G4176" s="367" t="s">
        <v>9038</v>
      </c>
      <c r="H4176" s="381"/>
      <c r="I4176" s="381" t="s">
        <v>1224</v>
      </c>
      <c r="J4176" s="367" t="s">
        <v>2492</v>
      </c>
      <c r="K4176" s="379">
        <v>1</v>
      </c>
      <c r="L4176" s="420">
        <v>1</v>
      </c>
      <c r="M4176" s="247">
        <v>1500</v>
      </c>
      <c r="N4176" s="379"/>
      <c r="O4176" s="379"/>
      <c r="P4176" s="247"/>
    </row>
    <row r="4177" spans="1:16" s="54" customFormat="1" ht="11.25" x14ac:dyDescent="0.2">
      <c r="A4177" s="554" t="s">
        <v>517</v>
      </c>
      <c r="B4177" s="381" t="s">
        <v>9034</v>
      </c>
      <c r="C4177" s="381" t="s">
        <v>9027</v>
      </c>
      <c r="D4177" s="367" t="s">
        <v>9039</v>
      </c>
      <c r="E4177" s="247"/>
      <c r="F4177" s="379"/>
      <c r="G4177" s="367" t="s">
        <v>9040</v>
      </c>
      <c r="H4177" s="381"/>
      <c r="I4177" s="381" t="s">
        <v>1224</v>
      </c>
      <c r="J4177" s="367" t="s">
        <v>2492</v>
      </c>
      <c r="K4177" s="379">
        <v>1</v>
      </c>
      <c r="L4177" s="420">
        <v>2</v>
      </c>
      <c r="M4177" s="247">
        <v>1100</v>
      </c>
      <c r="N4177" s="379"/>
      <c r="O4177" s="379"/>
      <c r="P4177" s="247"/>
    </row>
    <row r="4178" spans="1:16" s="54" customFormat="1" ht="11.25" x14ac:dyDescent="0.2">
      <c r="A4178" s="554" t="s">
        <v>517</v>
      </c>
      <c r="B4178" s="381" t="s">
        <v>9026</v>
      </c>
      <c r="C4178" s="381" t="s">
        <v>9027</v>
      </c>
      <c r="D4178" s="367" t="s">
        <v>9032</v>
      </c>
      <c r="E4178" s="247"/>
      <c r="F4178" s="379"/>
      <c r="G4178" s="367" t="s">
        <v>9041</v>
      </c>
      <c r="H4178" s="381" t="s">
        <v>2841</v>
      </c>
      <c r="I4178" s="381" t="s">
        <v>1224</v>
      </c>
      <c r="J4178" s="367" t="s">
        <v>9031</v>
      </c>
      <c r="K4178" s="379">
        <v>1</v>
      </c>
      <c r="L4178" s="420">
        <v>2</v>
      </c>
      <c r="M4178" s="247">
        <v>7000</v>
      </c>
      <c r="N4178" s="379"/>
      <c r="O4178" s="379"/>
      <c r="P4178" s="247"/>
    </row>
    <row r="4179" spans="1:16" s="54" customFormat="1" ht="11.25" x14ac:dyDescent="0.2">
      <c r="A4179" s="554" t="s">
        <v>517</v>
      </c>
      <c r="B4179" s="381" t="s">
        <v>4555</v>
      </c>
      <c r="C4179" s="381" t="s">
        <v>9027</v>
      </c>
      <c r="D4179" s="367" t="s">
        <v>9042</v>
      </c>
      <c r="E4179" s="247"/>
      <c r="F4179" s="379"/>
      <c r="G4179" s="367" t="s">
        <v>9043</v>
      </c>
      <c r="H4179" s="381" t="s">
        <v>2841</v>
      </c>
      <c r="I4179" s="381" t="s">
        <v>1224</v>
      </c>
      <c r="J4179" s="367" t="s">
        <v>8638</v>
      </c>
      <c r="K4179" s="379">
        <v>1</v>
      </c>
      <c r="L4179" s="420">
        <v>2</v>
      </c>
      <c r="M4179" s="247">
        <v>10000</v>
      </c>
      <c r="N4179" s="379"/>
      <c r="O4179" s="379"/>
      <c r="P4179" s="247"/>
    </row>
    <row r="4180" spans="1:16" s="54" customFormat="1" ht="11.25" x14ac:dyDescent="0.2">
      <c r="A4180" s="554" t="s">
        <v>517</v>
      </c>
      <c r="B4180" s="381" t="s">
        <v>4555</v>
      </c>
      <c r="C4180" s="381" t="s">
        <v>9027</v>
      </c>
      <c r="D4180" s="367" t="s">
        <v>9044</v>
      </c>
      <c r="E4180" s="247"/>
      <c r="F4180" s="379"/>
      <c r="G4180" s="367" t="s">
        <v>8971</v>
      </c>
      <c r="H4180" s="381"/>
      <c r="I4180" s="381" t="s">
        <v>1224</v>
      </c>
      <c r="J4180" s="367" t="s">
        <v>2492</v>
      </c>
      <c r="K4180" s="379">
        <v>1</v>
      </c>
      <c r="L4180" s="420">
        <v>1</v>
      </c>
      <c r="M4180" s="247">
        <v>1000</v>
      </c>
      <c r="N4180" s="379"/>
      <c r="O4180" s="379"/>
      <c r="P4180" s="247"/>
    </row>
    <row r="4181" spans="1:16" s="54" customFormat="1" ht="11.25" x14ac:dyDescent="0.2">
      <c r="A4181" s="554" t="s">
        <v>517</v>
      </c>
      <c r="B4181" s="381" t="s">
        <v>9026</v>
      </c>
      <c r="C4181" s="381" t="s">
        <v>9027</v>
      </c>
      <c r="D4181" s="367" t="s">
        <v>9045</v>
      </c>
      <c r="E4181" s="247"/>
      <c r="F4181" s="379"/>
      <c r="G4181" s="367" t="s">
        <v>8941</v>
      </c>
      <c r="H4181" s="381"/>
      <c r="I4181" s="381" t="s">
        <v>1224</v>
      </c>
      <c r="J4181" s="367" t="s">
        <v>2492</v>
      </c>
      <c r="K4181" s="379">
        <v>1</v>
      </c>
      <c r="L4181" s="420">
        <v>8</v>
      </c>
      <c r="M4181" s="247">
        <v>9200</v>
      </c>
      <c r="N4181" s="379"/>
      <c r="O4181" s="379"/>
      <c r="P4181" s="247"/>
    </row>
    <row r="4182" spans="1:16" s="54" customFormat="1" ht="11.25" x14ac:dyDescent="0.2">
      <c r="A4182" s="554" t="s">
        <v>517</v>
      </c>
      <c r="B4182" s="381" t="s">
        <v>9034</v>
      </c>
      <c r="C4182" s="381" t="s">
        <v>9027</v>
      </c>
      <c r="D4182" s="367" t="s">
        <v>2132</v>
      </c>
      <c r="E4182" s="247"/>
      <c r="F4182" s="379"/>
      <c r="G4182" s="367" t="s">
        <v>9046</v>
      </c>
      <c r="H4182" s="381"/>
      <c r="I4182" s="381" t="s">
        <v>1224</v>
      </c>
      <c r="J4182" s="367" t="s">
        <v>2492</v>
      </c>
      <c r="K4182" s="379">
        <v>1</v>
      </c>
      <c r="L4182" s="420">
        <v>3</v>
      </c>
      <c r="M4182" s="247">
        <v>3580.68</v>
      </c>
      <c r="N4182" s="379"/>
      <c r="O4182" s="379"/>
      <c r="P4182" s="247"/>
    </row>
    <row r="4183" spans="1:16" s="54" customFormat="1" ht="11.25" x14ac:dyDescent="0.2">
      <c r="A4183" s="554" t="s">
        <v>517</v>
      </c>
      <c r="B4183" s="381" t="s">
        <v>4555</v>
      </c>
      <c r="C4183" s="381" t="s">
        <v>9027</v>
      </c>
      <c r="D4183" s="367" t="s">
        <v>9042</v>
      </c>
      <c r="E4183" s="247"/>
      <c r="F4183" s="379"/>
      <c r="G4183" s="367" t="s">
        <v>9047</v>
      </c>
      <c r="H4183" s="381" t="s">
        <v>2841</v>
      </c>
      <c r="I4183" s="381" t="s">
        <v>1224</v>
      </c>
      <c r="J4183" s="367" t="s">
        <v>8638</v>
      </c>
      <c r="K4183" s="379">
        <v>2</v>
      </c>
      <c r="L4183" s="420">
        <v>2</v>
      </c>
      <c r="M4183" s="247">
        <v>10000</v>
      </c>
      <c r="N4183" s="379"/>
      <c r="O4183" s="379"/>
      <c r="P4183" s="247"/>
    </row>
    <row r="4184" spans="1:16" s="54" customFormat="1" ht="11.25" x14ac:dyDescent="0.2">
      <c r="A4184" s="554" t="s">
        <v>517</v>
      </c>
      <c r="B4184" s="381" t="s">
        <v>9034</v>
      </c>
      <c r="C4184" s="381" t="s">
        <v>9027</v>
      </c>
      <c r="D4184" s="367" t="s">
        <v>9048</v>
      </c>
      <c r="E4184" s="247"/>
      <c r="F4184" s="379"/>
      <c r="G4184" s="367" t="s">
        <v>9000</v>
      </c>
      <c r="H4184" s="381"/>
      <c r="I4184" s="381" t="s">
        <v>1224</v>
      </c>
      <c r="J4184" s="367" t="s">
        <v>2492</v>
      </c>
      <c r="K4184" s="379">
        <v>1</v>
      </c>
      <c r="L4184" s="420">
        <v>1</v>
      </c>
      <c r="M4184" s="247">
        <v>1200</v>
      </c>
      <c r="N4184" s="379"/>
      <c r="O4184" s="379"/>
      <c r="P4184" s="247"/>
    </row>
    <row r="4185" spans="1:16" s="54" customFormat="1" ht="11.25" x14ac:dyDescent="0.2">
      <c r="A4185" s="554" t="s">
        <v>517</v>
      </c>
      <c r="B4185" s="381" t="s">
        <v>9034</v>
      </c>
      <c r="C4185" s="381" t="s">
        <v>9027</v>
      </c>
      <c r="D4185" s="367" t="s">
        <v>9049</v>
      </c>
      <c r="E4185" s="247"/>
      <c r="F4185" s="379"/>
      <c r="G4185" s="367" t="s">
        <v>9050</v>
      </c>
      <c r="H4185" s="381"/>
      <c r="I4185" s="381" t="s">
        <v>1224</v>
      </c>
      <c r="J4185" s="367" t="s">
        <v>2492</v>
      </c>
      <c r="K4185" s="379">
        <v>1</v>
      </c>
      <c r="L4185" s="420">
        <v>3</v>
      </c>
      <c r="M4185" s="247">
        <v>7400</v>
      </c>
      <c r="N4185" s="379"/>
      <c r="O4185" s="379"/>
      <c r="P4185" s="247"/>
    </row>
    <row r="4186" spans="1:16" s="54" customFormat="1" ht="11.25" x14ac:dyDescent="0.2">
      <c r="A4186" s="554" t="s">
        <v>517</v>
      </c>
      <c r="B4186" s="381" t="s">
        <v>9026</v>
      </c>
      <c r="C4186" s="381" t="s">
        <v>9027</v>
      </c>
      <c r="D4186" s="367" t="s">
        <v>9051</v>
      </c>
      <c r="E4186" s="247"/>
      <c r="F4186" s="379"/>
      <c r="G4186" s="367" t="s">
        <v>8924</v>
      </c>
      <c r="H4186" s="381"/>
      <c r="I4186" s="381" t="s">
        <v>1224</v>
      </c>
      <c r="J4186" s="367" t="s">
        <v>2492</v>
      </c>
      <c r="K4186" s="379">
        <v>1</v>
      </c>
      <c r="L4186" s="420">
        <v>8</v>
      </c>
      <c r="M4186" s="247">
        <v>14400</v>
      </c>
      <c r="N4186" s="379"/>
      <c r="O4186" s="379"/>
      <c r="P4186" s="247"/>
    </row>
    <row r="4187" spans="1:16" s="54" customFormat="1" ht="11.25" x14ac:dyDescent="0.2">
      <c r="A4187" s="554" t="s">
        <v>517</v>
      </c>
      <c r="B4187" s="381" t="s">
        <v>4555</v>
      </c>
      <c r="C4187" s="381" t="s">
        <v>9027</v>
      </c>
      <c r="D4187" s="367" t="s">
        <v>9042</v>
      </c>
      <c r="E4187" s="247"/>
      <c r="F4187" s="379"/>
      <c r="G4187" s="367" t="s">
        <v>9052</v>
      </c>
      <c r="H4187" s="381" t="s">
        <v>2841</v>
      </c>
      <c r="I4187" s="381" t="s">
        <v>1224</v>
      </c>
      <c r="J4187" s="367" t="s">
        <v>8638</v>
      </c>
      <c r="K4187" s="379">
        <v>1</v>
      </c>
      <c r="L4187" s="420">
        <v>2</v>
      </c>
      <c r="M4187" s="247">
        <v>10000</v>
      </c>
      <c r="N4187" s="379"/>
      <c r="O4187" s="379"/>
      <c r="P4187" s="247"/>
    </row>
    <row r="4188" spans="1:16" s="54" customFormat="1" ht="11.25" x14ac:dyDescent="0.2">
      <c r="A4188" s="554" t="s">
        <v>517</v>
      </c>
      <c r="B4188" s="381" t="s">
        <v>9034</v>
      </c>
      <c r="C4188" s="381" t="s">
        <v>9027</v>
      </c>
      <c r="D4188" s="367" t="s">
        <v>2132</v>
      </c>
      <c r="E4188" s="247"/>
      <c r="F4188" s="379"/>
      <c r="G4188" s="367" t="s">
        <v>1810</v>
      </c>
      <c r="H4188" s="381"/>
      <c r="I4188" s="381" t="s">
        <v>1224</v>
      </c>
      <c r="J4188" s="367" t="s">
        <v>2492</v>
      </c>
      <c r="K4188" s="379">
        <v>1</v>
      </c>
      <c r="L4188" s="420">
        <v>6</v>
      </c>
      <c r="M4188" s="247">
        <v>7399.56</v>
      </c>
      <c r="N4188" s="379"/>
      <c r="O4188" s="379"/>
      <c r="P4188" s="247"/>
    </row>
    <row r="4189" spans="1:16" s="54" customFormat="1" ht="11.25" x14ac:dyDescent="0.2">
      <c r="A4189" s="554" t="s">
        <v>517</v>
      </c>
      <c r="B4189" s="381" t="s">
        <v>4555</v>
      </c>
      <c r="C4189" s="381" t="s">
        <v>9027</v>
      </c>
      <c r="D4189" s="367" t="s">
        <v>9044</v>
      </c>
      <c r="E4189" s="247"/>
      <c r="F4189" s="379"/>
      <c r="G4189" s="367" t="s">
        <v>9053</v>
      </c>
      <c r="H4189" s="381"/>
      <c r="I4189" s="381" t="s">
        <v>1224</v>
      </c>
      <c r="J4189" s="367" t="s">
        <v>2492</v>
      </c>
      <c r="K4189" s="379">
        <v>1</v>
      </c>
      <c r="L4189" s="420">
        <v>1</v>
      </c>
      <c r="M4189" s="247">
        <v>3000</v>
      </c>
      <c r="N4189" s="379"/>
      <c r="O4189" s="379"/>
      <c r="P4189" s="247"/>
    </row>
    <row r="4190" spans="1:16" s="54" customFormat="1" ht="11.25" x14ac:dyDescent="0.2">
      <c r="A4190" s="554" t="s">
        <v>517</v>
      </c>
      <c r="B4190" s="381" t="s">
        <v>9026</v>
      </c>
      <c r="C4190" s="381" t="s">
        <v>9027</v>
      </c>
      <c r="D4190" s="367" t="s">
        <v>9045</v>
      </c>
      <c r="E4190" s="247"/>
      <c r="F4190" s="379"/>
      <c r="G4190" s="367" t="s">
        <v>8945</v>
      </c>
      <c r="H4190" s="381"/>
      <c r="I4190" s="381" t="s">
        <v>1224</v>
      </c>
      <c r="J4190" s="367" t="s">
        <v>2492</v>
      </c>
      <c r="K4190" s="379">
        <v>1</v>
      </c>
      <c r="L4190" s="420">
        <v>7</v>
      </c>
      <c r="M4190" s="247">
        <v>7700</v>
      </c>
      <c r="N4190" s="379"/>
      <c r="O4190" s="379"/>
      <c r="P4190" s="247"/>
    </row>
    <row r="4191" spans="1:16" s="54" customFormat="1" ht="11.25" x14ac:dyDescent="0.2">
      <c r="A4191" s="554" t="s">
        <v>517</v>
      </c>
      <c r="B4191" s="381" t="s">
        <v>4555</v>
      </c>
      <c r="C4191" s="381" t="s">
        <v>9027</v>
      </c>
      <c r="D4191" s="367" t="s">
        <v>9054</v>
      </c>
      <c r="E4191" s="247"/>
      <c r="F4191" s="379"/>
      <c r="G4191" s="367" t="s">
        <v>9014</v>
      </c>
      <c r="H4191" s="381"/>
      <c r="I4191" s="381" t="s">
        <v>1224</v>
      </c>
      <c r="J4191" s="367" t="s">
        <v>2492</v>
      </c>
      <c r="K4191" s="379">
        <v>1</v>
      </c>
      <c r="L4191" s="420">
        <v>2</v>
      </c>
      <c r="M4191" s="247">
        <v>3600</v>
      </c>
      <c r="N4191" s="379"/>
      <c r="O4191" s="379"/>
      <c r="P4191" s="247"/>
    </row>
    <row r="4192" spans="1:16" s="54" customFormat="1" ht="11.25" x14ac:dyDescent="0.2">
      <c r="A4192" s="554" t="s">
        <v>517</v>
      </c>
      <c r="B4192" s="381" t="s">
        <v>4555</v>
      </c>
      <c r="C4192" s="381" t="s">
        <v>9027</v>
      </c>
      <c r="D4192" s="367" t="s">
        <v>9044</v>
      </c>
      <c r="E4192" s="247"/>
      <c r="F4192" s="379"/>
      <c r="G4192" s="367" t="s">
        <v>8772</v>
      </c>
      <c r="H4192" s="381"/>
      <c r="I4192" s="381" t="s">
        <v>1224</v>
      </c>
      <c r="J4192" s="367" t="s">
        <v>2492</v>
      </c>
      <c r="K4192" s="379">
        <v>1</v>
      </c>
      <c r="L4192" s="420">
        <v>2</v>
      </c>
      <c r="M4192" s="247">
        <v>3000</v>
      </c>
      <c r="N4192" s="379"/>
      <c r="O4192" s="379"/>
      <c r="P4192" s="247"/>
    </row>
    <row r="4193" spans="1:16" s="54" customFormat="1" ht="11.25" x14ac:dyDescent="0.2">
      <c r="A4193" s="554" t="s">
        <v>517</v>
      </c>
      <c r="B4193" s="381" t="s">
        <v>9034</v>
      </c>
      <c r="C4193" s="381" t="s">
        <v>9027</v>
      </c>
      <c r="D4193" s="367" t="s">
        <v>9055</v>
      </c>
      <c r="E4193" s="247"/>
      <c r="F4193" s="379"/>
      <c r="G4193" s="367" t="s">
        <v>9056</v>
      </c>
      <c r="H4193" s="381"/>
      <c r="I4193" s="381" t="s">
        <v>1224</v>
      </c>
      <c r="J4193" s="367" t="s">
        <v>2492</v>
      </c>
      <c r="K4193" s="379">
        <v>1</v>
      </c>
      <c r="L4193" s="420">
        <v>1</v>
      </c>
      <c r="M4193" s="247">
        <v>1200</v>
      </c>
      <c r="N4193" s="379"/>
      <c r="O4193" s="379"/>
      <c r="P4193" s="247"/>
    </row>
    <row r="4194" spans="1:16" s="54" customFormat="1" ht="11.25" x14ac:dyDescent="0.2">
      <c r="A4194" s="554" t="s">
        <v>517</v>
      </c>
      <c r="B4194" s="381" t="s">
        <v>9034</v>
      </c>
      <c r="C4194" s="381" t="s">
        <v>9027</v>
      </c>
      <c r="D4194" s="367" t="s">
        <v>9039</v>
      </c>
      <c r="E4194" s="247"/>
      <c r="F4194" s="379"/>
      <c r="G4194" s="367" t="s">
        <v>8946</v>
      </c>
      <c r="H4194" s="381"/>
      <c r="I4194" s="381" t="s">
        <v>1224</v>
      </c>
      <c r="J4194" s="367" t="s">
        <v>2492</v>
      </c>
      <c r="K4194" s="379">
        <v>1</v>
      </c>
      <c r="L4194" s="420">
        <v>5</v>
      </c>
      <c r="M4194" s="247">
        <v>7500</v>
      </c>
      <c r="N4194" s="379"/>
      <c r="O4194" s="379"/>
      <c r="P4194" s="247"/>
    </row>
    <row r="4195" spans="1:16" s="54" customFormat="1" ht="11.25" x14ac:dyDescent="0.2">
      <c r="A4195" s="554" t="s">
        <v>517</v>
      </c>
      <c r="B4195" s="381" t="s">
        <v>4555</v>
      </c>
      <c r="C4195" s="381" t="s">
        <v>9027</v>
      </c>
      <c r="D4195" s="367" t="s">
        <v>9042</v>
      </c>
      <c r="E4195" s="247"/>
      <c r="F4195" s="379"/>
      <c r="G4195" s="367" t="s">
        <v>8682</v>
      </c>
      <c r="H4195" s="381" t="s">
        <v>2841</v>
      </c>
      <c r="I4195" s="381" t="s">
        <v>1224</v>
      </c>
      <c r="J4195" s="367" t="s">
        <v>8638</v>
      </c>
      <c r="K4195" s="379">
        <v>1</v>
      </c>
      <c r="L4195" s="420">
        <v>2</v>
      </c>
      <c r="M4195" s="247">
        <v>10000</v>
      </c>
      <c r="N4195" s="379"/>
      <c r="O4195" s="379"/>
      <c r="P4195" s="247"/>
    </row>
    <row r="4196" spans="1:16" s="54" customFormat="1" ht="11.25" x14ac:dyDescent="0.2">
      <c r="A4196" s="554" t="s">
        <v>517</v>
      </c>
      <c r="B4196" s="381" t="s">
        <v>4555</v>
      </c>
      <c r="C4196" s="381" t="s">
        <v>9027</v>
      </c>
      <c r="D4196" s="367" t="s">
        <v>9057</v>
      </c>
      <c r="E4196" s="247"/>
      <c r="F4196" s="379"/>
      <c r="G4196" s="367" t="s">
        <v>9007</v>
      </c>
      <c r="H4196" s="381"/>
      <c r="I4196" s="381" t="s">
        <v>1224</v>
      </c>
      <c r="J4196" s="367" t="s">
        <v>2492</v>
      </c>
      <c r="K4196" s="379">
        <v>1</v>
      </c>
      <c r="L4196" s="420">
        <v>1</v>
      </c>
      <c r="M4196" s="247">
        <v>1500</v>
      </c>
      <c r="N4196" s="379"/>
      <c r="O4196" s="379"/>
      <c r="P4196" s="247"/>
    </row>
    <row r="4197" spans="1:16" s="54" customFormat="1" ht="11.25" x14ac:dyDescent="0.2">
      <c r="A4197" s="554" t="s">
        <v>517</v>
      </c>
      <c r="B4197" s="381" t="s">
        <v>9026</v>
      </c>
      <c r="C4197" s="381" t="s">
        <v>9027</v>
      </c>
      <c r="D4197" s="367" t="s">
        <v>9055</v>
      </c>
      <c r="E4197" s="247"/>
      <c r="F4197" s="379"/>
      <c r="G4197" s="367" t="s">
        <v>8737</v>
      </c>
      <c r="H4197" s="381"/>
      <c r="I4197" s="381" t="s">
        <v>1224</v>
      </c>
      <c r="J4197" s="367" t="s">
        <v>2492</v>
      </c>
      <c r="K4197" s="379">
        <v>1</v>
      </c>
      <c r="L4197" s="420">
        <v>2</v>
      </c>
      <c r="M4197" s="247">
        <v>1720</v>
      </c>
      <c r="N4197" s="379"/>
      <c r="O4197" s="379"/>
      <c r="P4197" s="247"/>
    </row>
    <row r="4198" spans="1:16" s="54" customFormat="1" ht="11.25" x14ac:dyDescent="0.2">
      <c r="A4198" s="554" t="s">
        <v>517</v>
      </c>
      <c r="B4198" s="381" t="s">
        <v>4555</v>
      </c>
      <c r="C4198" s="381" t="s">
        <v>9027</v>
      </c>
      <c r="D4198" s="367" t="s">
        <v>9042</v>
      </c>
      <c r="E4198" s="247"/>
      <c r="F4198" s="379"/>
      <c r="G4198" s="367" t="s">
        <v>9058</v>
      </c>
      <c r="H4198" s="381" t="s">
        <v>2841</v>
      </c>
      <c r="I4198" s="381" t="s">
        <v>1224</v>
      </c>
      <c r="J4198" s="367" t="s">
        <v>8638</v>
      </c>
      <c r="K4198" s="379">
        <v>1</v>
      </c>
      <c r="L4198" s="420">
        <v>2</v>
      </c>
      <c r="M4198" s="247">
        <v>10000</v>
      </c>
      <c r="N4198" s="379"/>
      <c r="O4198" s="379"/>
      <c r="P4198" s="247"/>
    </row>
    <row r="4199" spans="1:16" s="54" customFormat="1" ht="11.25" x14ac:dyDescent="0.2">
      <c r="A4199" s="554" t="s">
        <v>517</v>
      </c>
      <c r="B4199" s="381" t="s">
        <v>4555</v>
      </c>
      <c r="C4199" s="381" t="s">
        <v>9027</v>
      </c>
      <c r="D4199" s="367" t="s">
        <v>9045</v>
      </c>
      <c r="E4199" s="247"/>
      <c r="F4199" s="379"/>
      <c r="G4199" s="367" t="s">
        <v>9059</v>
      </c>
      <c r="H4199" s="381"/>
      <c r="I4199" s="381" t="s">
        <v>1224</v>
      </c>
      <c r="J4199" s="367" t="s">
        <v>2492</v>
      </c>
      <c r="K4199" s="379">
        <v>1</v>
      </c>
      <c r="L4199" s="420">
        <v>3</v>
      </c>
      <c r="M4199" s="247">
        <v>5400</v>
      </c>
      <c r="N4199" s="379"/>
      <c r="O4199" s="379"/>
      <c r="P4199" s="247"/>
    </row>
    <row r="4200" spans="1:16" s="54" customFormat="1" ht="11.25" x14ac:dyDescent="0.2">
      <c r="A4200" s="554" t="s">
        <v>517</v>
      </c>
      <c r="B4200" s="381" t="s">
        <v>4555</v>
      </c>
      <c r="C4200" s="381" t="s">
        <v>9027</v>
      </c>
      <c r="D4200" s="367" t="s">
        <v>9054</v>
      </c>
      <c r="E4200" s="247"/>
      <c r="F4200" s="379"/>
      <c r="G4200" s="367" t="s">
        <v>8808</v>
      </c>
      <c r="H4200" s="381"/>
      <c r="I4200" s="381" t="s">
        <v>1224</v>
      </c>
      <c r="J4200" s="367" t="s">
        <v>2492</v>
      </c>
      <c r="K4200" s="379">
        <v>1</v>
      </c>
      <c r="L4200" s="420">
        <v>1</v>
      </c>
      <c r="M4200" s="247">
        <v>9000</v>
      </c>
      <c r="N4200" s="379"/>
      <c r="O4200" s="379"/>
      <c r="P4200" s="247"/>
    </row>
    <row r="4201" spans="1:16" s="54" customFormat="1" ht="11.25" x14ac:dyDescent="0.2">
      <c r="A4201" s="554" t="s">
        <v>517</v>
      </c>
      <c r="B4201" s="381" t="s">
        <v>9026</v>
      </c>
      <c r="C4201" s="381" t="s">
        <v>9027</v>
      </c>
      <c r="D4201" s="367" t="s">
        <v>9051</v>
      </c>
      <c r="E4201" s="247"/>
      <c r="F4201" s="379"/>
      <c r="G4201" s="367" t="s">
        <v>8926</v>
      </c>
      <c r="H4201" s="381"/>
      <c r="I4201" s="381" t="s">
        <v>1224</v>
      </c>
      <c r="J4201" s="367" t="s">
        <v>2492</v>
      </c>
      <c r="K4201" s="379">
        <v>1</v>
      </c>
      <c r="L4201" s="420">
        <v>8</v>
      </c>
      <c r="M4201" s="247">
        <v>14400</v>
      </c>
      <c r="N4201" s="379"/>
      <c r="O4201" s="379"/>
      <c r="P4201" s="247"/>
    </row>
    <row r="4202" spans="1:16" s="54" customFormat="1" ht="11.25" x14ac:dyDescent="0.2">
      <c r="A4202" s="554" t="s">
        <v>517</v>
      </c>
      <c r="B4202" s="381" t="s">
        <v>9026</v>
      </c>
      <c r="C4202" s="381" t="s">
        <v>9027</v>
      </c>
      <c r="D4202" s="367" t="s">
        <v>9045</v>
      </c>
      <c r="E4202" s="247"/>
      <c r="F4202" s="379"/>
      <c r="G4202" s="367" t="s">
        <v>8951</v>
      </c>
      <c r="H4202" s="381"/>
      <c r="I4202" s="381" t="s">
        <v>1224</v>
      </c>
      <c r="J4202" s="367" t="s">
        <v>2492</v>
      </c>
      <c r="K4202" s="379">
        <v>1</v>
      </c>
      <c r="L4202" s="420">
        <v>9</v>
      </c>
      <c r="M4202" s="247">
        <v>11700</v>
      </c>
      <c r="N4202" s="379"/>
      <c r="O4202" s="379"/>
      <c r="P4202" s="247"/>
    </row>
    <row r="4203" spans="1:16" s="54" customFormat="1" ht="11.25" x14ac:dyDescent="0.2">
      <c r="A4203" s="554" t="s">
        <v>517</v>
      </c>
      <c r="B4203" s="381" t="s">
        <v>9034</v>
      </c>
      <c r="C4203" s="381" t="s">
        <v>9027</v>
      </c>
      <c r="D4203" s="367" t="s">
        <v>9060</v>
      </c>
      <c r="E4203" s="247"/>
      <c r="F4203" s="379"/>
      <c r="G4203" s="367" t="s">
        <v>8645</v>
      </c>
      <c r="H4203" s="381"/>
      <c r="I4203" s="381" t="s">
        <v>1224</v>
      </c>
      <c r="J4203" s="367" t="s">
        <v>2492</v>
      </c>
      <c r="K4203" s="379">
        <v>1</v>
      </c>
      <c r="L4203" s="420">
        <v>2</v>
      </c>
      <c r="M4203" s="247">
        <v>3000</v>
      </c>
      <c r="N4203" s="379"/>
      <c r="O4203" s="379"/>
      <c r="P4203" s="247"/>
    </row>
    <row r="4204" spans="1:16" s="54" customFormat="1" ht="11.25" x14ac:dyDescent="0.2">
      <c r="A4204" s="554" t="s">
        <v>517</v>
      </c>
      <c r="B4204" s="381" t="s">
        <v>4555</v>
      </c>
      <c r="C4204" s="381" t="s">
        <v>9027</v>
      </c>
      <c r="D4204" s="367" t="s">
        <v>9061</v>
      </c>
      <c r="E4204" s="247"/>
      <c r="F4204" s="379"/>
      <c r="G4204" s="367" t="s">
        <v>8860</v>
      </c>
      <c r="H4204" s="381"/>
      <c r="I4204" s="381" t="s">
        <v>1224</v>
      </c>
      <c r="J4204" s="367" t="s">
        <v>2492</v>
      </c>
      <c r="K4204" s="379">
        <v>1</v>
      </c>
      <c r="L4204" s="420">
        <v>2</v>
      </c>
      <c r="M4204" s="247">
        <v>2100</v>
      </c>
      <c r="N4204" s="379"/>
      <c r="O4204" s="379"/>
      <c r="P4204" s="247"/>
    </row>
    <row r="4205" spans="1:16" s="54" customFormat="1" ht="11.25" x14ac:dyDescent="0.2">
      <c r="A4205" s="554" t="s">
        <v>517</v>
      </c>
      <c r="B4205" s="381" t="s">
        <v>9034</v>
      </c>
      <c r="C4205" s="381" t="s">
        <v>9027</v>
      </c>
      <c r="D4205" s="367" t="s">
        <v>2132</v>
      </c>
      <c r="E4205" s="247"/>
      <c r="F4205" s="379"/>
      <c r="G4205" s="367" t="s">
        <v>9062</v>
      </c>
      <c r="H4205" s="381"/>
      <c r="I4205" s="381" t="s">
        <v>1224</v>
      </c>
      <c r="J4205" s="367" t="s">
        <v>2492</v>
      </c>
      <c r="K4205" s="379">
        <v>1</v>
      </c>
      <c r="L4205" s="420">
        <v>2</v>
      </c>
      <c r="M4205" s="247">
        <v>4000</v>
      </c>
      <c r="N4205" s="379"/>
      <c r="O4205" s="379"/>
      <c r="P4205" s="247"/>
    </row>
    <row r="4206" spans="1:16" s="54" customFormat="1" ht="11.25" x14ac:dyDescent="0.2">
      <c r="A4206" s="554" t="s">
        <v>517</v>
      </c>
      <c r="B4206" s="381" t="s">
        <v>9034</v>
      </c>
      <c r="C4206" s="381" t="s">
        <v>9027</v>
      </c>
      <c r="D4206" s="367" t="s">
        <v>9063</v>
      </c>
      <c r="E4206" s="247"/>
      <c r="F4206" s="379"/>
      <c r="G4206" s="367" t="s">
        <v>9064</v>
      </c>
      <c r="H4206" s="381"/>
      <c r="I4206" s="381" t="s">
        <v>1224</v>
      </c>
      <c r="J4206" s="367" t="s">
        <v>2492</v>
      </c>
      <c r="K4206" s="379">
        <v>1</v>
      </c>
      <c r="L4206" s="420">
        <v>1</v>
      </c>
      <c r="M4206" s="247">
        <v>1500</v>
      </c>
      <c r="N4206" s="379"/>
      <c r="O4206" s="379"/>
      <c r="P4206" s="247"/>
    </row>
    <row r="4207" spans="1:16" s="54" customFormat="1" ht="11.25" x14ac:dyDescent="0.2">
      <c r="A4207" s="554" t="s">
        <v>517</v>
      </c>
      <c r="B4207" s="381" t="s">
        <v>4555</v>
      </c>
      <c r="C4207" s="381" t="s">
        <v>9027</v>
      </c>
      <c r="D4207" s="367" t="s">
        <v>9065</v>
      </c>
      <c r="E4207" s="247"/>
      <c r="F4207" s="379"/>
      <c r="G4207" s="367" t="s">
        <v>9066</v>
      </c>
      <c r="H4207" s="381" t="s">
        <v>9067</v>
      </c>
      <c r="I4207" s="381" t="s">
        <v>9068</v>
      </c>
      <c r="J4207" s="367" t="s">
        <v>9031</v>
      </c>
      <c r="K4207" s="379">
        <v>1</v>
      </c>
      <c r="L4207" s="420">
        <v>1</v>
      </c>
      <c r="M4207" s="247">
        <v>8960</v>
      </c>
      <c r="N4207" s="379"/>
      <c r="O4207" s="379"/>
      <c r="P4207" s="247"/>
    </row>
    <row r="4208" spans="1:16" s="54" customFormat="1" ht="11.25" x14ac:dyDescent="0.2">
      <c r="A4208" s="554" t="s">
        <v>517</v>
      </c>
      <c r="B4208" s="381" t="s">
        <v>4555</v>
      </c>
      <c r="C4208" s="381" t="s">
        <v>9027</v>
      </c>
      <c r="D4208" s="367" t="s">
        <v>9042</v>
      </c>
      <c r="E4208" s="247"/>
      <c r="F4208" s="379"/>
      <c r="G4208" s="367" t="s">
        <v>9066</v>
      </c>
      <c r="H4208" s="381" t="s">
        <v>9067</v>
      </c>
      <c r="I4208" s="381" t="s">
        <v>9068</v>
      </c>
      <c r="J4208" s="367" t="s">
        <v>9031</v>
      </c>
      <c r="K4208" s="379">
        <v>1</v>
      </c>
      <c r="L4208" s="420">
        <v>1</v>
      </c>
      <c r="M4208" s="247">
        <v>6000</v>
      </c>
      <c r="N4208" s="379"/>
      <c r="O4208" s="379"/>
      <c r="P4208" s="247"/>
    </row>
    <row r="4209" spans="1:16" s="54" customFormat="1" ht="11.25" x14ac:dyDescent="0.2">
      <c r="A4209" s="554" t="s">
        <v>517</v>
      </c>
      <c r="B4209" s="381" t="s">
        <v>4555</v>
      </c>
      <c r="C4209" s="381" t="s">
        <v>9027</v>
      </c>
      <c r="D4209" s="367" t="s">
        <v>9065</v>
      </c>
      <c r="E4209" s="247"/>
      <c r="F4209" s="379"/>
      <c r="G4209" s="367" t="s">
        <v>9066</v>
      </c>
      <c r="H4209" s="381" t="s">
        <v>9067</v>
      </c>
      <c r="I4209" s="381" t="s">
        <v>9068</v>
      </c>
      <c r="J4209" s="367" t="s">
        <v>9031</v>
      </c>
      <c r="K4209" s="379">
        <v>1</v>
      </c>
      <c r="L4209" s="420">
        <v>1</v>
      </c>
      <c r="M4209" s="247">
        <v>8960</v>
      </c>
      <c r="N4209" s="379"/>
      <c r="O4209" s="379"/>
      <c r="P4209" s="247"/>
    </row>
    <row r="4210" spans="1:16" s="54" customFormat="1" ht="11.25" x14ac:dyDescent="0.2">
      <c r="A4210" s="554" t="s">
        <v>517</v>
      </c>
      <c r="B4210" s="381" t="s">
        <v>4555</v>
      </c>
      <c r="C4210" s="381" t="s">
        <v>9027</v>
      </c>
      <c r="D4210" s="367" t="s">
        <v>9065</v>
      </c>
      <c r="E4210" s="247"/>
      <c r="F4210" s="379"/>
      <c r="G4210" s="367" t="s">
        <v>9066</v>
      </c>
      <c r="H4210" s="381" t="s">
        <v>9067</v>
      </c>
      <c r="I4210" s="381" t="s">
        <v>9068</v>
      </c>
      <c r="J4210" s="367" t="s">
        <v>9031</v>
      </c>
      <c r="K4210" s="379">
        <v>1</v>
      </c>
      <c r="L4210" s="420">
        <v>1</v>
      </c>
      <c r="M4210" s="247">
        <v>7000</v>
      </c>
      <c r="N4210" s="379"/>
      <c r="O4210" s="379"/>
      <c r="P4210" s="247"/>
    </row>
    <row r="4211" spans="1:16" s="54" customFormat="1" ht="11.25" x14ac:dyDescent="0.2">
      <c r="A4211" s="554" t="s">
        <v>517</v>
      </c>
      <c r="B4211" s="381" t="s">
        <v>4555</v>
      </c>
      <c r="C4211" s="381" t="s">
        <v>9027</v>
      </c>
      <c r="D4211" s="367" t="s">
        <v>9069</v>
      </c>
      <c r="E4211" s="247"/>
      <c r="F4211" s="379"/>
      <c r="G4211" s="367" t="s">
        <v>9066</v>
      </c>
      <c r="H4211" s="381" t="s">
        <v>9067</v>
      </c>
      <c r="I4211" s="381" t="s">
        <v>9068</v>
      </c>
      <c r="J4211" s="367" t="s">
        <v>9031</v>
      </c>
      <c r="K4211" s="379">
        <v>1</v>
      </c>
      <c r="L4211" s="420">
        <v>1</v>
      </c>
      <c r="M4211" s="247">
        <v>6000</v>
      </c>
      <c r="N4211" s="379"/>
      <c r="O4211" s="379"/>
      <c r="P4211" s="247"/>
    </row>
    <row r="4212" spans="1:16" s="54" customFormat="1" ht="11.25" x14ac:dyDescent="0.2">
      <c r="A4212" s="554" t="s">
        <v>517</v>
      </c>
      <c r="B4212" s="381" t="s">
        <v>4555</v>
      </c>
      <c r="C4212" s="381" t="s">
        <v>9027</v>
      </c>
      <c r="D4212" s="367" t="s">
        <v>9065</v>
      </c>
      <c r="E4212" s="247"/>
      <c r="F4212" s="379"/>
      <c r="G4212" s="367" t="s">
        <v>9066</v>
      </c>
      <c r="H4212" s="381" t="s">
        <v>9067</v>
      </c>
      <c r="I4212" s="381" t="s">
        <v>9068</v>
      </c>
      <c r="J4212" s="367" t="s">
        <v>9031</v>
      </c>
      <c r="K4212" s="379">
        <v>1</v>
      </c>
      <c r="L4212" s="420">
        <v>1</v>
      </c>
      <c r="M4212" s="247">
        <v>2240</v>
      </c>
      <c r="N4212" s="379"/>
      <c r="O4212" s="379"/>
      <c r="P4212" s="247"/>
    </row>
    <row r="4213" spans="1:16" s="54" customFormat="1" ht="11.25" x14ac:dyDescent="0.2">
      <c r="A4213" s="554" t="s">
        <v>517</v>
      </c>
      <c r="B4213" s="381" t="s">
        <v>4555</v>
      </c>
      <c r="C4213" s="381" t="s">
        <v>9027</v>
      </c>
      <c r="D4213" s="367" t="s">
        <v>9070</v>
      </c>
      <c r="E4213" s="247"/>
      <c r="F4213" s="379"/>
      <c r="G4213" s="367" t="s">
        <v>9066</v>
      </c>
      <c r="H4213" s="381" t="s">
        <v>9067</v>
      </c>
      <c r="I4213" s="381" t="s">
        <v>9068</v>
      </c>
      <c r="J4213" s="367" t="s">
        <v>9031</v>
      </c>
      <c r="K4213" s="379">
        <v>1</v>
      </c>
      <c r="L4213" s="420">
        <v>1</v>
      </c>
      <c r="M4213" s="247">
        <v>7000</v>
      </c>
      <c r="N4213" s="379"/>
      <c r="O4213" s="379"/>
      <c r="P4213" s="247"/>
    </row>
    <row r="4214" spans="1:16" s="54" customFormat="1" ht="11.25" x14ac:dyDescent="0.2">
      <c r="A4214" s="554" t="s">
        <v>517</v>
      </c>
      <c r="B4214" s="381" t="s">
        <v>4555</v>
      </c>
      <c r="C4214" s="381" t="s">
        <v>9027</v>
      </c>
      <c r="D4214" s="367" t="s">
        <v>9071</v>
      </c>
      <c r="E4214" s="247"/>
      <c r="F4214" s="379"/>
      <c r="G4214" s="367" t="s">
        <v>9066</v>
      </c>
      <c r="H4214" s="381" t="s">
        <v>9067</v>
      </c>
      <c r="I4214" s="381" t="s">
        <v>9068</v>
      </c>
      <c r="J4214" s="367" t="s">
        <v>9031</v>
      </c>
      <c r="K4214" s="379">
        <v>1</v>
      </c>
      <c r="L4214" s="420">
        <v>1</v>
      </c>
      <c r="M4214" s="247">
        <v>6000</v>
      </c>
      <c r="N4214" s="379"/>
      <c r="O4214" s="379"/>
      <c r="P4214" s="247"/>
    </row>
    <row r="4215" spans="1:16" s="54" customFormat="1" ht="11.25" x14ac:dyDescent="0.2">
      <c r="A4215" s="554" t="s">
        <v>517</v>
      </c>
      <c r="B4215" s="381" t="s">
        <v>4555</v>
      </c>
      <c r="C4215" s="381" t="s">
        <v>9027</v>
      </c>
      <c r="D4215" s="367" t="s">
        <v>9065</v>
      </c>
      <c r="E4215" s="247"/>
      <c r="F4215" s="379"/>
      <c r="G4215" s="367" t="s">
        <v>9066</v>
      </c>
      <c r="H4215" s="381" t="s">
        <v>9067</v>
      </c>
      <c r="I4215" s="381" t="s">
        <v>9068</v>
      </c>
      <c r="J4215" s="367" t="s">
        <v>9031</v>
      </c>
      <c r="K4215" s="379">
        <v>1</v>
      </c>
      <c r="L4215" s="420">
        <v>1</v>
      </c>
      <c r="M4215" s="247">
        <v>7000</v>
      </c>
      <c r="N4215" s="379"/>
      <c r="O4215" s="379"/>
      <c r="P4215" s="247"/>
    </row>
    <row r="4216" spans="1:16" s="54" customFormat="1" ht="11.25" x14ac:dyDescent="0.2">
      <c r="A4216" s="554" t="s">
        <v>517</v>
      </c>
      <c r="B4216" s="381" t="s">
        <v>4555</v>
      </c>
      <c r="C4216" s="381" t="s">
        <v>9027</v>
      </c>
      <c r="D4216" s="367" t="s">
        <v>9065</v>
      </c>
      <c r="E4216" s="247"/>
      <c r="F4216" s="379"/>
      <c r="G4216" s="367" t="s">
        <v>9066</v>
      </c>
      <c r="H4216" s="381" t="s">
        <v>9067</v>
      </c>
      <c r="I4216" s="381" t="s">
        <v>9068</v>
      </c>
      <c r="J4216" s="367" t="s">
        <v>9031</v>
      </c>
      <c r="K4216" s="379">
        <v>1</v>
      </c>
      <c r="L4216" s="420">
        <v>1</v>
      </c>
      <c r="M4216" s="247">
        <v>7000</v>
      </c>
      <c r="N4216" s="379"/>
      <c r="O4216" s="379"/>
      <c r="P4216" s="247"/>
    </row>
    <row r="4217" spans="1:16" s="54" customFormat="1" ht="11.25" x14ac:dyDescent="0.2">
      <c r="A4217" s="554" t="s">
        <v>517</v>
      </c>
      <c r="B4217" s="381" t="s">
        <v>4555</v>
      </c>
      <c r="C4217" s="381" t="s">
        <v>9027</v>
      </c>
      <c r="D4217" s="367" t="s">
        <v>9065</v>
      </c>
      <c r="E4217" s="247"/>
      <c r="F4217" s="379"/>
      <c r="G4217" s="367" t="s">
        <v>9066</v>
      </c>
      <c r="H4217" s="381" t="s">
        <v>9067</v>
      </c>
      <c r="I4217" s="381" t="s">
        <v>9068</v>
      </c>
      <c r="J4217" s="367" t="s">
        <v>9031</v>
      </c>
      <c r="K4217" s="379">
        <v>1</v>
      </c>
      <c r="L4217" s="420">
        <v>1</v>
      </c>
      <c r="M4217" s="247">
        <v>7000</v>
      </c>
      <c r="N4217" s="379"/>
      <c r="O4217" s="379"/>
      <c r="P4217" s="247"/>
    </row>
    <row r="4218" spans="1:16" s="54" customFormat="1" ht="11.25" x14ac:dyDescent="0.2">
      <c r="A4218" s="554" t="s">
        <v>517</v>
      </c>
      <c r="B4218" s="381" t="s">
        <v>4555</v>
      </c>
      <c r="C4218" s="381" t="s">
        <v>9027</v>
      </c>
      <c r="D4218" s="367" t="s">
        <v>9069</v>
      </c>
      <c r="E4218" s="247"/>
      <c r="F4218" s="379"/>
      <c r="G4218" s="367" t="s">
        <v>9066</v>
      </c>
      <c r="H4218" s="381" t="s">
        <v>9067</v>
      </c>
      <c r="I4218" s="381" t="s">
        <v>9068</v>
      </c>
      <c r="J4218" s="367" t="s">
        <v>9031</v>
      </c>
      <c r="K4218" s="379">
        <v>1</v>
      </c>
      <c r="L4218" s="420">
        <v>1</v>
      </c>
      <c r="M4218" s="247">
        <v>6000</v>
      </c>
      <c r="N4218" s="379"/>
      <c r="O4218" s="379"/>
      <c r="P4218" s="247"/>
    </row>
    <row r="4219" spans="1:16" s="54" customFormat="1" ht="11.25" x14ac:dyDescent="0.2">
      <c r="A4219" s="554" t="s">
        <v>517</v>
      </c>
      <c r="B4219" s="381" t="s">
        <v>4555</v>
      </c>
      <c r="C4219" s="381" t="s">
        <v>9027</v>
      </c>
      <c r="D4219" s="367" t="s">
        <v>9072</v>
      </c>
      <c r="E4219" s="247"/>
      <c r="F4219" s="379"/>
      <c r="G4219" s="367" t="s">
        <v>9066</v>
      </c>
      <c r="H4219" s="381" t="s">
        <v>9067</v>
      </c>
      <c r="I4219" s="381" t="s">
        <v>9068</v>
      </c>
      <c r="J4219" s="367" t="s">
        <v>9031</v>
      </c>
      <c r="K4219" s="379">
        <v>1</v>
      </c>
      <c r="L4219" s="420">
        <v>1</v>
      </c>
      <c r="M4219" s="247">
        <v>6000</v>
      </c>
      <c r="N4219" s="379"/>
      <c r="O4219" s="379"/>
      <c r="P4219" s="247"/>
    </row>
    <row r="4220" spans="1:16" s="54" customFormat="1" ht="11.25" x14ac:dyDescent="0.2">
      <c r="A4220" s="554" t="s">
        <v>517</v>
      </c>
      <c r="B4220" s="381" t="s">
        <v>4555</v>
      </c>
      <c r="C4220" s="381" t="s">
        <v>9027</v>
      </c>
      <c r="D4220" s="367" t="s">
        <v>9073</v>
      </c>
      <c r="E4220" s="247"/>
      <c r="F4220" s="379"/>
      <c r="G4220" s="367" t="s">
        <v>9066</v>
      </c>
      <c r="H4220" s="381" t="s">
        <v>9067</v>
      </c>
      <c r="I4220" s="381" t="s">
        <v>9068</v>
      </c>
      <c r="J4220" s="367" t="s">
        <v>9031</v>
      </c>
      <c r="K4220" s="379">
        <v>1</v>
      </c>
      <c r="L4220" s="420">
        <v>1</v>
      </c>
      <c r="M4220" s="247">
        <v>6000</v>
      </c>
      <c r="N4220" s="379"/>
      <c r="O4220" s="379"/>
      <c r="P4220" s="247"/>
    </row>
    <row r="4221" spans="1:16" s="54" customFormat="1" ht="11.25" x14ac:dyDescent="0.2">
      <c r="A4221" s="554" t="s">
        <v>517</v>
      </c>
      <c r="B4221" s="381" t="s">
        <v>4555</v>
      </c>
      <c r="C4221" s="381" t="s">
        <v>9027</v>
      </c>
      <c r="D4221" s="367" t="s">
        <v>9074</v>
      </c>
      <c r="E4221" s="247"/>
      <c r="F4221" s="379"/>
      <c r="G4221" s="367" t="s">
        <v>9066</v>
      </c>
      <c r="H4221" s="381" t="s">
        <v>9067</v>
      </c>
      <c r="I4221" s="381" t="s">
        <v>9068</v>
      </c>
      <c r="J4221" s="367" t="s">
        <v>9031</v>
      </c>
      <c r="K4221" s="379">
        <v>1</v>
      </c>
      <c r="L4221" s="420">
        <v>1</v>
      </c>
      <c r="M4221" s="247">
        <v>6000</v>
      </c>
      <c r="N4221" s="379"/>
      <c r="O4221" s="379"/>
      <c r="P4221" s="247"/>
    </row>
    <row r="4222" spans="1:16" s="54" customFormat="1" ht="11.25" x14ac:dyDescent="0.2">
      <c r="A4222" s="554" t="s">
        <v>517</v>
      </c>
      <c r="B4222" s="381" t="s">
        <v>4555</v>
      </c>
      <c r="C4222" s="381" t="s">
        <v>9027</v>
      </c>
      <c r="D4222" s="367" t="s">
        <v>9075</v>
      </c>
      <c r="E4222" s="247"/>
      <c r="F4222" s="379"/>
      <c r="G4222" s="367" t="s">
        <v>9066</v>
      </c>
      <c r="H4222" s="381" t="s">
        <v>9067</v>
      </c>
      <c r="I4222" s="381" t="s">
        <v>9068</v>
      </c>
      <c r="J4222" s="367" t="s">
        <v>9031</v>
      </c>
      <c r="K4222" s="379">
        <v>1</v>
      </c>
      <c r="L4222" s="420">
        <v>1</v>
      </c>
      <c r="M4222" s="247">
        <v>6000</v>
      </c>
      <c r="N4222" s="379"/>
      <c r="O4222" s="379"/>
      <c r="P4222" s="247"/>
    </row>
    <row r="4223" spans="1:16" s="54" customFormat="1" ht="11.25" x14ac:dyDescent="0.2">
      <c r="A4223" s="554" t="s">
        <v>517</v>
      </c>
      <c r="B4223" s="381" t="s">
        <v>4555</v>
      </c>
      <c r="C4223" s="381" t="s">
        <v>9027</v>
      </c>
      <c r="D4223" s="367" t="s">
        <v>9076</v>
      </c>
      <c r="E4223" s="247"/>
      <c r="F4223" s="379"/>
      <c r="G4223" s="367" t="s">
        <v>9066</v>
      </c>
      <c r="H4223" s="381" t="s">
        <v>9067</v>
      </c>
      <c r="I4223" s="381" t="s">
        <v>9068</v>
      </c>
      <c r="J4223" s="367" t="s">
        <v>9031</v>
      </c>
      <c r="K4223" s="379">
        <v>1</v>
      </c>
      <c r="L4223" s="420">
        <v>1</v>
      </c>
      <c r="M4223" s="247">
        <v>6000</v>
      </c>
      <c r="N4223" s="379"/>
      <c r="O4223" s="379"/>
      <c r="P4223" s="247"/>
    </row>
    <row r="4224" spans="1:16" s="54" customFormat="1" ht="11.25" x14ac:dyDescent="0.2">
      <c r="A4224" s="554" t="s">
        <v>517</v>
      </c>
      <c r="B4224" s="381" t="s">
        <v>4555</v>
      </c>
      <c r="C4224" s="381" t="s">
        <v>9027</v>
      </c>
      <c r="D4224" s="367" t="s">
        <v>9077</v>
      </c>
      <c r="E4224" s="247"/>
      <c r="F4224" s="379"/>
      <c r="G4224" s="367" t="s">
        <v>9066</v>
      </c>
      <c r="H4224" s="381" t="s">
        <v>9067</v>
      </c>
      <c r="I4224" s="381" t="s">
        <v>9068</v>
      </c>
      <c r="J4224" s="367" t="s">
        <v>9031</v>
      </c>
      <c r="K4224" s="379">
        <v>1</v>
      </c>
      <c r="L4224" s="420">
        <v>1</v>
      </c>
      <c r="M4224" s="247">
        <v>6000</v>
      </c>
      <c r="N4224" s="379"/>
      <c r="O4224" s="379"/>
      <c r="P4224" s="247"/>
    </row>
    <row r="4225" spans="1:16" s="54" customFormat="1" ht="11.25" x14ac:dyDescent="0.2">
      <c r="A4225" s="554" t="s">
        <v>517</v>
      </c>
      <c r="B4225" s="381" t="s">
        <v>4555</v>
      </c>
      <c r="C4225" s="381" t="s">
        <v>9027</v>
      </c>
      <c r="D4225" s="367" t="s">
        <v>9042</v>
      </c>
      <c r="E4225" s="247"/>
      <c r="F4225" s="379"/>
      <c r="G4225" s="367" t="s">
        <v>9066</v>
      </c>
      <c r="H4225" s="381" t="s">
        <v>9067</v>
      </c>
      <c r="I4225" s="381" t="s">
        <v>9068</v>
      </c>
      <c r="J4225" s="367" t="s">
        <v>9031</v>
      </c>
      <c r="K4225" s="379">
        <v>1</v>
      </c>
      <c r="L4225" s="420">
        <v>1</v>
      </c>
      <c r="M4225" s="247">
        <v>6000</v>
      </c>
      <c r="N4225" s="379"/>
      <c r="O4225" s="379"/>
      <c r="P4225" s="247"/>
    </row>
    <row r="4226" spans="1:16" s="54" customFormat="1" ht="11.25" x14ac:dyDescent="0.2">
      <c r="A4226" s="554" t="s">
        <v>517</v>
      </c>
      <c r="B4226" s="381" t="s">
        <v>4555</v>
      </c>
      <c r="C4226" s="381" t="s">
        <v>9027</v>
      </c>
      <c r="D4226" s="367" t="s">
        <v>9042</v>
      </c>
      <c r="E4226" s="247"/>
      <c r="F4226" s="379"/>
      <c r="G4226" s="367" t="s">
        <v>9066</v>
      </c>
      <c r="H4226" s="381" t="s">
        <v>9067</v>
      </c>
      <c r="I4226" s="381" t="s">
        <v>9068</v>
      </c>
      <c r="J4226" s="367" t="s">
        <v>9031</v>
      </c>
      <c r="K4226" s="379">
        <v>1</v>
      </c>
      <c r="L4226" s="420">
        <v>1</v>
      </c>
      <c r="M4226" s="247">
        <v>6000</v>
      </c>
      <c r="N4226" s="379"/>
      <c r="O4226" s="379"/>
      <c r="P4226" s="247"/>
    </row>
    <row r="4227" spans="1:16" s="54" customFormat="1" ht="11.25" x14ac:dyDescent="0.2">
      <c r="A4227" s="554" t="s">
        <v>517</v>
      </c>
      <c r="B4227" s="381" t="s">
        <v>4555</v>
      </c>
      <c r="C4227" s="381" t="s">
        <v>9027</v>
      </c>
      <c r="D4227" s="367" t="s">
        <v>9075</v>
      </c>
      <c r="E4227" s="247"/>
      <c r="F4227" s="379"/>
      <c r="G4227" s="367" t="s">
        <v>9066</v>
      </c>
      <c r="H4227" s="381" t="s">
        <v>9067</v>
      </c>
      <c r="I4227" s="381" t="s">
        <v>9068</v>
      </c>
      <c r="J4227" s="367" t="s">
        <v>9031</v>
      </c>
      <c r="K4227" s="379">
        <v>1</v>
      </c>
      <c r="L4227" s="420">
        <v>1</v>
      </c>
      <c r="M4227" s="247">
        <v>6000</v>
      </c>
      <c r="N4227" s="379"/>
      <c r="O4227" s="379"/>
      <c r="P4227" s="247"/>
    </row>
    <row r="4228" spans="1:16" s="54" customFormat="1" ht="11.25" x14ac:dyDescent="0.2">
      <c r="A4228" s="554" t="s">
        <v>517</v>
      </c>
      <c r="B4228" s="381" t="s">
        <v>4555</v>
      </c>
      <c r="C4228" s="381" t="s">
        <v>9027</v>
      </c>
      <c r="D4228" s="367" t="s">
        <v>9073</v>
      </c>
      <c r="E4228" s="247"/>
      <c r="F4228" s="379"/>
      <c r="G4228" s="367" t="s">
        <v>9066</v>
      </c>
      <c r="H4228" s="381" t="s">
        <v>9067</v>
      </c>
      <c r="I4228" s="381" t="s">
        <v>9068</v>
      </c>
      <c r="J4228" s="367" t="s">
        <v>9031</v>
      </c>
      <c r="K4228" s="379">
        <v>1</v>
      </c>
      <c r="L4228" s="420">
        <v>1</v>
      </c>
      <c r="M4228" s="247">
        <v>6000</v>
      </c>
      <c r="N4228" s="379"/>
      <c r="O4228" s="379"/>
      <c r="P4228" s="247"/>
    </row>
    <row r="4229" spans="1:16" s="54" customFormat="1" ht="11.25" x14ac:dyDescent="0.2">
      <c r="A4229" s="554" t="s">
        <v>517</v>
      </c>
      <c r="B4229" s="381" t="s">
        <v>4555</v>
      </c>
      <c r="C4229" s="381" t="s">
        <v>9027</v>
      </c>
      <c r="D4229" s="367" t="s">
        <v>9076</v>
      </c>
      <c r="E4229" s="247"/>
      <c r="F4229" s="379"/>
      <c r="G4229" s="367" t="s">
        <v>9066</v>
      </c>
      <c r="H4229" s="381" t="s">
        <v>9067</v>
      </c>
      <c r="I4229" s="381" t="s">
        <v>9068</v>
      </c>
      <c r="J4229" s="367" t="s">
        <v>9031</v>
      </c>
      <c r="K4229" s="379">
        <v>1</v>
      </c>
      <c r="L4229" s="420">
        <v>1</v>
      </c>
      <c r="M4229" s="247">
        <v>3000</v>
      </c>
      <c r="N4229" s="379"/>
      <c r="O4229" s="379"/>
      <c r="P4229" s="247"/>
    </row>
    <row r="4230" spans="1:16" s="54" customFormat="1" ht="11.25" x14ac:dyDescent="0.2">
      <c r="A4230" s="554" t="s">
        <v>517</v>
      </c>
      <c r="B4230" s="381" t="s">
        <v>4555</v>
      </c>
      <c r="C4230" s="381" t="s">
        <v>9027</v>
      </c>
      <c r="D4230" s="367" t="s">
        <v>9072</v>
      </c>
      <c r="E4230" s="247"/>
      <c r="F4230" s="379"/>
      <c r="G4230" s="367" t="s">
        <v>9066</v>
      </c>
      <c r="H4230" s="381" t="s">
        <v>9067</v>
      </c>
      <c r="I4230" s="381" t="s">
        <v>9068</v>
      </c>
      <c r="J4230" s="367" t="s">
        <v>9031</v>
      </c>
      <c r="K4230" s="379">
        <v>1</v>
      </c>
      <c r="L4230" s="420">
        <v>1</v>
      </c>
      <c r="M4230" s="247">
        <v>6000</v>
      </c>
      <c r="N4230" s="379"/>
      <c r="O4230" s="379"/>
      <c r="P4230" s="247"/>
    </row>
    <row r="4231" spans="1:16" s="54" customFormat="1" ht="11.25" x14ac:dyDescent="0.2">
      <c r="A4231" s="554" t="s">
        <v>517</v>
      </c>
      <c r="B4231" s="381" t="s">
        <v>4555</v>
      </c>
      <c r="C4231" s="381" t="s">
        <v>9027</v>
      </c>
      <c r="D4231" s="367" t="s">
        <v>9074</v>
      </c>
      <c r="E4231" s="247"/>
      <c r="F4231" s="379"/>
      <c r="G4231" s="367" t="s">
        <v>9066</v>
      </c>
      <c r="H4231" s="381" t="s">
        <v>9067</v>
      </c>
      <c r="I4231" s="381" t="s">
        <v>9068</v>
      </c>
      <c r="J4231" s="367" t="s">
        <v>9031</v>
      </c>
      <c r="K4231" s="379">
        <v>1</v>
      </c>
      <c r="L4231" s="420">
        <v>1</v>
      </c>
      <c r="M4231" s="247">
        <v>6000</v>
      </c>
      <c r="N4231" s="379"/>
      <c r="O4231" s="379"/>
      <c r="P4231" s="247"/>
    </row>
    <row r="4232" spans="1:16" s="54" customFormat="1" ht="11.25" x14ac:dyDescent="0.2">
      <c r="A4232" s="554" t="s">
        <v>517</v>
      </c>
      <c r="B4232" s="381" t="s">
        <v>4555</v>
      </c>
      <c r="C4232" s="381" t="s">
        <v>9027</v>
      </c>
      <c r="D4232" s="367" t="s">
        <v>9071</v>
      </c>
      <c r="E4232" s="247"/>
      <c r="F4232" s="379"/>
      <c r="G4232" s="367" t="s">
        <v>9066</v>
      </c>
      <c r="H4232" s="381" t="s">
        <v>9067</v>
      </c>
      <c r="I4232" s="381" t="s">
        <v>9068</v>
      </c>
      <c r="J4232" s="367" t="s">
        <v>9031</v>
      </c>
      <c r="K4232" s="379">
        <v>1</v>
      </c>
      <c r="L4232" s="420">
        <v>1</v>
      </c>
      <c r="M4232" s="247">
        <v>6000</v>
      </c>
      <c r="N4232" s="379"/>
      <c r="O4232" s="379"/>
      <c r="P4232" s="247"/>
    </row>
    <row r="4233" spans="1:16" s="54" customFormat="1" ht="11.25" x14ac:dyDescent="0.2">
      <c r="A4233" s="554" t="s">
        <v>517</v>
      </c>
      <c r="B4233" s="381" t="s">
        <v>4555</v>
      </c>
      <c r="C4233" s="381" t="s">
        <v>9027</v>
      </c>
      <c r="D4233" s="367" t="s">
        <v>9065</v>
      </c>
      <c r="E4233" s="247"/>
      <c r="F4233" s="379"/>
      <c r="G4233" s="367" t="s">
        <v>9066</v>
      </c>
      <c r="H4233" s="381" t="s">
        <v>9067</v>
      </c>
      <c r="I4233" s="381" t="s">
        <v>9068</v>
      </c>
      <c r="J4233" s="367" t="s">
        <v>9031</v>
      </c>
      <c r="K4233" s="379">
        <v>1</v>
      </c>
      <c r="L4233" s="420">
        <v>1</v>
      </c>
      <c r="M4233" s="247">
        <v>7000</v>
      </c>
      <c r="N4233" s="379"/>
      <c r="O4233" s="379"/>
      <c r="P4233" s="247"/>
    </row>
    <row r="4234" spans="1:16" s="54" customFormat="1" ht="11.25" x14ac:dyDescent="0.2">
      <c r="A4234" s="554" t="s">
        <v>517</v>
      </c>
      <c r="B4234" s="381" t="s">
        <v>4555</v>
      </c>
      <c r="C4234" s="381" t="s">
        <v>9027</v>
      </c>
      <c r="D4234" s="367" t="s">
        <v>9065</v>
      </c>
      <c r="E4234" s="247"/>
      <c r="F4234" s="379"/>
      <c r="G4234" s="367" t="s">
        <v>9066</v>
      </c>
      <c r="H4234" s="381" t="s">
        <v>9067</v>
      </c>
      <c r="I4234" s="381" t="s">
        <v>9068</v>
      </c>
      <c r="J4234" s="367" t="s">
        <v>9031</v>
      </c>
      <c r="K4234" s="379">
        <v>1</v>
      </c>
      <c r="L4234" s="420">
        <v>1</v>
      </c>
      <c r="M4234" s="247">
        <v>7000</v>
      </c>
      <c r="N4234" s="379"/>
      <c r="O4234" s="379"/>
      <c r="P4234" s="247"/>
    </row>
    <row r="4235" spans="1:16" s="54" customFormat="1" ht="11.25" x14ac:dyDescent="0.2">
      <c r="A4235" s="554" t="s">
        <v>517</v>
      </c>
      <c r="B4235" s="381" t="s">
        <v>4555</v>
      </c>
      <c r="C4235" s="381" t="s">
        <v>9027</v>
      </c>
      <c r="D4235" s="367" t="s">
        <v>9065</v>
      </c>
      <c r="E4235" s="247"/>
      <c r="F4235" s="379"/>
      <c r="G4235" s="367" t="s">
        <v>9066</v>
      </c>
      <c r="H4235" s="381" t="s">
        <v>9067</v>
      </c>
      <c r="I4235" s="381" t="s">
        <v>9068</v>
      </c>
      <c r="J4235" s="367" t="s">
        <v>9031</v>
      </c>
      <c r="K4235" s="379">
        <v>1</v>
      </c>
      <c r="L4235" s="420">
        <v>1</v>
      </c>
      <c r="M4235" s="247">
        <v>7000</v>
      </c>
      <c r="N4235" s="379"/>
      <c r="O4235" s="379"/>
      <c r="P4235" s="247"/>
    </row>
    <row r="4236" spans="1:16" s="54" customFormat="1" ht="11.25" x14ac:dyDescent="0.2">
      <c r="A4236" s="554" t="s">
        <v>517</v>
      </c>
      <c r="B4236" s="381" t="s">
        <v>4555</v>
      </c>
      <c r="C4236" s="381" t="s">
        <v>9027</v>
      </c>
      <c r="D4236" s="367" t="s">
        <v>9042</v>
      </c>
      <c r="E4236" s="247"/>
      <c r="F4236" s="379"/>
      <c r="G4236" s="367" t="s">
        <v>9066</v>
      </c>
      <c r="H4236" s="381" t="s">
        <v>9067</v>
      </c>
      <c r="I4236" s="381" t="s">
        <v>9068</v>
      </c>
      <c r="J4236" s="367" t="s">
        <v>9031</v>
      </c>
      <c r="K4236" s="379">
        <v>1</v>
      </c>
      <c r="L4236" s="420">
        <v>1</v>
      </c>
      <c r="M4236" s="247">
        <v>6000</v>
      </c>
      <c r="N4236" s="379"/>
      <c r="O4236" s="379"/>
      <c r="P4236" s="247"/>
    </row>
    <row r="4237" spans="1:16" s="54" customFormat="1" ht="11.25" x14ac:dyDescent="0.2">
      <c r="A4237" s="554" t="s">
        <v>517</v>
      </c>
      <c r="B4237" s="381" t="s">
        <v>4555</v>
      </c>
      <c r="C4237" s="381" t="s">
        <v>9027</v>
      </c>
      <c r="D4237" s="367" t="s">
        <v>9042</v>
      </c>
      <c r="E4237" s="247"/>
      <c r="F4237" s="379"/>
      <c r="G4237" s="367" t="s">
        <v>9066</v>
      </c>
      <c r="H4237" s="381" t="s">
        <v>9067</v>
      </c>
      <c r="I4237" s="381" t="s">
        <v>9068</v>
      </c>
      <c r="J4237" s="367" t="s">
        <v>9031</v>
      </c>
      <c r="K4237" s="379">
        <v>1</v>
      </c>
      <c r="L4237" s="420">
        <v>1</v>
      </c>
      <c r="M4237" s="247">
        <v>6000</v>
      </c>
      <c r="N4237" s="379"/>
      <c r="O4237" s="379"/>
      <c r="P4237" s="247"/>
    </row>
    <row r="4238" spans="1:16" s="54" customFormat="1" ht="11.25" x14ac:dyDescent="0.2">
      <c r="A4238" s="554" t="s">
        <v>517</v>
      </c>
      <c r="B4238" s="381" t="s">
        <v>4555</v>
      </c>
      <c r="C4238" s="381" t="s">
        <v>9027</v>
      </c>
      <c r="D4238" s="367" t="s">
        <v>9078</v>
      </c>
      <c r="E4238" s="247"/>
      <c r="F4238" s="379"/>
      <c r="G4238" s="367" t="s">
        <v>9066</v>
      </c>
      <c r="H4238" s="381" t="s">
        <v>9067</v>
      </c>
      <c r="I4238" s="381" t="s">
        <v>9068</v>
      </c>
      <c r="J4238" s="367" t="s">
        <v>9031</v>
      </c>
      <c r="K4238" s="379">
        <v>1</v>
      </c>
      <c r="L4238" s="420">
        <v>1</v>
      </c>
      <c r="M4238" s="247">
        <v>9375</v>
      </c>
      <c r="N4238" s="379"/>
      <c r="O4238" s="379"/>
      <c r="P4238" s="247"/>
    </row>
    <row r="4239" spans="1:16" s="54" customFormat="1" ht="11.25" x14ac:dyDescent="0.2">
      <c r="A4239" s="554" t="s">
        <v>517</v>
      </c>
      <c r="B4239" s="381" t="s">
        <v>4555</v>
      </c>
      <c r="C4239" s="381" t="s">
        <v>9027</v>
      </c>
      <c r="D4239" s="367" t="s">
        <v>9078</v>
      </c>
      <c r="E4239" s="247"/>
      <c r="F4239" s="379"/>
      <c r="G4239" s="367" t="s">
        <v>9066</v>
      </c>
      <c r="H4239" s="381" t="s">
        <v>9067</v>
      </c>
      <c r="I4239" s="381" t="s">
        <v>9068</v>
      </c>
      <c r="J4239" s="367" t="s">
        <v>9031</v>
      </c>
      <c r="K4239" s="379">
        <v>1</v>
      </c>
      <c r="L4239" s="420">
        <v>1</v>
      </c>
      <c r="M4239" s="247">
        <v>937.5</v>
      </c>
      <c r="N4239" s="379"/>
      <c r="O4239" s="379"/>
      <c r="P4239" s="247"/>
    </row>
    <row r="4240" spans="1:16" s="54" customFormat="1" ht="11.25" x14ac:dyDescent="0.2">
      <c r="A4240" s="554" t="s">
        <v>517</v>
      </c>
      <c r="B4240" s="381" t="s">
        <v>4555</v>
      </c>
      <c r="C4240" s="381" t="s">
        <v>9027</v>
      </c>
      <c r="D4240" s="367" t="s">
        <v>9078</v>
      </c>
      <c r="E4240" s="247"/>
      <c r="F4240" s="379"/>
      <c r="G4240" s="367" t="s">
        <v>9066</v>
      </c>
      <c r="H4240" s="381" t="s">
        <v>9067</v>
      </c>
      <c r="I4240" s="381" t="s">
        <v>9068</v>
      </c>
      <c r="J4240" s="367" t="s">
        <v>9031</v>
      </c>
      <c r="K4240" s="379">
        <v>1</v>
      </c>
      <c r="L4240" s="420">
        <v>1</v>
      </c>
      <c r="M4240" s="247">
        <v>9375</v>
      </c>
      <c r="N4240" s="379"/>
      <c r="O4240" s="379"/>
      <c r="P4240" s="247"/>
    </row>
    <row r="4241" spans="1:16" s="54" customFormat="1" ht="11.25" x14ac:dyDescent="0.2">
      <c r="A4241" s="554" t="s">
        <v>517</v>
      </c>
      <c r="B4241" s="381" t="s">
        <v>4555</v>
      </c>
      <c r="C4241" s="381" t="s">
        <v>9027</v>
      </c>
      <c r="D4241" s="367" t="s">
        <v>9078</v>
      </c>
      <c r="E4241" s="247"/>
      <c r="F4241" s="379"/>
      <c r="G4241" s="367" t="s">
        <v>9066</v>
      </c>
      <c r="H4241" s="381" t="s">
        <v>9067</v>
      </c>
      <c r="I4241" s="381" t="s">
        <v>9068</v>
      </c>
      <c r="J4241" s="367" t="s">
        <v>9031</v>
      </c>
      <c r="K4241" s="379">
        <v>1</v>
      </c>
      <c r="L4241" s="420">
        <v>1</v>
      </c>
      <c r="M4241" s="247">
        <v>9375</v>
      </c>
      <c r="N4241" s="379"/>
      <c r="O4241" s="379"/>
      <c r="P4241" s="247"/>
    </row>
    <row r="4242" spans="1:16" s="54" customFormat="1" ht="11.25" x14ac:dyDescent="0.2">
      <c r="A4242" s="554" t="s">
        <v>517</v>
      </c>
      <c r="B4242" s="381" t="s">
        <v>4555</v>
      </c>
      <c r="C4242" s="381" t="s">
        <v>9027</v>
      </c>
      <c r="D4242" s="367" t="s">
        <v>9042</v>
      </c>
      <c r="E4242" s="247"/>
      <c r="F4242" s="379"/>
      <c r="G4242" s="367" t="s">
        <v>9066</v>
      </c>
      <c r="H4242" s="381" t="s">
        <v>9067</v>
      </c>
      <c r="I4242" s="381" t="s">
        <v>9068</v>
      </c>
      <c r="J4242" s="367" t="s">
        <v>9031</v>
      </c>
      <c r="K4242" s="379">
        <v>1</v>
      </c>
      <c r="L4242" s="420">
        <v>1</v>
      </c>
      <c r="M4242" s="247">
        <v>5000</v>
      </c>
      <c r="N4242" s="379"/>
      <c r="O4242" s="379"/>
      <c r="P4242" s="247"/>
    </row>
    <row r="4243" spans="1:16" s="54" customFormat="1" ht="11.25" x14ac:dyDescent="0.2">
      <c r="A4243" s="554" t="s">
        <v>517</v>
      </c>
      <c r="B4243" s="381" t="s">
        <v>4555</v>
      </c>
      <c r="C4243" s="381" t="s">
        <v>9027</v>
      </c>
      <c r="D4243" s="367" t="s">
        <v>9042</v>
      </c>
      <c r="E4243" s="247"/>
      <c r="F4243" s="379"/>
      <c r="G4243" s="367" t="s">
        <v>9066</v>
      </c>
      <c r="H4243" s="381" t="s">
        <v>9067</v>
      </c>
      <c r="I4243" s="381" t="s">
        <v>9068</v>
      </c>
      <c r="J4243" s="367" t="s">
        <v>9031</v>
      </c>
      <c r="K4243" s="379">
        <v>1</v>
      </c>
      <c r="L4243" s="420">
        <v>1</v>
      </c>
      <c r="M4243" s="247">
        <v>5000</v>
      </c>
      <c r="N4243" s="379"/>
      <c r="O4243" s="379"/>
      <c r="P4243" s="247"/>
    </row>
    <row r="4244" spans="1:16" s="54" customFormat="1" ht="11.25" x14ac:dyDescent="0.2">
      <c r="A4244" s="554" t="s">
        <v>517</v>
      </c>
      <c r="B4244" s="381" t="s">
        <v>4555</v>
      </c>
      <c r="C4244" s="381" t="s">
        <v>9027</v>
      </c>
      <c r="D4244" s="367" t="s">
        <v>9042</v>
      </c>
      <c r="E4244" s="247"/>
      <c r="F4244" s="379"/>
      <c r="G4244" s="367" t="s">
        <v>9066</v>
      </c>
      <c r="H4244" s="381" t="s">
        <v>9067</v>
      </c>
      <c r="I4244" s="381" t="s">
        <v>9068</v>
      </c>
      <c r="J4244" s="367" t="s">
        <v>9031</v>
      </c>
      <c r="K4244" s="379">
        <v>1</v>
      </c>
      <c r="L4244" s="420">
        <v>1</v>
      </c>
      <c r="M4244" s="247">
        <v>5000</v>
      </c>
      <c r="N4244" s="379"/>
      <c r="O4244" s="379"/>
      <c r="P4244" s="247"/>
    </row>
    <row r="4245" spans="1:16" s="54" customFormat="1" ht="11.25" x14ac:dyDescent="0.2">
      <c r="A4245" s="554" t="s">
        <v>517</v>
      </c>
      <c r="B4245" s="381" t="s">
        <v>4555</v>
      </c>
      <c r="C4245" s="381" t="s">
        <v>9027</v>
      </c>
      <c r="D4245" s="367" t="s">
        <v>9073</v>
      </c>
      <c r="E4245" s="247"/>
      <c r="F4245" s="379"/>
      <c r="G4245" s="367" t="s">
        <v>9066</v>
      </c>
      <c r="H4245" s="381" t="s">
        <v>9067</v>
      </c>
      <c r="I4245" s="381" t="s">
        <v>9068</v>
      </c>
      <c r="J4245" s="367" t="s">
        <v>9031</v>
      </c>
      <c r="K4245" s="379">
        <v>1</v>
      </c>
      <c r="L4245" s="420">
        <v>1</v>
      </c>
      <c r="M4245" s="247">
        <v>6000</v>
      </c>
      <c r="N4245" s="379"/>
      <c r="O4245" s="379"/>
      <c r="P4245" s="247"/>
    </row>
    <row r="4246" spans="1:16" s="54" customFormat="1" ht="11.25" x14ac:dyDescent="0.2">
      <c r="A4246" s="554" t="s">
        <v>517</v>
      </c>
      <c r="B4246" s="381" t="s">
        <v>4555</v>
      </c>
      <c r="C4246" s="381" t="s">
        <v>9027</v>
      </c>
      <c r="D4246" s="367" t="s">
        <v>9076</v>
      </c>
      <c r="E4246" s="247"/>
      <c r="F4246" s="379"/>
      <c r="G4246" s="367" t="s">
        <v>9066</v>
      </c>
      <c r="H4246" s="381" t="s">
        <v>9067</v>
      </c>
      <c r="I4246" s="381" t="s">
        <v>9068</v>
      </c>
      <c r="J4246" s="367" t="s">
        <v>9031</v>
      </c>
      <c r="K4246" s="379">
        <v>1</v>
      </c>
      <c r="L4246" s="420">
        <v>1</v>
      </c>
      <c r="M4246" s="247">
        <v>6000</v>
      </c>
      <c r="N4246" s="379"/>
      <c r="O4246" s="379"/>
      <c r="P4246" s="247"/>
    </row>
    <row r="4247" spans="1:16" s="54" customFormat="1" ht="11.25" x14ac:dyDescent="0.2">
      <c r="A4247" s="554" t="s">
        <v>517</v>
      </c>
      <c r="B4247" s="381" t="s">
        <v>4555</v>
      </c>
      <c r="C4247" s="381" t="s">
        <v>9027</v>
      </c>
      <c r="D4247" s="367" t="s">
        <v>9074</v>
      </c>
      <c r="E4247" s="247"/>
      <c r="F4247" s="379"/>
      <c r="G4247" s="367" t="s">
        <v>9066</v>
      </c>
      <c r="H4247" s="381" t="s">
        <v>9067</v>
      </c>
      <c r="I4247" s="381" t="s">
        <v>9068</v>
      </c>
      <c r="J4247" s="367" t="s">
        <v>9031</v>
      </c>
      <c r="K4247" s="379">
        <v>1</v>
      </c>
      <c r="L4247" s="420">
        <v>1</v>
      </c>
      <c r="M4247" s="247">
        <v>6000</v>
      </c>
      <c r="N4247" s="379"/>
      <c r="O4247" s="379"/>
      <c r="P4247" s="247"/>
    </row>
    <row r="4248" spans="1:16" s="54" customFormat="1" ht="11.25" x14ac:dyDescent="0.2">
      <c r="A4248" s="554" t="s">
        <v>517</v>
      </c>
      <c r="B4248" s="381" t="s">
        <v>4555</v>
      </c>
      <c r="C4248" s="381" t="s">
        <v>9027</v>
      </c>
      <c r="D4248" s="367" t="s">
        <v>9077</v>
      </c>
      <c r="E4248" s="247"/>
      <c r="F4248" s="379"/>
      <c r="G4248" s="367" t="s">
        <v>9066</v>
      </c>
      <c r="H4248" s="381" t="s">
        <v>9067</v>
      </c>
      <c r="I4248" s="381" t="s">
        <v>9068</v>
      </c>
      <c r="J4248" s="367" t="s">
        <v>9031</v>
      </c>
      <c r="K4248" s="379">
        <v>1</v>
      </c>
      <c r="L4248" s="420">
        <v>1</v>
      </c>
      <c r="M4248" s="247">
        <v>6000</v>
      </c>
      <c r="N4248" s="379"/>
      <c r="O4248" s="379"/>
      <c r="P4248" s="247"/>
    </row>
    <row r="4249" spans="1:16" s="54" customFormat="1" ht="11.25" x14ac:dyDescent="0.2">
      <c r="A4249" s="554" t="s">
        <v>517</v>
      </c>
      <c r="B4249" s="381" t="s">
        <v>4555</v>
      </c>
      <c r="C4249" s="381" t="s">
        <v>9027</v>
      </c>
      <c r="D4249" s="367" t="s">
        <v>9072</v>
      </c>
      <c r="E4249" s="247"/>
      <c r="F4249" s="379"/>
      <c r="G4249" s="367" t="s">
        <v>9066</v>
      </c>
      <c r="H4249" s="381" t="s">
        <v>9067</v>
      </c>
      <c r="I4249" s="381" t="s">
        <v>9068</v>
      </c>
      <c r="J4249" s="367" t="s">
        <v>9031</v>
      </c>
      <c r="K4249" s="379">
        <v>1</v>
      </c>
      <c r="L4249" s="420">
        <v>1</v>
      </c>
      <c r="M4249" s="247">
        <v>6000</v>
      </c>
      <c r="N4249" s="379"/>
      <c r="O4249" s="379"/>
      <c r="P4249" s="247"/>
    </row>
    <row r="4250" spans="1:16" s="54" customFormat="1" ht="11.25" x14ac:dyDescent="0.2">
      <c r="A4250" s="554" t="s">
        <v>517</v>
      </c>
      <c r="B4250" s="381" t="s">
        <v>4555</v>
      </c>
      <c r="C4250" s="381" t="s">
        <v>9027</v>
      </c>
      <c r="D4250" s="367" t="s">
        <v>9042</v>
      </c>
      <c r="E4250" s="247"/>
      <c r="F4250" s="379"/>
      <c r="G4250" s="367" t="s">
        <v>9066</v>
      </c>
      <c r="H4250" s="381" t="s">
        <v>9067</v>
      </c>
      <c r="I4250" s="381" t="s">
        <v>9068</v>
      </c>
      <c r="J4250" s="367" t="s">
        <v>9031</v>
      </c>
      <c r="K4250" s="379">
        <v>1</v>
      </c>
      <c r="L4250" s="420">
        <v>1</v>
      </c>
      <c r="M4250" s="247">
        <v>6000</v>
      </c>
      <c r="N4250" s="379"/>
      <c r="O4250" s="379"/>
      <c r="P4250" s="247"/>
    </row>
    <row r="4251" spans="1:16" s="54" customFormat="1" ht="11.25" x14ac:dyDescent="0.2">
      <c r="A4251" s="554" t="s">
        <v>517</v>
      </c>
      <c r="B4251" s="381" t="s">
        <v>4555</v>
      </c>
      <c r="C4251" s="381" t="s">
        <v>9027</v>
      </c>
      <c r="D4251" s="367" t="s">
        <v>9042</v>
      </c>
      <c r="E4251" s="247"/>
      <c r="F4251" s="379"/>
      <c r="G4251" s="367" t="s">
        <v>9066</v>
      </c>
      <c r="H4251" s="381" t="s">
        <v>9067</v>
      </c>
      <c r="I4251" s="381" t="s">
        <v>9068</v>
      </c>
      <c r="J4251" s="367" t="s">
        <v>9031</v>
      </c>
      <c r="K4251" s="379">
        <v>1</v>
      </c>
      <c r="L4251" s="420">
        <v>1</v>
      </c>
      <c r="M4251" s="247">
        <v>6000</v>
      </c>
      <c r="N4251" s="379"/>
      <c r="O4251" s="379"/>
      <c r="P4251" s="247"/>
    </row>
    <row r="4252" spans="1:16" s="54" customFormat="1" ht="11.25" x14ac:dyDescent="0.2">
      <c r="A4252" s="554" t="s">
        <v>517</v>
      </c>
      <c r="B4252" s="381" t="s">
        <v>4555</v>
      </c>
      <c r="C4252" s="381" t="s">
        <v>9027</v>
      </c>
      <c r="D4252" s="367" t="s">
        <v>9071</v>
      </c>
      <c r="E4252" s="247"/>
      <c r="F4252" s="379"/>
      <c r="G4252" s="367" t="s">
        <v>9066</v>
      </c>
      <c r="H4252" s="381" t="s">
        <v>9067</v>
      </c>
      <c r="I4252" s="381" t="s">
        <v>9068</v>
      </c>
      <c r="J4252" s="367" t="s">
        <v>9031</v>
      </c>
      <c r="K4252" s="379">
        <v>1</v>
      </c>
      <c r="L4252" s="420">
        <v>1</v>
      </c>
      <c r="M4252" s="247">
        <v>6000</v>
      </c>
      <c r="N4252" s="379"/>
      <c r="O4252" s="379"/>
      <c r="P4252" s="247"/>
    </row>
    <row r="4253" spans="1:16" s="54" customFormat="1" ht="11.25" x14ac:dyDescent="0.2">
      <c r="A4253" s="554" t="s">
        <v>517</v>
      </c>
      <c r="B4253" s="381" t="s">
        <v>4555</v>
      </c>
      <c r="C4253" s="381" t="s">
        <v>9027</v>
      </c>
      <c r="D4253" s="367" t="s">
        <v>9065</v>
      </c>
      <c r="E4253" s="247"/>
      <c r="F4253" s="379"/>
      <c r="G4253" s="367" t="s">
        <v>9066</v>
      </c>
      <c r="H4253" s="381" t="s">
        <v>9067</v>
      </c>
      <c r="I4253" s="381" t="s">
        <v>9068</v>
      </c>
      <c r="J4253" s="367" t="s">
        <v>9031</v>
      </c>
      <c r="K4253" s="379">
        <v>1</v>
      </c>
      <c r="L4253" s="420">
        <v>1</v>
      </c>
      <c r="M4253" s="247">
        <v>7000</v>
      </c>
      <c r="N4253" s="379"/>
      <c r="O4253" s="379"/>
      <c r="P4253" s="247"/>
    </row>
    <row r="4254" spans="1:16" s="54" customFormat="1" ht="11.25" x14ac:dyDescent="0.2">
      <c r="A4254" s="554" t="s">
        <v>517</v>
      </c>
      <c r="B4254" s="381" t="s">
        <v>4555</v>
      </c>
      <c r="C4254" s="381" t="s">
        <v>9027</v>
      </c>
      <c r="D4254" s="367" t="s">
        <v>9065</v>
      </c>
      <c r="E4254" s="247"/>
      <c r="F4254" s="379"/>
      <c r="G4254" s="367" t="s">
        <v>9066</v>
      </c>
      <c r="H4254" s="381" t="s">
        <v>9067</v>
      </c>
      <c r="I4254" s="381" t="s">
        <v>9068</v>
      </c>
      <c r="J4254" s="367" t="s">
        <v>9031</v>
      </c>
      <c r="K4254" s="379">
        <v>1</v>
      </c>
      <c r="L4254" s="420">
        <v>1</v>
      </c>
      <c r="M4254" s="247">
        <v>7000</v>
      </c>
      <c r="N4254" s="379"/>
      <c r="O4254" s="379"/>
      <c r="P4254" s="247"/>
    </row>
    <row r="4255" spans="1:16" s="54" customFormat="1" ht="11.25" x14ac:dyDescent="0.2">
      <c r="A4255" s="554" t="s">
        <v>517</v>
      </c>
      <c r="B4255" s="381" t="s">
        <v>4555</v>
      </c>
      <c r="C4255" s="381" t="s">
        <v>9027</v>
      </c>
      <c r="D4255" s="367" t="s">
        <v>9065</v>
      </c>
      <c r="E4255" s="247"/>
      <c r="F4255" s="379"/>
      <c r="G4255" s="367" t="s">
        <v>9066</v>
      </c>
      <c r="H4255" s="381" t="s">
        <v>9067</v>
      </c>
      <c r="I4255" s="381" t="s">
        <v>9068</v>
      </c>
      <c r="J4255" s="367" t="s">
        <v>9031</v>
      </c>
      <c r="K4255" s="379">
        <v>1</v>
      </c>
      <c r="L4255" s="420">
        <v>1</v>
      </c>
      <c r="M4255" s="247">
        <v>7000</v>
      </c>
      <c r="N4255" s="379"/>
      <c r="O4255" s="379"/>
      <c r="P4255" s="247"/>
    </row>
    <row r="4256" spans="1:16" s="54" customFormat="1" ht="11.25" x14ac:dyDescent="0.2">
      <c r="A4256" s="554" t="s">
        <v>517</v>
      </c>
      <c r="B4256" s="381" t="s">
        <v>4555</v>
      </c>
      <c r="C4256" s="381" t="s">
        <v>9027</v>
      </c>
      <c r="D4256" s="367" t="s">
        <v>9079</v>
      </c>
      <c r="E4256" s="247"/>
      <c r="F4256" s="379"/>
      <c r="G4256" s="367" t="s">
        <v>9066</v>
      </c>
      <c r="H4256" s="381" t="s">
        <v>9067</v>
      </c>
      <c r="I4256" s="381" t="s">
        <v>9068</v>
      </c>
      <c r="J4256" s="367" t="s">
        <v>9031</v>
      </c>
      <c r="K4256" s="379">
        <v>1</v>
      </c>
      <c r="L4256" s="420">
        <v>1</v>
      </c>
      <c r="M4256" s="247">
        <v>6000</v>
      </c>
      <c r="N4256" s="379"/>
      <c r="O4256" s="379"/>
      <c r="P4256" s="247"/>
    </row>
    <row r="4257" spans="1:16" s="54" customFormat="1" ht="11.25" x14ac:dyDescent="0.2">
      <c r="A4257" s="554" t="s">
        <v>517</v>
      </c>
      <c r="B4257" s="381" t="s">
        <v>4555</v>
      </c>
      <c r="C4257" s="381" t="s">
        <v>9027</v>
      </c>
      <c r="D4257" s="367" t="s">
        <v>9070</v>
      </c>
      <c r="E4257" s="247"/>
      <c r="F4257" s="379"/>
      <c r="G4257" s="367" t="s">
        <v>9066</v>
      </c>
      <c r="H4257" s="381" t="s">
        <v>9067</v>
      </c>
      <c r="I4257" s="381" t="s">
        <v>9068</v>
      </c>
      <c r="J4257" s="367" t="s">
        <v>9031</v>
      </c>
      <c r="K4257" s="379">
        <v>1</v>
      </c>
      <c r="L4257" s="420">
        <v>1</v>
      </c>
      <c r="M4257" s="247">
        <v>8000</v>
      </c>
      <c r="N4257" s="379"/>
      <c r="O4257" s="379"/>
      <c r="P4257" s="247"/>
    </row>
    <row r="4258" spans="1:16" s="54" customFormat="1" ht="11.25" x14ac:dyDescent="0.2">
      <c r="A4258" s="554" t="s">
        <v>517</v>
      </c>
      <c r="B4258" s="381" t="s">
        <v>4555</v>
      </c>
      <c r="C4258" s="381" t="s">
        <v>9027</v>
      </c>
      <c r="D4258" s="367" t="s">
        <v>9078</v>
      </c>
      <c r="E4258" s="247"/>
      <c r="F4258" s="379"/>
      <c r="G4258" s="367" t="s">
        <v>9066</v>
      </c>
      <c r="H4258" s="381" t="s">
        <v>9067</v>
      </c>
      <c r="I4258" s="381" t="s">
        <v>9068</v>
      </c>
      <c r="J4258" s="367" t="s">
        <v>9031</v>
      </c>
      <c r="K4258" s="379">
        <v>1</v>
      </c>
      <c r="L4258" s="420">
        <v>1</v>
      </c>
      <c r="M4258" s="247">
        <v>1875</v>
      </c>
      <c r="N4258" s="379"/>
      <c r="O4258" s="379"/>
      <c r="P4258" s="247"/>
    </row>
    <row r="4259" spans="1:16" s="54" customFormat="1" ht="11.25" x14ac:dyDescent="0.2">
      <c r="A4259" s="554" t="s">
        <v>517</v>
      </c>
      <c r="B4259" s="381" t="s">
        <v>4555</v>
      </c>
      <c r="C4259" s="381" t="s">
        <v>9027</v>
      </c>
      <c r="D4259" s="367" t="s">
        <v>9078</v>
      </c>
      <c r="E4259" s="247"/>
      <c r="F4259" s="379"/>
      <c r="G4259" s="367" t="s">
        <v>9066</v>
      </c>
      <c r="H4259" s="381" t="s">
        <v>9067</v>
      </c>
      <c r="I4259" s="381" t="s">
        <v>9068</v>
      </c>
      <c r="J4259" s="367" t="s">
        <v>9031</v>
      </c>
      <c r="K4259" s="379">
        <v>1</v>
      </c>
      <c r="L4259" s="420">
        <v>1</v>
      </c>
      <c r="M4259" s="247">
        <v>8437.5</v>
      </c>
      <c r="N4259" s="379"/>
      <c r="O4259" s="379"/>
      <c r="P4259" s="247"/>
    </row>
    <row r="4260" spans="1:16" s="54" customFormat="1" ht="11.25" x14ac:dyDescent="0.2">
      <c r="A4260" s="554" t="s">
        <v>517</v>
      </c>
      <c r="B4260" s="381" t="s">
        <v>4555</v>
      </c>
      <c r="C4260" s="381" t="s">
        <v>9027</v>
      </c>
      <c r="D4260" s="367" t="s">
        <v>9042</v>
      </c>
      <c r="E4260" s="247"/>
      <c r="F4260" s="379"/>
      <c r="G4260" s="367" t="s">
        <v>9066</v>
      </c>
      <c r="H4260" s="381" t="s">
        <v>9067</v>
      </c>
      <c r="I4260" s="381" t="s">
        <v>9068</v>
      </c>
      <c r="J4260" s="367" t="s">
        <v>9031</v>
      </c>
      <c r="K4260" s="379">
        <v>1</v>
      </c>
      <c r="L4260" s="420">
        <v>1</v>
      </c>
      <c r="M4260" s="247">
        <v>5000</v>
      </c>
      <c r="N4260" s="379"/>
      <c r="O4260" s="379"/>
      <c r="P4260" s="247"/>
    </row>
    <row r="4261" spans="1:16" s="54" customFormat="1" ht="11.25" x14ac:dyDescent="0.2">
      <c r="A4261" s="554" t="s">
        <v>517</v>
      </c>
      <c r="B4261" s="381" t="s">
        <v>4555</v>
      </c>
      <c r="C4261" s="381" t="s">
        <v>9027</v>
      </c>
      <c r="D4261" s="367" t="s">
        <v>9078</v>
      </c>
      <c r="E4261" s="247"/>
      <c r="F4261" s="379"/>
      <c r="G4261" s="367" t="s">
        <v>9066</v>
      </c>
      <c r="H4261" s="381" t="s">
        <v>9067</v>
      </c>
      <c r="I4261" s="381" t="s">
        <v>9068</v>
      </c>
      <c r="J4261" s="367" t="s">
        <v>9031</v>
      </c>
      <c r="K4261" s="379">
        <v>1</v>
      </c>
      <c r="L4261" s="420">
        <v>1</v>
      </c>
      <c r="M4261" s="247">
        <v>7500</v>
      </c>
      <c r="N4261" s="379"/>
      <c r="O4261" s="379"/>
      <c r="P4261" s="247"/>
    </row>
    <row r="4262" spans="1:16" s="54" customFormat="1" ht="11.25" x14ac:dyDescent="0.2">
      <c r="A4262" s="554" t="s">
        <v>517</v>
      </c>
      <c r="B4262" s="381" t="s">
        <v>4555</v>
      </c>
      <c r="C4262" s="381" t="s">
        <v>9027</v>
      </c>
      <c r="D4262" s="367" t="s">
        <v>9075</v>
      </c>
      <c r="E4262" s="247"/>
      <c r="F4262" s="379"/>
      <c r="G4262" s="367" t="s">
        <v>9066</v>
      </c>
      <c r="H4262" s="381" t="s">
        <v>9067</v>
      </c>
      <c r="I4262" s="381" t="s">
        <v>9068</v>
      </c>
      <c r="J4262" s="367" t="s">
        <v>9031</v>
      </c>
      <c r="K4262" s="379">
        <v>1</v>
      </c>
      <c r="L4262" s="420">
        <v>1</v>
      </c>
      <c r="M4262" s="247">
        <v>6000</v>
      </c>
      <c r="N4262" s="379"/>
      <c r="O4262" s="379"/>
      <c r="P4262" s="247"/>
    </row>
    <row r="4263" spans="1:16" s="54" customFormat="1" ht="11.25" x14ac:dyDescent="0.2">
      <c r="A4263" s="554" t="s">
        <v>517</v>
      </c>
      <c r="B4263" s="381" t="s">
        <v>4555</v>
      </c>
      <c r="C4263" s="381" t="s">
        <v>9027</v>
      </c>
      <c r="D4263" s="367" t="s">
        <v>9073</v>
      </c>
      <c r="E4263" s="247"/>
      <c r="F4263" s="379"/>
      <c r="G4263" s="367" t="s">
        <v>9066</v>
      </c>
      <c r="H4263" s="381" t="s">
        <v>9067</v>
      </c>
      <c r="I4263" s="381" t="s">
        <v>9068</v>
      </c>
      <c r="J4263" s="367" t="s">
        <v>9031</v>
      </c>
      <c r="K4263" s="379">
        <v>1</v>
      </c>
      <c r="L4263" s="420">
        <v>1</v>
      </c>
      <c r="M4263" s="247">
        <v>6000</v>
      </c>
      <c r="N4263" s="379"/>
      <c r="O4263" s="379"/>
      <c r="P4263" s="247"/>
    </row>
    <row r="4264" spans="1:16" s="54" customFormat="1" ht="11.25" x14ac:dyDescent="0.2">
      <c r="A4264" s="554" t="s">
        <v>517</v>
      </c>
      <c r="B4264" s="381" t="s">
        <v>4555</v>
      </c>
      <c r="C4264" s="381" t="s">
        <v>9027</v>
      </c>
      <c r="D4264" s="367" t="s">
        <v>9076</v>
      </c>
      <c r="E4264" s="247"/>
      <c r="F4264" s="379"/>
      <c r="G4264" s="367" t="s">
        <v>9066</v>
      </c>
      <c r="H4264" s="381" t="s">
        <v>9067</v>
      </c>
      <c r="I4264" s="381" t="s">
        <v>9068</v>
      </c>
      <c r="J4264" s="367" t="s">
        <v>9031</v>
      </c>
      <c r="K4264" s="379">
        <v>1</v>
      </c>
      <c r="L4264" s="420">
        <v>1</v>
      </c>
      <c r="M4264" s="247">
        <v>3000</v>
      </c>
      <c r="N4264" s="379"/>
      <c r="O4264" s="379"/>
      <c r="P4264" s="247"/>
    </row>
    <row r="4265" spans="1:16" s="54" customFormat="1" ht="11.25" x14ac:dyDescent="0.2">
      <c r="A4265" s="554" t="s">
        <v>517</v>
      </c>
      <c r="B4265" s="381" t="s">
        <v>4555</v>
      </c>
      <c r="C4265" s="381" t="s">
        <v>9027</v>
      </c>
      <c r="D4265" s="367" t="s">
        <v>9074</v>
      </c>
      <c r="E4265" s="247"/>
      <c r="F4265" s="379"/>
      <c r="G4265" s="367" t="s">
        <v>9066</v>
      </c>
      <c r="H4265" s="381" t="s">
        <v>9067</v>
      </c>
      <c r="I4265" s="381" t="s">
        <v>9068</v>
      </c>
      <c r="J4265" s="367" t="s">
        <v>9031</v>
      </c>
      <c r="K4265" s="379">
        <v>1</v>
      </c>
      <c r="L4265" s="420">
        <v>1</v>
      </c>
      <c r="M4265" s="247">
        <v>1500</v>
      </c>
      <c r="N4265" s="379"/>
      <c r="O4265" s="379"/>
      <c r="P4265" s="247"/>
    </row>
    <row r="4266" spans="1:16" s="54" customFormat="1" ht="11.25" x14ac:dyDescent="0.2">
      <c r="A4266" s="554" t="s">
        <v>517</v>
      </c>
      <c r="B4266" s="381" t="s">
        <v>4555</v>
      </c>
      <c r="C4266" s="381" t="s">
        <v>9027</v>
      </c>
      <c r="D4266" s="367" t="s">
        <v>9071</v>
      </c>
      <c r="E4266" s="247"/>
      <c r="F4266" s="379"/>
      <c r="G4266" s="367" t="s">
        <v>9066</v>
      </c>
      <c r="H4266" s="381" t="s">
        <v>9067</v>
      </c>
      <c r="I4266" s="381" t="s">
        <v>9068</v>
      </c>
      <c r="J4266" s="367" t="s">
        <v>9031</v>
      </c>
      <c r="K4266" s="379">
        <v>1</v>
      </c>
      <c r="L4266" s="420">
        <v>1</v>
      </c>
      <c r="M4266" s="247">
        <v>6000</v>
      </c>
      <c r="N4266" s="379"/>
      <c r="O4266" s="379"/>
      <c r="P4266" s="247"/>
    </row>
    <row r="4267" spans="1:16" s="54" customFormat="1" ht="11.25" x14ac:dyDescent="0.2">
      <c r="A4267" s="554" t="s">
        <v>517</v>
      </c>
      <c r="B4267" s="381" t="s">
        <v>4555</v>
      </c>
      <c r="C4267" s="381" t="s">
        <v>9027</v>
      </c>
      <c r="D4267" s="367" t="s">
        <v>9065</v>
      </c>
      <c r="E4267" s="247"/>
      <c r="F4267" s="379"/>
      <c r="G4267" s="367" t="s">
        <v>9066</v>
      </c>
      <c r="H4267" s="381" t="s">
        <v>9067</v>
      </c>
      <c r="I4267" s="381" t="s">
        <v>9068</v>
      </c>
      <c r="J4267" s="367" t="s">
        <v>9031</v>
      </c>
      <c r="K4267" s="379">
        <v>1</v>
      </c>
      <c r="L4267" s="420">
        <v>1</v>
      </c>
      <c r="M4267" s="247">
        <v>7000</v>
      </c>
      <c r="N4267" s="379"/>
      <c r="O4267" s="379"/>
      <c r="P4267" s="247"/>
    </row>
    <row r="4268" spans="1:16" s="54" customFormat="1" ht="11.25" x14ac:dyDescent="0.2">
      <c r="A4268" s="554" t="s">
        <v>517</v>
      </c>
      <c r="B4268" s="381" t="s">
        <v>4555</v>
      </c>
      <c r="C4268" s="381" t="s">
        <v>9027</v>
      </c>
      <c r="D4268" s="367" t="s">
        <v>9065</v>
      </c>
      <c r="E4268" s="247"/>
      <c r="F4268" s="379"/>
      <c r="G4268" s="367" t="s">
        <v>9066</v>
      </c>
      <c r="H4268" s="381" t="s">
        <v>9067</v>
      </c>
      <c r="I4268" s="381" t="s">
        <v>9068</v>
      </c>
      <c r="J4268" s="367" t="s">
        <v>9031</v>
      </c>
      <c r="K4268" s="379">
        <v>1</v>
      </c>
      <c r="L4268" s="420">
        <v>1</v>
      </c>
      <c r="M4268" s="247">
        <v>7000</v>
      </c>
      <c r="N4268" s="379"/>
      <c r="O4268" s="379"/>
      <c r="P4268" s="247"/>
    </row>
    <row r="4269" spans="1:16" s="54" customFormat="1" ht="11.25" x14ac:dyDescent="0.2">
      <c r="A4269" s="554" t="s">
        <v>517</v>
      </c>
      <c r="B4269" s="381" t="s">
        <v>4555</v>
      </c>
      <c r="C4269" s="381" t="s">
        <v>9027</v>
      </c>
      <c r="D4269" s="367" t="s">
        <v>9065</v>
      </c>
      <c r="E4269" s="247"/>
      <c r="F4269" s="379"/>
      <c r="G4269" s="367" t="s">
        <v>9066</v>
      </c>
      <c r="H4269" s="381" t="s">
        <v>9067</v>
      </c>
      <c r="I4269" s="381" t="s">
        <v>9068</v>
      </c>
      <c r="J4269" s="367" t="s">
        <v>9031</v>
      </c>
      <c r="K4269" s="379">
        <v>1</v>
      </c>
      <c r="L4269" s="420">
        <v>1</v>
      </c>
      <c r="M4269" s="247">
        <v>7000</v>
      </c>
      <c r="N4269" s="379"/>
      <c r="O4269" s="379"/>
      <c r="P4269" s="247"/>
    </row>
    <row r="4270" spans="1:16" s="54" customFormat="1" ht="11.25" x14ac:dyDescent="0.2">
      <c r="A4270" s="554" t="s">
        <v>517</v>
      </c>
      <c r="B4270" s="381" t="s">
        <v>4555</v>
      </c>
      <c r="C4270" s="381" t="s">
        <v>9027</v>
      </c>
      <c r="D4270" s="367" t="s">
        <v>9042</v>
      </c>
      <c r="E4270" s="247"/>
      <c r="F4270" s="379"/>
      <c r="G4270" s="367" t="s">
        <v>9066</v>
      </c>
      <c r="H4270" s="381" t="s">
        <v>9067</v>
      </c>
      <c r="I4270" s="381" t="s">
        <v>9068</v>
      </c>
      <c r="J4270" s="367" t="s">
        <v>9031</v>
      </c>
      <c r="K4270" s="379">
        <v>1</v>
      </c>
      <c r="L4270" s="420">
        <v>1</v>
      </c>
      <c r="M4270" s="247">
        <v>6000</v>
      </c>
      <c r="N4270" s="379"/>
      <c r="O4270" s="379"/>
      <c r="P4270" s="247"/>
    </row>
    <row r="4271" spans="1:16" s="54" customFormat="1" ht="11.25" x14ac:dyDescent="0.2">
      <c r="A4271" s="554" t="s">
        <v>517</v>
      </c>
      <c r="B4271" s="381" t="s">
        <v>4555</v>
      </c>
      <c r="C4271" s="381" t="s">
        <v>9027</v>
      </c>
      <c r="D4271" s="367" t="s">
        <v>9042</v>
      </c>
      <c r="E4271" s="247"/>
      <c r="F4271" s="379"/>
      <c r="G4271" s="367" t="s">
        <v>9066</v>
      </c>
      <c r="H4271" s="381" t="s">
        <v>9067</v>
      </c>
      <c r="I4271" s="381" t="s">
        <v>9068</v>
      </c>
      <c r="J4271" s="367" t="s">
        <v>9031</v>
      </c>
      <c r="K4271" s="379">
        <v>1</v>
      </c>
      <c r="L4271" s="420">
        <v>1</v>
      </c>
      <c r="M4271" s="247">
        <v>6000</v>
      </c>
      <c r="N4271" s="379"/>
      <c r="O4271" s="379"/>
      <c r="P4271" s="247"/>
    </row>
    <row r="4272" spans="1:16" s="54" customFormat="1" ht="11.25" x14ac:dyDescent="0.2">
      <c r="A4272" s="554" t="s">
        <v>517</v>
      </c>
      <c r="B4272" s="381" t="s">
        <v>4555</v>
      </c>
      <c r="C4272" s="381" t="s">
        <v>9027</v>
      </c>
      <c r="D4272" s="367" t="s">
        <v>9070</v>
      </c>
      <c r="E4272" s="247"/>
      <c r="F4272" s="379"/>
      <c r="G4272" s="367" t="s">
        <v>9066</v>
      </c>
      <c r="H4272" s="381" t="s">
        <v>9067</v>
      </c>
      <c r="I4272" s="381" t="s">
        <v>9068</v>
      </c>
      <c r="J4272" s="367" t="s">
        <v>9031</v>
      </c>
      <c r="K4272" s="379">
        <v>1</v>
      </c>
      <c r="L4272" s="420">
        <v>1</v>
      </c>
      <c r="M4272" s="247">
        <v>8000</v>
      </c>
      <c r="N4272" s="379"/>
      <c r="O4272" s="379"/>
      <c r="P4272" s="247"/>
    </row>
    <row r="4273" spans="1:16" s="54" customFormat="1" ht="11.25" x14ac:dyDescent="0.2">
      <c r="A4273" s="554" t="s">
        <v>517</v>
      </c>
      <c r="B4273" s="381" t="s">
        <v>4555</v>
      </c>
      <c r="C4273" s="381" t="s">
        <v>9027</v>
      </c>
      <c r="D4273" s="367" t="s">
        <v>9070</v>
      </c>
      <c r="E4273" s="247"/>
      <c r="F4273" s="379"/>
      <c r="G4273" s="367" t="s">
        <v>9066</v>
      </c>
      <c r="H4273" s="381" t="s">
        <v>9067</v>
      </c>
      <c r="I4273" s="381" t="s">
        <v>9068</v>
      </c>
      <c r="J4273" s="367" t="s">
        <v>9031</v>
      </c>
      <c r="K4273" s="379">
        <v>1</v>
      </c>
      <c r="L4273" s="420">
        <v>1</v>
      </c>
      <c r="M4273" s="247">
        <v>8000</v>
      </c>
      <c r="N4273" s="379"/>
      <c r="O4273" s="379"/>
      <c r="P4273" s="247"/>
    </row>
    <row r="4274" spans="1:16" s="54" customFormat="1" ht="11.25" x14ac:dyDescent="0.2">
      <c r="A4274" s="554" t="s">
        <v>517</v>
      </c>
      <c r="B4274" s="381" t="s">
        <v>4555</v>
      </c>
      <c r="C4274" s="381" t="s">
        <v>9027</v>
      </c>
      <c r="D4274" s="367" t="s">
        <v>9078</v>
      </c>
      <c r="E4274" s="247"/>
      <c r="F4274" s="379"/>
      <c r="G4274" s="367" t="s">
        <v>9066</v>
      </c>
      <c r="H4274" s="381" t="s">
        <v>9067</v>
      </c>
      <c r="I4274" s="381" t="s">
        <v>9068</v>
      </c>
      <c r="J4274" s="367" t="s">
        <v>9031</v>
      </c>
      <c r="K4274" s="379">
        <v>1</v>
      </c>
      <c r="L4274" s="420">
        <v>1</v>
      </c>
      <c r="M4274" s="247">
        <v>7680</v>
      </c>
      <c r="N4274" s="379"/>
      <c r="O4274" s="379"/>
      <c r="P4274" s="247"/>
    </row>
    <row r="4275" spans="1:16" s="54" customFormat="1" ht="11.25" x14ac:dyDescent="0.2">
      <c r="A4275" s="554" t="s">
        <v>517</v>
      </c>
      <c r="B4275" s="381" t="s">
        <v>4555</v>
      </c>
      <c r="C4275" s="381" t="s">
        <v>9027</v>
      </c>
      <c r="D4275" s="367" t="s">
        <v>9078</v>
      </c>
      <c r="E4275" s="247"/>
      <c r="F4275" s="379"/>
      <c r="G4275" s="367" t="s">
        <v>9066</v>
      </c>
      <c r="H4275" s="381" t="s">
        <v>9067</v>
      </c>
      <c r="I4275" s="381" t="s">
        <v>9068</v>
      </c>
      <c r="J4275" s="367" t="s">
        <v>9031</v>
      </c>
      <c r="K4275" s="379">
        <v>1</v>
      </c>
      <c r="L4275" s="420">
        <v>1</v>
      </c>
      <c r="M4275" s="247">
        <v>5760</v>
      </c>
      <c r="N4275" s="379"/>
      <c r="O4275" s="379"/>
      <c r="P4275" s="247"/>
    </row>
    <row r="4276" spans="1:16" s="54" customFormat="1" ht="11.25" x14ac:dyDescent="0.2">
      <c r="A4276" s="554" t="s">
        <v>517</v>
      </c>
      <c r="B4276" s="381" t="s">
        <v>4555</v>
      </c>
      <c r="C4276" s="381" t="s">
        <v>9027</v>
      </c>
      <c r="D4276" s="367" t="s">
        <v>9078</v>
      </c>
      <c r="E4276" s="247"/>
      <c r="F4276" s="379"/>
      <c r="G4276" s="367" t="s">
        <v>9066</v>
      </c>
      <c r="H4276" s="381" t="s">
        <v>9067</v>
      </c>
      <c r="I4276" s="381" t="s">
        <v>9068</v>
      </c>
      <c r="J4276" s="367" t="s">
        <v>9031</v>
      </c>
      <c r="K4276" s="379">
        <v>1</v>
      </c>
      <c r="L4276" s="420">
        <v>1</v>
      </c>
      <c r="M4276" s="247">
        <v>7680</v>
      </c>
      <c r="N4276" s="379"/>
      <c r="O4276" s="379"/>
      <c r="P4276" s="247"/>
    </row>
    <row r="4277" spans="1:16" s="54" customFormat="1" ht="11.25" x14ac:dyDescent="0.2">
      <c r="A4277" s="554" t="s">
        <v>517</v>
      </c>
      <c r="B4277" s="381" t="s">
        <v>4555</v>
      </c>
      <c r="C4277" s="381" t="s">
        <v>9027</v>
      </c>
      <c r="D4277" s="367" t="s">
        <v>9078</v>
      </c>
      <c r="E4277" s="247"/>
      <c r="F4277" s="379"/>
      <c r="G4277" s="367" t="s">
        <v>9066</v>
      </c>
      <c r="H4277" s="381" t="s">
        <v>9067</v>
      </c>
      <c r="I4277" s="381" t="s">
        <v>9068</v>
      </c>
      <c r="J4277" s="367" t="s">
        <v>9031</v>
      </c>
      <c r="K4277" s="379">
        <v>1</v>
      </c>
      <c r="L4277" s="420">
        <v>1</v>
      </c>
      <c r="M4277" s="247">
        <v>8640</v>
      </c>
      <c r="N4277" s="379"/>
      <c r="O4277" s="379"/>
      <c r="P4277" s="247"/>
    </row>
    <row r="4278" spans="1:16" s="54" customFormat="1" ht="11.25" x14ac:dyDescent="0.2">
      <c r="A4278" s="554" t="s">
        <v>517</v>
      </c>
      <c r="B4278" s="381" t="s">
        <v>4555</v>
      </c>
      <c r="C4278" s="381" t="s">
        <v>9027</v>
      </c>
      <c r="D4278" s="367" t="s">
        <v>9079</v>
      </c>
      <c r="E4278" s="247"/>
      <c r="F4278" s="379"/>
      <c r="G4278" s="367" t="s">
        <v>9066</v>
      </c>
      <c r="H4278" s="381" t="s">
        <v>9067</v>
      </c>
      <c r="I4278" s="381" t="s">
        <v>9068</v>
      </c>
      <c r="J4278" s="367" t="s">
        <v>9031</v>
      </c>
      <c r="K4278" s="379">
        <v>1</v>
      </c>
      <c r="L4278" s="420">
        <v>1</v>
      </c>
      <c r="M4278" s="247">
        <v>6000</v>
      </c>
      <c r="N4278" s="379"/>
      <c r="O4278" s="379"/>
      <c r="P4278" s="247"/>
    </row>
    <row r="4279" spans="1:16" s="54" customFormat="1" ht="11.25" x14ac:dyDescent="0.2">
      <c r="A4279" s="554" t="s">
        <v>517</v>
      </c>
      <c r="B4279" s="381" t="s">
        <v>4555</v>
      </c>
      <c r="C4279" s="381" t="s">
        <v>9027</v>
      </c>
      <c r="D4279" s="367" t="s">
        <v>9080</v>
      </c>
      <c r="E4279" s="247"/>
      <c r="F4279" s="379"/>
      <c r="G4279" s="367" t="s">
        <v>9066</v>
      </c>
      <c r="H4279" s="381" t="s">
        <v>9067</v>
      </c>
      <c r="I4279" s="381" t="s">
        <v>9068</v>
      </c>
      <c r="J4279" s="367" t="s">
        <v>9031</v>
      </c>
      <c r="K4279" s="379">
        <v>1</v>
      </c>
      <c r="L4279" s="420">
        <v>1</v>
      </c>
      <c r="M4279" s="247">
        <v>6000</v>
      </c>
      <c r="N4279" s="379"/>
      <c r="O4279" s="379"/>
      <c r="P4279" s="247"/>
    </row>
    <row r="4280" spans="1:16" s="54" customFormat="1" ht="11.25" x14ac:dyDescent="0.2">
      <c r="A4280" s="554" t="s">
        <v>517</v>
      </c>
      <c r="B4280" s="381" t="s">
        <v>4555</v>
      </c>
      <c r="C4280" s="381" t="s">
        <v>9027</v>
      </c>
      <c r="D4280" s="367" t="s">
        <v>9077</v>
      </c>
      <c r="E4280" s="247"/>
      <c r="F4280" s="379"/>
      <c r="G4280" s="367" t="s">
        <v>9066</v>
      </c>
      <c r="H4280" s="381" t="s">
        <v>9067</v>
      </c>
      <c r="I4280" s="381" t="s">
        <v>9068</v>
      </c>
      <c r="J4280" s="367" t="s">
        <v>9031</v>
      </c>
      <c r="K4280" s="379">
        <v>1</v>
      </c>
      <c r="L4280" s="420">
        <v>1</v>
      </c>
      <c r="M4280" s="247">
        <v>3000</v>
      </c>
      <c r="N4280" s="379"/>
      <c r="O4280" s="379"/>
      <c r="P4280" s="247"/>
    </row>
    <row r="4281" spans="1:16" s="54" customFormat="1" ht="11.25" x14ac:dyDescent="0.2">
      <c r="A4281" s="554" t="s">
        <v>517</v>
      </c>
      <c r="B4281" s="381" t="s">
        <v>4555</v>
      </c>
      <c r="C4281" s="381" t="s">
        <v>9027</v>
      </c>
      <c r="D4281" s="367" t="s">
        <v>9071</v>
      </c>
      <c r="E4281" s="247"/>
      <c r="F4281" s="379"/>
      <c r="G4281" s="367" t="s">
        <v>9066</v>
      </c>
      <c r="H4281" s="381" t="s">
        <v>9067</v>
      </c>
      <c r="I4281" s="381" t="s">
        <v>9068</v>
      </c>
      <c r="J4281" s="367" t="s">
        <v>9031</v>
      </c>
      <c r="K4281" s="379">
        <v>1</v>
      </c>
      <c r="L4281" s="420">
        <v>1</v>
      </c>
      <c r="M4281" s="247">
        <v>10190.219999999999</v>
      </c>
      <c r="N4281" s="379"/>
      <c r="O4281" s="379"/>
      <c r="P4281" s="247"/>
    </row>
    <row r="4282" spans="1:16" s="54" customFormat="1" ht="11.25" x14ac:dyDescent="0.2">
      <c r="A4282" s="554" t="s">
        <v>517</v>
      </c>
      <c r="B4282" s="381" t="s">
        <v>4555</v>
      </c>
      <c r="C4282" s="381" t="s">
        <v>9027</v>
      </c>
      <c r="D4282" s="367" t="s">
        <v>9071</v>
      </c>
      <c r="E4282" s="247"/>
      <c r="F4282" s="379"/>
      <c r="G4282" s="367" t="s">
        <v>9066</v>
      </c>
      <c r="H4282" s="381" t="s">
        <v>9067</v>
      </c>
      <c r="I4282" s="381" t="s">
        <v>9068</v>
      </c>
      <c r="J4282" s="367" t="s">
        <v>9031</v>
      </c>
      <c r="K4282" s="379">
        <v>1</v>
      </c>
      <c r="L4282" s="420">
        <v>1</v>
      </c>
      <c r="M4282" s="247">
        <v>5095.1099999999997</v>
      </c>
      <c r="N4282" s="379"/>
      <c r="O4282" s="379"/>
      <c r="P4282" s="247"/>
    </row>
    <row r="4283" spans="1:16" s="54" customFormat="1" ht="11.25" x14ac:dyDescent="0.2">
      <c r="A4283" s="554" t="s">
        <v>517</v>
      </c>
      <c r="B4283" s="381" t="s">
        <v>4555</v>
      </c>
      <c r="C4283" s="381" t="s">
        <v>9027</v>
      </c>
      <c r="D4283" s="367" t="s">
        <v>9071</v>
      </c>
      <c r="E4283" s="247"/>
      <c r="F4283" s="379"/>
      <c r="G4283" s="367" t="s">
        <v>9066</v>
      </c>
      <c r="H4283" s="381" t="s">
        <v>9067</v>
      </c>
      <c r="I4283" s="381" t="s">
        <v>9068</v>
      </c>
      <c r="J4283" s="367" t="s">
        <v>9031</v>
      </c>
      <c r="K4283" s="379">
        <v>1</v>
      </c>
      <c r="L4283" s="420">
        <v>1</v>
      </c>
      <c r="M4283" s="247">
        <v>6368.88</v>
      </c>
      <c r="N4283" s="379"/>
      <c r="O4283" s="379"/>
      <c r="P4283" s="247"/>
    </row>
    <row r="4284" spans="1:16" s="54" customFormat="1" ht="11.25" x14ac:dyDescent="0.2">
      <c r="A4284" s="554" t="s">
        <v>517</v>
      </c>
      <c r="B4284" s="381" t="s">
        <v>4555</v>
      </c>
      <c r="C4284" s="381" t="s">
        <v>9027</v>
      </c>
      <c r="D4284" s="367" t="s">
        <v>9065</v>
      </c>
      <c r="E4284" s="247"/>
      <c r="F4284" s="379"/>
      <c r="G4284" s="367" t="s">
        <v>9066</v>
      </c>
      <c r="H4284" s="381" t="s">
        <v>9067</v>
      </c>
      <c r="I4284" s="381" t="s">
        <v>9068</v>
      </c>
      <c r="J4284" s="367" t="s">
        <v>9031</v>
      </c>
      <c r="K4284" s="379">
        <v>1</v>
      </c>
      <c r="L4284" s="420">
        <v>1</v>
      </c>
      <c r="M4284" s="247">
        <v>11463.93</v>
      </c>
      <c r="N4284" s="379"/>
      <c r="O4284" s="379"/>
      <c r="P4284" s="247"/>
    </row>
    <row r="4285" spans="1:16" s="54" customFormat="1" ht="11.25" x14ac:dyDescent="0.2">
      <c r="A4285" s="554" t="s">
        <v>517</v>
      </c>
      <c r="B4285" s="381" t="s">
        <v>4555</v>
      </c>
      <c r="C4285" s="381" t="s">
        <v>9027</v>
      </c>
      <c r="D4285" s="367" t="s">
        <v>9071</v>
      </c>
      <c r="E4285" s="247"/>
      <c r="F4285" s="379"/>
      <c r="G4285" s="367" t="s">
        <v>9066</v>
      </c>
      <c r="H4285" s="381" t="s">
        <v>9067</v>
      </c>
      <c r="I4285" s="381" t="s">
        <v>9068</v>
      </c>
      <c r="J4285" s="367" t="s">
        <v>9031</v>
      </c>
      <c r="K4285" s="379">
        <v>1</v>
      </c>
      <c r="L4285" s="420">
        <v>1</v>
      </c>
      <c r="M4285" s="247">
        <v>1273.77</v>
      </c>
      <c r="N4285" s="379"/>
      <c r="O4285" s="379"/>
      <c r="P4285" s="247"/>
    </row>
    <row r="4286" spans="1:16" s="54" customFormat="1" ht="11.25" x14ac:dyDescent="0.2">
      <c r="A4286" s="554" t="s">
        <v>517</v>
      </c>
      <c r="B4286" s="381" t="s">
        <v>4555</v>
      </c>
      <c r="C4286" s="381" t="s">
        <v>9027</v>
      </c>
      <c r="D4286" s="367" t="s">
        <v>9071</v>
      </c>
      <c r="E4286" s="247"/>
      <c r="F4286" s="379"/>
      <c r="G4286" s="367" t="s">
        <v>9066</v>
      </c>
      <c r="H4286" s="381" t="s">
        <v>9067</v>
      </c>
      <c r="I4286" s="381" t="s">
        <v>9068</v>
      </c>
      <c r="J4286" s="367" t="s">
        <v>9031</v>
      </c>
      <c r="K4286" s="379">
        <v>1</v>
      </c>
      <c r="L4286" s="420">
        <v>1</v>
      </c>
      <c r="M4286" s="247">
        <v>3821.33</v>
      </c>
      <c r="N4286" s="379"/>
      <c r="O4286" s="379"/>
      <c r="P4286" s="247"/>
    </row>
    <row r="4287" spans="1:16" s="54" customFormat="1" ht="11.25" x14ac:dyDescent="0.2">
      <c r="A4287" s="554" t="s">
        <v>517</v>
      </c>
      <c r="B4287" s="381" t="s">
        <v>4555</v>
      </c>
      <c r="C4287" s="381" t="s">
        <v>9027</v>
      </c>
      <c r="D4287" s="367" t="s">
        <v>9071</v>
      </c>
      <c r="E4287" s="247"/>
      <c r="F4287" s="379"/>
      <c r="G4287" s="367" t="s">
        <v>9066</v>
      </c>
      <c r="H4287" s="381" t="s">
        <v>9067</v>
      </c>
      <c r="I4287" s="381" t="s">
        <v>9068</v>
      </c>
      <c r="J4287" s="367" t="s">
        <v>9031</v>
      </c>
      <c r="K4287" s="379">
        <v>1</v>
      </c>
      <c r="L4287" s="420">
        <v>1</v>
      </c>
      <c r="M4287" s="247">
        <v>8916.44</v>
      </c>
      <c r="N4287" s="379"/>
      <c r="O4287" s="379"/>
      <c r="P4287" s="247"/>
    </row>
    <row r="4288" spans="1:16" s="54" customFormat="1" ht="11.25" x14ac:dyDescent="0.2">
      <c r="A4288" s="554" t="s">
        <v>517</v>
      </c>
      <c r="B4288" s="381" t="s">
        <v>4555</v>
      </c>
      <c r="C4288" s="381" t="s">
        <v>9027</v>
      </c>
      <c r="D4288" s="367" t="s">
        <v>9078</v>
      </c>
      <c r="E4288" s="247"/>
      <c r="F4288" s="379"/>
      <c r="G4288" s="367" t="s">
        <v>9066</v>
      </c>
      <c r="H4288" s="381" t="s">
        <v>9067</v>
      </c>
      <c r="I4288" s="381" t="s">
        <v>9068</v>
      </c>
      <c r="J4288" s="367" t="s">
        <v>9031</v>
      </c>
      <c r="K4288" s="379">
        <v>1</v>
      </c>
      <c r="L4288" s="420">
        <v>1</v>
      </c>
      <c r="M4288" s="247">
        <v>11463.93</v>
      </c>
      <c r="N4288" s="379"/>
      <c r="O4288" s="379"/>
      <c r="P4288" s="247"/>
    </row>
    <row r="4289" spans="1:16" s="54" customFormat="1" ht="11.25" x14ac:dyDescent="0.2">
      <c r="A4289" s="554" t="s">
        <v>517</v>
      </c>
      <c r="B4289" s="381" t="s">
        <v>4555</v>
      </c>
      <c r="C4289" s="381" t="s">
        <v>9027</v>
      </c>
      <c r="D4289" s="367" t="s">
        <v>9071</v>
      </c>
      <c r="E4289" s="247"/>
      <c r="F4289" s="379"/>
      <c r="G4289" s="367" t="s">
        <v>9066</v>
      </c>
      <c r="H4289" s="381" t="s">
        <v>9067</v>
      </c>
      <c r="I4289" s="381" t="s">
        <v>9068</v>
      </c>
      <c r="J4289" s="367" t="s">
        <v>9031</v>
      </c>
      <c r="K4289" s="379">
        <v>1</v>
      </c>
      <c r="L4289" s="420">
        <v>1</v>
      </c>
      <c r="M4289" s="247">
        <v>2547.54</v>
      </c>
      <c r="N4289" s="379"/>
      <c r="O4289" s="379"/>
      <c r="P4289" s="247"/>
    </row>
    <row r="4290" spans="1:16" s="54" customFormat="1" ht="11.25" x14ac:dyDescent="0.2">
      <c r="A4290" s="554" t="s">
        <v>517</v>
      </c>
      <c r="B4290" s="381" t="s">
        <v>4555</v>
      </c>
      <c r="C4290" s="381" t="s">
        <v>9027</v>
      </c>
      <c r="D4290" s="367" t="s">
        <v>9042</v>
      </c>
      <c r="E4290" s="247"/>
      <c r="F4290" s="379"/>
      <c r="G4290" s="367" t="s">
        <v>9066</v>
      </c>
      <c r="H4290" s="381" t="s">
        <v>9067</v>
      </c>
      <c r="I4290" s="381" t="s">
        <v>9068</v>
      </c>
      <c r="J4290" s="367" t="s">
        <v>9031</v>
      </c>
      <c r="K4290" s="379">
        <v>1</v>
      </c>
      <c r="L4290" s="420">
        <v>1</v>
      </c>
      <c r="M4290" s="247">
        <v>5000</v>
      </c>
      <c r="N4290" s="379"/>
      <c r="O4290" s="379"/>
      <c r="P4290" s="247"/>
    </row>
    <row r="4291" spans="1:16" s="54" customFormat="1" ht="11.25" x14ac:dyDescent="0.2">
      <c r="A4291" s="554" t="s">
        <v>517</v>
      </c>
      <c r="B4291" s="381" t="s">
        <v>4555</v>
      </c>
      <c r="C4291" s="381" t="s">
        <v>9027</v>
      </c>
      <c r="D4291" s="367" t="s">
        <v>9081</v>
      </c>
      <c r="E4291" s="247"/>
      <c r="F4291" s="379"/>
      <c r="G4291" s="367" t="s">
        <v>9066</v>
      </c>
      <c r="H4291" s="381" t="s">
        <v>9067</v>
      </c>
      <c r="I4291" s="381" t="s">
        <v>9068</v>
      </c>
      <c r="J4291" s="367" t="s">
        <v>9031</v>
      </c>
      <c r="K4291" s="379">
        <v>1</v>
      </c>
      <c r="L4291" s="420">
        <v>1</v>
      </c>
      <c r="M4291" s="247">
        <v>8000</v>
      </c>
      <c r="N4291" s="379"/>
      <c r="O4291" s="379"/>
      <c r="P4291" s="247"/>
    </row>
    <row r="4292" spans="1:16" s="54" customFormat="1" ht="11.25" x14ac:dyDescent="0.2">
      <c r="A4292" s="554" t="s">
        <v>517</v>
      </c>
      <c r="B4292" s="381" t="s">
        <v>9026</v>
      </c>
      <c r="C4292" s="381" t="s">
        <v>9027</v>
      </c>
      <c r="D4292" s="367" t="s">
        <v>9042</v>
      </c>
      <c r="E4292" s="247"/>
      <c r="F4292" s="379"/>
      <c r="G4292" s="367" t="s">
        <v>9066</v>
      </c>
      <c r="H4292" s="381" t="s">
        <v>9067</v>
      </c>
      <c r="I4292" s="381" t="s">
        <v>9068</v>
      </c>
      <c r="J4292" s="367" t="s">
        <v>9031</v>
      </c>
      <c r="K4292" s="379">
        <v>1</v>
      </c>
      <c r="L4292" s="420">
        <v>1</v>
      </c>
      <c r="M4292" s="247">
        <v>7000</v>
      </c>
      <c r="N4292" s="379"/>
      <c r="O4292" s="379"/>
      <c r="P4292" s="247"/>
    </row>
    <row r="4293" spans="1:16" s="54" customFormat="1" ht="11.25" x14ac:dyDescent="0.2">
      <c r="A4293" s="554" t="s">
        <v>517</v>
      </c>
      <c r="B4293" s="381" t="s">
        <v>9026</v>
      </c>
      <c r="C4293" s="381" t="s">
        <v>9027</v>
      </c>
      <c r="D4293" s="367" t="s">
        <v>9065</v>
      </c>
      <c r="E4293" s="247"/>
      <c r="F4293" s="379"/>
      <c r="G4293" s="367" t="s">
        <v>9066</v>
      </c>
      <c r="H4293" s="381" t="s">
        <v>9067</v>
      </c>
      <c r="I4293" s="381" t="s">
        <v>9068</v>
      </c>
      <c r="J4293" s="367" t="s">
        <v>9031</v>
      </c>
      <c r="K4293" s="379">
        <v>1</v>
      </c>
      <c r="L4293" s="420">
        <v>1</v>
      </c>
      <c r="M4293" s="247">
        <v>7000</v>
      </c>
      <c r="N4293" s="379"/>
      <c r="O4293" s="379"/>
      <c r="P4293" s="247"/>
    </row>
    <row r="4294" spans="1:16" s="54" customFormat="1" ht="11.25" x14ac:dyDescent="0.2">
      <c r="A4294" s="554" t="s">
        <v>517</v>
      </c>
      <c r="B4294" s="381" t="s">
        <v>9026</v>
      </c>
      <c r="C4294" s="381" t="s">
        <v>9027</v>
      </c>
      <c r="D4294" s="367" t="s">
        <v>9079</v>
      </c>
      <c r="E4294" s="247"/>
      <c r="F4294" s="379"/>
      <c r="G4294" s="367" t="s">
        <v>9066</v>
      </c>
      <c r="H4294" s="381" t="s">
        <v>9067</v>
      </c>
      <c r="I4294" s="381" t="s">
        <v>9068</v>
      </c>
      <c r="J4294" s="367" t="s">
        <v>9031</v>
      </c>
      <c r="K4294" s="379">
        <v>1</v>
      </c>
      <c r="L4294" s="420">
        <v>1</v>
      </c>
      <c r="M4294" s="247">
        <v>6000</v>
      </c>
      <c r="N4294" s="379"/>
      <c r="O4294" s="379"/>
      <c r="P4294" s="247"/>
    </row>
    <row r="4295" spans="1:16" s="54" customFormat="1" ht="11.25" x14ac:dyDescent="0.2">
      <c r="A4295" s="554" t="s">
        <v>517</v>
      </c>
      <c r="B4295" s="381" t="s">
        <v>9026</v>
      </c>
      <c r="C4295" s="381" t="s">
        <v>9027</v>
      </c>
      <c r="D4295" s="367" t="s">
        <v>9073</v>
      </c>
      <c r="E4295" s="247"/>
      <c r="F4295" s="379"/>
      <c r="G4295" s="367" t="s">
        <v>9066</v>
      </c>
      <c r="H4295" s="381" t="s">
        <v>9067</v>
      </c>
      <c r="I4295" s="381" t="s">
        <v>9068</v>
      </c>
      <c r="J4295" s="367" t="s">
        <v>9031</v>
      </c>
      <c r="K4295" s="379">
        <v>1</v>
      </c>
      <c r="L4295" s="420">
        <v>1</v>
      </c>
      <c r="M4295" s="247">
        <v>6000</v>
      </c>
      <c r="N4295" s="379"/>
      <c r="O4295" s="379"/>
      <c r="P4295" s="247"/>
    </row>
    <row r="4296" spans="1:16" s="54" customFormat="1" ht="11.25" x14ac:dyDescent="0.2">
      <c r="A4296" s="554" t="s">
        <v>517</v>
      </c>
      <c r="B4296" s="381" t="s">
        <v>9026</v>
      </c>
      <c r="C4296" s="381" t="s">
        <v>9027</v>
      </c>
      <c r="D4296" s="367" t="s">
        <v>9078</v>
      </c>
      <c r="E4296" s="247"/>
      <c r="F4296" s="379"/>
      <c r="G4296" s="367" t="s">
        <v>9066</v>
      </c>
      <c r="H4296" s="381" t="s">
        <v>9067</v>
      </c>
      <c r="I4296" s="381" t="s">
        <v>9068</v>
      </c>
      <c r="J4296" s="367" t="s">
        <v>9031</v>
      </c>
      <c r="K4296" s="379">
        <v>1</v>
      </c>
      <c r="L4296" s="420">
        <v>1</v>
      </c>
      <c r="M4296" s="247">
        <v>4800</v>
      </c>
      <c r="N4296" s="379"/>
      <c r="O4296" s="379"/>
      <c r="P4296" s="247"/>
    </row>
    <row r="4297" spans="1:16" s="54" customFormat="1" ht="11.25" x14ac:dyDescent="0.2">
      <c r="A4297" s="554" t="s">
        <v>517</v>
      </c>
      <c r="B4297" s="381" t="s">
        <v>9026</v>
      </c>
      <c r="C4297" s="381" t="s">
        <v>9027</v>
      </c>
      <c r="D4297" s="367" t="s">
        <v>9042</v>
      </c>
      <c r="E4297" s="247"/>
      <c r="F4297" s="379"/>
      <c r="G4297" s="367" t="s">
        <v>9066</v>
      </c>
      <c r="H4297" s="381" t="s">
        <v>9067</v>
      </c>
      <c r="I4297" s="381" t="s">
        <v>9068</v>
      </c>
      <c r="J4297" s="367" t="s">
        <v>9031</v>
      </c>
      <c r="K4297" s="379">
        <v>1</v>
      </c>
      <c r="L4297" s="420">
        <v>1</v>
      </c>
      <c r="M4297" s="247">
        <v>6000</v>
      </c>
      <c r="N4297" s="379"/>
      <c r="O4297" s="379"/>
      <c r="P4297" s="247"/>
    </row>
    <row r="4298" spans="1:16" s="54" customFormat="1" ht="11.25" x14ac:dyDescent="0.2">
      <c r="A4298" s="554" t="s">
        <v>517</v>
      </c>
      <c r="B4298" s="381" t="s">
        <v>9026</v>
      </c>
      <c r="C4298" s="381" t="s">
        <v>9027</v>
      </c>
      <c r="D4298" s="367" t="s">
        <v>9042</v>
      </c>
      <c r="E4298" s="247"/>
      <c r="F4298" s="379"/>
      <c r="G4298" s="367" t="s">
        <v>9066</v>
      </c>
      <c r="H4298" s="381" t="s">
        <v>9067</v>
      </c>
      <c r="I4298" s="381" t="s">
        <v>9068</v>
      </c>
      <c r="J4298" s="367" t="s">
        <v>9031</v>
      </c>
      <c r="K4298" s="379">
        <v>1</v>
      </c>
      <c r="L4298" s="420">
        <v>1</v>
      </c>
      <c r="M4298" s="247">
        <v>6000</v>
      </c>
      <c r="N4298" s="379"/>
      <c r="O4298" s="379"/>
      <c r="P4298" s="247"/>
    </row>
    <row r="4299" spans="1:16" s="54" customFormat="1" ht="11.25" x14ac:dyDescent="0.2">
      <c r="A4299" s="554" t="s">
        <v>517</v>
      </c>
      <c r="B4299" s="381" t="s">
        <v>9026</v>
      </c>
      <c r="C4299" s="381" t="s">
        <v>9027</v>
      </c>
      <c r="D4299" s="367" t="s">
        <v>9070</v>
      </c>
      <c r="E4299" s="247"/>
      <c r="F4299" s="379"/>
      <c r="G4299" s="367" t="s">
        <v>9066</v>
      </c>
      <c r="H4299" s="381" t="s">
        <v>9067</v>
      </c>
      <c r="I4299" s="381" t="s">
        <v>9068</v>
      </c>
      <c r="J4299" s="367" t="s">
        <v>9031</v>
      </c>
      <c r="K4299" s="379">
        <v>1</v>
      </c>
      <c r="L4299" s="420">
        <v>1</v>
      </c>
      <c r="M4299" s="247">
        <v>8000</v>
      </c>
      <c r="N4299" s="379"/>
      <c r="O4299" s="379"/>
      <c r="P4299" s="247"/>
    </row>
    <row r="4300" spans="1:16" s="54" customFormat="1" ht="11.25" x14ac:dyDescent="0.2">
      <c r="A4300" s="554" t="s">
        <v>517</v>
      </c>
      <c r="B4300" s="381" t="s">
        <v>9026</v>
      </c>
      <c r="C4300" s="381" t="s">
        <v>9027</v>
      </c>
      <c r="D4300" s="367" t="s">
        <v>9071</v>
      </c>
      <c r="E4300" s="247"/>
      <c r="F4300" s="379"/>
      <c r="G4300" s="367" t="s">
        <v>9066</v>
      </c>
      <c r="H4300" s="381" t="s">
        <v>9067</v>
      </c>
      <c r="I4300" s="381" t="s">
        <v>9068</v>
      </c>
      <c r="J4300" s="367" t="s">
        <v>9031</v>
      </c>
      <c r="K4300" s="379">
        <v>1</v>
      </c>
      <c r="L4300" s="420">
        <v>1</v>
      </c>
      <c r="M4300" s="247">
        <v>6000</v>
      </c>
      <c r="N4300" s="379"/>
      <c r="O4300" s="379"/>
      <c r="P4300" s="247"/>
    </row>
    <row r="4301" spans="1:16" s="54" customFormat="1" ht="11.25" x14ac:dyDescent="0.2">
      <c r="A4301" s="554" t="s">
        <v>517</v>
      </c>
      <c r="B4301" s="381" t="s">
        <v>9026</v>
      </c>
      <c r="C4301" s="381" t="s">
        <v>9027</v>
      </c>
      <c r="D4301" s="367" t="s">
        <v>9065</v>
      </c>
      <c r="E4301" s="247"/>
      <c r="F4301" s="379"/>
      <c r="G4301" s="367" t="s">
        <v>9066</v>
      </c>
      <c r="H4301" s="381" t="s">
        <v>9067</v>
      </c>
      <c r="I4301" s="381" t="s">
        <v>9068</v>
      </c>
      <c r="J4301" s="367" t="s">
        <v>9031</v>
      </c>
      <c r="K4301" s="379">
        <v>1</v>
      </c>
      <c r="L4301" s="420">
        <v>1</v>
      </c>
      <c r="M4301" s="247">
        <v>7000</v>
      </c>
      <c r="N4301" s="379"/>
      <c r="O4301" s="379"/>
      <c r="P4301" s="247"/>
    </row>
    <row r="4302" spans="1:16" s="54" customFormat="1" ht="11.25" x14ac:dyDescent="0.2">
      <c r="A4302" s="554" t="s">
        <v>517</v>
      </c>
      <c r="B4302" s="381" t="s">
        <v>9026</v>
      </c>
      <c r="C4302" s="381" t="s">
        <v>9027</v>
      </c>
      <c r="D4302" s="367" t="s">
        <v>9065</v>
      </c>
      <c r="E4302" s="247"/>
      <c r="F4302" s="379"/>
      <c r="G4302" s="367" t="s">
        <v>9066</v>
      </c>
      <c r="H4302" s="381" t="s">
        <v>9067</v>
      </c>
      <c r="I4302" s="381" t="s">
        <v>9068</v>
      </c>
      <c r="J4302" s="367" t="s">
        <v>9031</v>
      </c>
      <c r="K4302" s="379">
        <v>1</v>
      </c>
      <c r="L4302" s="420">
        <v>1</v>
      </c>
      <c r="M4302" s="247">
        <v>2625</v>
      </c>
      <c r="N4302" s="379"/>
      <c r="O4302" s="379"/>
      <c r="P4302" s="247"/>
    </row>
    <row r="4303" spans="1:16" s="54" customFormat="1" ht="11.25" x14ac:dyDescent="0.2">
      <c r="A4303" s="554" t="s">
        <v>517</v>
      </c>
      <c r="B4303" s="381" t="s">
        <v>9026</v>
      </c>
      <c r="C4303" s="381" t="s">
        <v>9027</v>
      </c>
      <c r="D4303" s="367" t="s">
        <v>9078</v>
      </c>
      <c r="E4303" s="247"/>
      <c r="F4303" s="379"/>
      <c r="G4303" s="367" t="s">
        <v>9066</v>
      </c>
      <c r="H4303" s="381" t="s">
        <v>9067</v>
      </c>
      <c r="I4303" s="381" t="s">
        <v>9068</v>
      </c>
      <c r="J4303" s="367" t="s">
        <v>9031</v>
      </c>
      <c r="K4303" s="379">
        <v>1</v>
      </c>
      <c r="L4303" s="420">
        <v>1</v>
      </c>
      <c r="M4303" s="247">
        <v>7680</v>
      </c>
      <c r="N4303" s="379"/>
      <c r="O4303" s="379"/>
      <c r="P4303" s="247"/>
    </row>
    <row r="4304" spans="1:16" s="54" customFormat="1" ht="11.25" x14ac:dyDescent="0.2">
      <c r="A4304" s="554" t="s">
        <v>517</v>
      </c>
      <c r="B4304" s="381" t="s">
        <v>9026</v>
      </c>
      <c r="C4304" s="381" t="s">
        <v>9027</v>
      </c>
      <c r="D4304" s="367" t="s">
        <v>9082</v>
      </c>
      <c r="E4304" s="247"/>
      <c r="F4304" s="379"/>
      <c r="G4304" s="367" t="s">
        <v>9066</v>
      </c>
      <c r="H4304" s="381" t="s">
        <v>9067</v>
      </c>
      <c r="I4304" s="381" t="s">
        <v>9068</v>
      </c>
      <c r="J4304" s="367" t="s">
        <v>9031</v>
      </c>
      <c r="K4304" s="379">
        <v>1</v>
      </c>
      <c r="L4304" s="420">
        <v>1</v>
      </c>
      <c r="M4304" s="247">
        <v>2880</v>
      </c>
      <c r="N4304" s="379"/>
      <c r="O4304" s="379"/>
      <c r="P4304" s="247"/>
    </row>
    <row r="4305" spans="1:16" s="54" customFormat="1" ht="11.25" x14ac:dyDescent="0.2">
      <c r="A4305" s="554" t="s">
        <v>517</v>
      </c>
      <c r="B4305" s="381" t="s">
        <v>9026</v>
      </c>
      <c r="C4305" s="381" t="s">
        <v>9027</v>
      </c>
      <c r="D4305" s="367" t="s">
        <v>9065</v>
      </c>
      <c r="E4305" s="247"/>
      <c r="F4305" s="379"/>
      <c r="G4305" s="367" t="s">
        <v>9066</v>
      </c>
      <c r="H4305" s="381" t="s">
        <v>9067</v>
      </c>
      <c r="I4305" s="381" t="s">
        <v>9068</v>
      </c>
      <c r="J4305" s="367" t="s">
        <v>9031</v>
      </c>
      <c r="K4305" s="379">
        <v>1</v>
      </c>
      <c r="L4305" s="420">
        <v>1</v>
      </c>
      <c r="M4305" s="247">
        <v>7000</v>
      </c>
      <c r="N4305" s="379"/>
      <c r="O4305" s="379"/>
      <c r="P4305" s="247"/>
    </row>
    <row r="4306" spans="1:16" s="54" customFormat="1" ht="11.25" x14ac:dyDescent="0.2">
      <c r="A4306" s="554" t="s">
        <v>517</v>
      </c>
      <c r="B4306" s="381" t="s">
        <v>9026</v>
      </c>
      <c r="C4306" s="381" t="s">
        <v>9027</v>
      </c>
      <c r="D4306" s="367" t="s">
        <v>9065</v>
      </c>
      <c r="E4306" s="247"/>
      <c r="F4306" s="379"/>
      <c r="G4306" s="367" t="s">
        <v>9066</v>
      </c>
      <c r="H4306" s="381" t="s">
        <v>9067</v>
      </c>
      <c r="I4306" s="381" t="s">
        <v>9068</v>
      </c>
      <c r="J4306" s="367" t="s">
        <v>9031</v>
      </c>
      <c r="K4306" s="379">
        <v>1</v>
      </c>
      <c r="L4306" s="420">
        <v>1</v>
      </c>
      <c r="M4306" s="247">
        <v>7000</v>
      </c>
      <c r="N4306" s="379"/>
      <c r="O4306" s="379"/>
      <c r="P4306" s="247"/>
    </row>
    <row r="4307" spans="1:16" s="54" customFormat="1" ht="11.25" x14ac:dyDescent="0.2">
      <c r="A4307" s="554" t="s">
        <v>517</v>
      </c>
      <c r="B4307" s="381" t="s">
        <v>9026</v>
      </c>
      <c r="C4307" s="381" t="s">
        <v>9027</v>
      </c>
      <c r="D4307" s="367" t="s">
        <v>9065</v>
      </c>
      <c r="E4307" s="247"/>
      <c r="F4307" s="379"/>
      <c r="G4307" s="367" t="s">
        <v>9066</v>
      </c>
      <c r="H4307" s="381" t="s">
        <v>9067</v>
      </c>
      <c r="I4307" s="381" t="s">
        <v>9068</v>
      </c>
      <c r="J4307" s="367" t="s">
        <v>9031</v>
      </c>
      <c r="K4307" s="379">
        <v>1</v>
      </c>
      <c r="L4307" s="420">
        <v>1</v>
      </c>
      <c r="M4307" s="247">
        <v>7000</v>
      </c>
      <c r="N4307" s="379"/>
      <c r="O4307" s="379"/>
      <c r="P4307" s="247"/>
    </row>
    <row r="4308" spans="1:16" s="54" customFormat="1" ht="11.25" x14ac:dyDescent="0.2">
      <c r="A4308" s="554" t="s">
        <v>517</v>
      </c>
      <c r="B4308" s="381" t="s">
        <v>9026</v>
      </c>
      <c r="C4308" s="381" t="s">
        <v>9027</v>
      </c>
      <c r="D4308" s="367" t="s">
        <v>9073</v>
      </c>
      <c r="E4308" s="247"/>
      <c r="F4308" s="379"/>
      <c r="G4308" s="367" t="s">
        <v>9066</v>
      </c>
      <c r="H4308" s="381" t="s">
        <v>9067</v>
      </c>
      <c r="I4308" s="381" t="s">
        <v>9068</v>
      </c>
      <c r="J4308" s="367" t="s">
        <v>9031</v>
      </c>
      <c r="K4308" s="379">
        <v>1</v>
      </c>
      <c r="L4308" s="420">
        <v>1</v>
      </c>
      <c r="M4308" s="247">
        <v>6000</v>
      </c>
      <c r="N4308" s="379"/>
      <c r="O4308" s="379"/>
      <c r="P4308" s="247"/>
    </row>
    <row r="4309" spans="1:16" s="54" customFormat="1" ht="11.25" x14ac:dyDescent="0.2">
      <c r="A4309" s="554" t="s">
        <v>517</v>
      </c>
      <c r="B4309" s="381" t="s">
        <v>9026</v>
      </c>
      <c r="C4309" s="381" t="s">
        <v>9027</v>
      </c>
      <c r="D4309" s="367" t="s">
        <v>9042</v>
      </c>
      <c r="E4309" s="247"/>
      <c r="F4309" s="379"/>
      <c r="G4309" s="367" t="s">
        <v>9066</v>
      </c>
      <c r="H4309" s="381" t="s">
        <v>9067</v>
      </c>
      <c r="I4309" s="381" t="s">
        <v>9068</v>
      </c>
      <c r="J4309" s="367" t="s">
        <v>9031</v>
      </c>
      <c r="K4309" s="379">
        <v>1</v>
      </c>
      <c r="L4309" s="420">
        <v>1</v>
      </c>
      <c r="M4309" s="247">
        <v>6000</v>
      </c>
      <c r="N4309" s="379"/>
      <c r="O4309" s="379"/>
      <c r="P4309" s="247"/>
    </row>
    <row r="4310" spans="1:16" s="54" customFormat="1" ht="11.25" x14ac:dyDescent="0.2">
      <c r="A4310" s="554" t="s">
        <v>517</v>
      </c>
      <c r="B4310" s="381" t="s">
        <v>9026</v>
      </c>
      <c r="C4310" s="381" t="s">
        <v>9027</v>
      </c>
      <c r="D4310" s="367" t="s">
        <v>9071</v>
      </c>
      <c r="E4310" s="247"/>
      <c r="F4310" s="379"/>
      <c r="G4310" s="367" t="s">
        <v>9066</v>
      </c>
      <c r="H4310" s="381" t="s">
        <v>9067</v>
      </c>
      <c r="I4310" s="381" t="s">
        <v>9068</v>
      </c>
      <c r="J4310" s="367" t="s">
        <v>9031</v>
      </c>
      <c r="K4310" s="379">
        <v>1</v>
      </c>
      <c r="L4310" s="420">
        <v>1</v>
      </c>
      <c r="M4310" s="247">
        <v>6000</v>
      </c>
      <c r="N4310" s="379"/>
      <c r="O4310" s="379"/>
      <c r="P4310" s="247"/>
    </row>
    <row r="4311" spans="1:16" s="54" customFormat="1" ht="11.25" x14ac:dyDescent="0.2">
      <c r="A4311" s="554" t="s">
        <v>517</v>
      </c>
      <c r="B4311" s="381" t="s">
        <v>9026</v>
      </c>
      <c r="C4311" s="381" t="s">
        <v>9027</v>
      </c>
      <c r="D4311" s="367" t="s">
        <v>9042</v>
      </c>
      <c r="E4311" s="247"/>
      <c r="F4311" s="379"/>
      <c r="G4311" s="367" t="s">
        <v>9066</v>
      </c>
      <c r="H4311" s="381" t="s">
        <v>9067</v>
      </c>
      <c r="I4311" s="381" t="s">
        <v>9068</v>
      </c>
      <c r="J4311" s="367" t="s">
        <v>9031</v>
      </c>
      <c r="K4311" s="379">
        <v>1</v>
      </c>
      <c r="L4311" s="420">
        <v>1</v>
      </c>
      <c r="M4311" s="247">
        <v>6000</v>
      </c>
      <c r="N4311" s="379"/>
      <c r="O4311" s="379"/>
      <c r="P4311" s="247"/>
    </row>
    <row r="4312" spans="1:16" s="54" customFormat="1" ht="11.25" x14ac:dyDescent="0.2">
      <c r="A4312" s="554" t="s">
        <v>517</v>
      </c>
      <c r="B4312" s="381" t="s">
        <v>9026</v>
      </c>
      <c r="C4312" s="381" t="s">
        <v>9027</v>
      </c>
      <c r="D4312" s="367" t="s">
        <v>9042</v>
      </c>
      <c r="E4312" s="247"/>
      <c r="F4312" s="379"/>
      <c r="G4312" s="367" t="s">
        <v>9066</v>
      </c>
      <c r="H4312" s="381" t="s">
        <v>9067</v>
      </c>
      <c r="I4312" s="381" t="s">
        <v>9068</v>
      </c>
      <c r="J4312" s="367" t="s">
        <v>9031</v>
      </c>
      <c r="K4312" s="379">
        <v>1</v>
      </c>
      <c r="L4312" s="420">
        <v>1</v>
      </c>
      <c r="M4312" s="247">
        <v>7000</v>
      </c>
      <c r="N4312" s="379"/>
      <c r="O4312" s="379"/>
      <c r="P4312" s="247"/>
    </row>
    <row r="4313" spans="1:16" s="54" customFormat="1" ht="11.25" x14ac:dyDescent="0.2">
      <c r="A4313" s="554" t="s">
        <v>517</v>
      </c>
      <c r="B4313" s="381" t="s">
        <v>4555</v>
      </c>
      <c r="C4313" s="381" t="s">
        <v>9027</v>
      </c>
      <c r="D4313" s="367" t="s">
        <v>9083</v>
      </c>
      <c r="E4313" s="247"/>
      <c r="F4313" s="379"/>
      <c r="G4313" s="367" t="s">
        <v>9066</v>
      </c>
      <c r="H4313" s="381" t="s">
        <v>9067</v>
      </c>
      <c r="I4313" s="381" t="s">
        <v>9068</v>
      </c>
      <c r="J4313" s="367" t="s">
        <v>9031</v>
      </c>
      <c r="K4313" s="379">
        <v>1</v>
      </c>
      <c r="L4313" s="420">
        <v>1</v>
      </c>
      <c r="M4313" s="247">
        <v>3000</v>
      </c>
      <c r="N4313" s="379"/>
      <c r="O4313" s="379"/>
      <c r="P4313" s="247"/>
    </row>
    <row r="4314" spans="1:16" s="54" customFormat="1" ht="11.25" x14ac:dyDescent="0.2">
      <c r="A4314" s="554" t="s">
        <v>517</v>
      </c>
      <c r="B4314" s="381" t="s">
        <v>4555</v>
      </c>
      <c r="C4314" s="381" t="s">
        <v>9027</v>
      </c>
      <c r="D4314" s="367" t="s">
        <v>9065</v>
      </c>
      <c r="E4314" s="247"/>
      <c r="F4314" s="379"/>
      <c r="G4314" s="367" t="s">
        <v>9066</v>
      </c>
      <c r="H4314" s="381" t="s">
        <v>9067</v>
      </c>
      <c r="I4314" s="381" t="s">
        <v>9068</v>
      </c>
      <c r="J4314" s="367" t="s">
        <v>9031</v>
      </c>
      <c r="K4314" s="379">
        <v>1</v>
      </c>
      <c r="L4314" s="420">
        <v>1</v>
      </c>
      <c r="M4314" s="247">
        <v>7000</v>
      </c>
      <c r="N4314" s="379"/>
      <c r="O4314" s="379"/>
      <c r="P4314" s="247"/>
    </row>
    <row r="4315" spans="1:16" s="54" customFormat="1" ht="11.25" x14ac:dyDescent="0.2">
      <c r="A4315" s="554" t="s">
        <v>517</v>
      </c>
      <c r="B4315" s="381" t="s">
        <v>4555</v>
      </c>
      <c r="C4315" s="381" t="s">
        <v>9027</v>
      </c>
      <c r="D4315" s="367" t="s">
        <v>9042</v>
      </c>
      <c r="E4315" s="247"/>
      <c r="F4315" s="379"/>
      <c r="G4315" s="367" t="s">
        <v>9066</v>
      </c>
      <c r="H4315" s="381" t="s">
        <v>9067</v>
      </c>
      <c r="I4315" s="381" t="s">
        <v>9068</v>
      </c>
      <c r="J4315" s="367" t="s">
        <v>9031</v>
      </c>
      <c r="K4315" s="379">
        <v>1</v>
      </c>
      <c r="L4315" s="420">
        <v>1</v>
      </c>
      <c r="M4315" s="247">
        <v>6000</v>
      </c>
      <c r="N4315" s="379"/>
      <c r="O4315" s="379"/>
      <c r="P4315" s="247"/>
    </row>
    <row r="4316" spans="1:16" s="54" customFormat="1" ht="11.25" x14ac:dyDescent="0.2">
      <c r="A4316" s="554" t="s">
        <v>517</v>
      </c>
      <c r="B4316" s="381" t="s">
        <v>4555</v>
      </c>
      <c r="C4316" s="381" t="s">
        <v>9027</v>
      </c>
      <c r="D4316" s="367" t="s">
        <v>9073</v>
      </c>
      <c r="E4316" s="247"/>
      <c r="F4316" s="379"/>
      <c r="G4316" s="367" t="s">
        <v>9066</v>
      </c>
      <c r="H4316" s="381" t="s">
        <v>9067</v>
      </c>
      <c r="I4316" s="381" t="s">
        <v>9068</v>
      </c>
      <c r="J4316" s="367" t="s">
        <v>9031</v>
      </c>
      <c r="K4316" s="379">
        <v>1</v>
      </c>
      <c r="L4316" s="420">
        <v>1</v>
      </c>
      <c r="M4316" s="247">
        <v>6000</v>
      </c>
      <c r="N4316" s="379"/>
      <c r="O4316" s="379"/>
      <c r="P4316" s="247"/>
    </row>
    <row r="4317" spans="1:16" s="54" customFormat="1" ht="11.25" x14ac:dyDescent="0.2">
      <c r="A4317" s="554" t="s">
        <v>517</v>
      </c>
      <c r="B4317" s="381" t="s">
        <v>4555</v>
      </c>
      <c r="C4317" s="381" t="s">
        <v>9027</v>
      </c>
      <c r="D4317" s="367" t="s">
        <v>9042</v>
      </c>
      <c r="E4317" s="247"/>
      <c r="F4317" s="379"/>
      <c r="G4317" s="367" t="s">
        <v>9066</v>
      </c>
      <c r="H4317" s="381" t="s">
        <v>9067</v>
      </c>
      <c r="I4317" s="381" t="s">
        <v>9068</v>
      </c>
      <c r="J4317" s="367" t="s">
        <v>9031</v>
      </c>
      <c r="K4317" s="379">
        <v>1</v>
      </c>
      <c r="L4317" s="420">
        <v>1</v>
      </c>
      <c r="M4317" s="247">
        <v>6000</v>
      </c>
      <c r="N4317" s="379"/>
      <c r="O4317" s="379"/>
      <c r="P4317" s="247"/>
    </row>
    <row r="4318" spans="1:16" s="54" customFormat="1" ht="11.25" x14ac:dyDescent="0.2">
      <c r="A4318" s="554" t="s">
        <v>517</v>
      </c>
      <c r="B4318" s="381" t="s">
        <v>4555</v>
      </c>
      <c r="C4318" s="381" t="s">
        <v>9027</v>
      </c>
      <c r="D4318" s="367" t="s">
        <v>9042</v>
      </c>
      <c r="E4318" s="247"/>
      <c r="F4318" s="379"/>
      <c r="G4318" s="367" t="s">
        <v>9066</v>
      </c>
      <c r="H4318" s="381" t="s">
        <v>9067</v>
      </c>
      <c r="I4318" s="381" t="s">
        <v>9068</v>
      </c>
      <c r="J4318" s="367" t="s">
        <v>9031</v>
      </c>
      <c r="K4318" s="379">
        <v>1</v>
      </c>
      <c r="L4318" s="420">
        <v>1</v>
      </c>
      <c r="M4318" s="247">
        <v>6000</v>
      </c>
      <c r="N4318" s="379"/>
      <c r="O4318" s="379"/>
      <c r="P4318" s="247"/>
    </row>
    <row r="4319" spans="1:16" s="54" customFormat="1" ht="11.25" x14ac:dyDescent="0.2">
      <c r="A4319" s="554" t="s">
        <v>517</v>
      </c>
      <c r="B4319" s="381" t="s">
        <v>4555</v>
      </c>
      <c r="C4319" s="381" t="s">
        <v>9027</v>
      </c>
      <c r="D4319" s="367" t="s">
        <v>9070</v>
      </c>
      <c r="E4319" s="247"/>
      <c r="F4319" s="379"/>
      <c r="G4319" s="367" t="s">
        <v>9066</v>
      </c>
      <c r="H4319" s="381" t="s">
        <v>9067</v>
      </c>
      <c r="I4319" s="381" t="s">
        <v>9068</v>
      </c>
      <c r="J4319" s="367" t="s">
        <v>9031</v>
      </c>
      <c r="K4319" s="379">
        <v>1</v>
      </c>
      <c r="L4319" s="420">
        <v>1</v>
      </c>
      <c r="M4319" s="247">
        <v>8000</v>
      </c>
      <c r="N4319" s="379"/>
      <c r="O4319" s="379"/>
      <c r="P4319" s="247"/>
    </row>
    <row r="4320" spans="1:16" s="54" customFormat="1" ht="11.25" x14ac:dyDescent="0.2">
      <c r="A4320" s="554" t="s">
        <v>517</v>
      </c>
      <c r="B4320" s="381" t="s">
        <v>4555</v>
      </c>
      <c r="C4320" s="381" t="s">
        <v>9027</v>
      </c>
      <c r="D4320" s="367" t="s">
        <v>9071</v>
      </c>
      <c r="E4320" s="247"/>
      <c r="F4320" s="379"/>
      <c r="G4320" s="367" t="s">
        <v>9066</v>
      </c>
      <c r="H4320" s="381" t="s">
        <v>9067</v>
      </c>
      <c r="I4320" s="381" t="s">
        <v>9068</v>
      </c>
      <c r="J4320" s="367" t="s">
        <v>9031</v>
      </c>
      <c r="K4320" s="379">
        <v>1</v>
      </c>
      <c r="L4320" s="420">
        <v>1</v>
      </c>
      <c r="M4320" s="247">
        <v>8916.39</v>
      </c>
      <c r="N4320" s="379"/>
      <c r="O4320" s="379"/>
      <c r="P4320" s="247"/>
    </row>
    <row r="4321" spans="1:16" s="54" customFormat="1" ht="11.25" x14ac:dyDescent="0.2">
      <c r="A4321" s="554" t="s">
        <v>517</v>
      </c>
      <c r="B4321" s="381" t="s">
        <v>4555</v>
      </c>
      <c r="C4321" s="381" t="s">
        <v>9027</v>
      </c>
      <c r="D4321" s="367" t="s">
        <v>9071</v>
      </c>
      <c r="E4321" s="247"/>
      <c r="F4321" s="379"/>
      <c r="G4321" s="367" t="s">
        <v>9066</v>
      </c>
      <c r="H4321" s="381" t="s">
        <v>9067</v>
      </c>
      <c r="I4321" s="381" t="s">
        <v>9068</v>
      </c>
      <c r="J4321" s="367" t="s">
        <v>9031</v>
      </c>
      <c r="K4321" s="379">
        <v>1</v>
      </c>
      <c r="L4321" s="420">
        <v>1</v>
      </c>
      <c r="M4321" s="247">
        <v>7642.62</v>
      </c>
      <c r="N4321" s="379"/>
      <c r="O4321" s="379"/>
      <c r="P4321" s="247"/>
    </row>
    <row r="4322" spans="1:16" s="54" customFormat="1" ht="11.25" x14ac:dyDescent="0.2">
      <c r="A4322" s="554" t="s">
        <v>517</v>
      </c>
      <c r="B4322" s="381" t="s">
        <v>4555</v>
      </c>
      <c r="C4322" s="381" t="s">
        <v>9027</v>
      </c>
      <c r="D4322" s="367" t="s">
        <v>9071</v>
      </c>
      <c r="E4322" s="247"/>
      <c r="F4322" s="379"/>
      <c r="G4322" s="367" t="s">
        <v>9066</v>
      </c>
      <c r="H4322" s="381" t="s">
        <v>9067</v>
      </c>
      <c r="I4322" s="381" t="s">
        <v>9068</v>
      </c>
      <c r="J4322" s="367" t="s">
        <v>9031</v>
      </c>
      <c r="K4322" s="379">
        <v>1</v>
      </c>
      <c r="L4322" s="420">
        <v>1</v>
      </c>
      <c r="M4322" s="247">
        <v>7642.62</v>
      </c>
      <c r="N4322" s="379"/>
      <c r="O4322" s="379"/>
      <c r="P4322" s="247"/>
    </row>
    <row r="4323" spans="1:16" s="54" customFormat="1" ht="11.25" x14ac:dyDescent="0.2">
      <c r="A4323" s="554" t="s">
        <v>517</v>
      </c>
      <c r="B4323" s="381" t="s">
        <v>4555</v>
      </c>
      <c r="C4323" s="381" t="s">
        <v>9027</v>
      </c>
      <c r="D4323" s="367" t="s">
        <v>9078</v>
      </c>
      <c r="E4323" s="247"/>
      <c r="F4323" s="379"/>
      <c r="G4323" s="367" t="s">
        <v>9066</v>
      </c>
      <c r="H4323" s="381" t="s">
        <v>9067</v>
      </c>
      <c r="I4323" s="381" t="s">
        <v>9068</v>
      </c>
      <c r="J4323" s="367" t="s">
        <v>9031</v>
      </c>
      <c r="K4323" s="379">
        <v>1</v>
      </c>
      <c r="L4323" s="420">
        <v>1</v>
      </c>
      <c r="M4323" s="247">
        <v>11463.93</v>
      </c>
      <c r="N4323" s="379"/>
      <c r="O4323" s="379"/>
      <c r="P4323" s="247"/>
    </row>
    <row r="4324" spans="1:16" s="54" customFormat="1" ht="11.25" x14ac:dyDescent="0.2">
      <c r="A4324" s="554" t="s">
        <v>517</v>
      </c>
      <c r="B4324" s="381" t="s">
        <v>9026</v>
      </c>
      <c r="C4324" s="381" t="s">
        <v>9027</v>
      </c>
      <c r="D4324" s="367" t="s">
        <v>9065</v>
      </c>
      <c r="E4324" s="247"/>
      <c r="F4324" s="379"/>
      <c r="G4324" s="367" t="s">
        <v>9066</v>
      </c>
      <c r="H4324" s="381" t="s">
        <v>9067</v>
      </c>
      <c r="I4324" s="381" t="s">
        <v>9068</v>
      </c>
      <c r="J4324" s="367" t="s">
        <v>9031</v>
      </c>
      <c r="K4324" s="379">
        <v>1</v>
      </c>
      <c r="L4324" s="420">
        <v>1</v>
      </c>
      <c r="M4324" s="247">
        <v>7000</v>
      </c>
      <c r="N4324" s="379"/>
      <c r="O4324" s="379"/>
      <c r="P4324" s="247"/>
    </row>
    <row r="4325" spans="1:16" s="54" customFormat="1" ht="11.25" x14ac:dyDescent="0.2">
      <c r="A4325" s="554" t="s">
        <v>517</v>
      </c>
      <c r="B4325" s="381" t="s">
        <v>9026</v>
      </c>
      <c r="C4325" s="381" t="s">
        <v>9027</v>
      </c>
      <c r="D4325" s="367" t="s">
        <v>9065</v>
      </c>
      <c r="E4325" s="247"/>
      <c r="F4325" s="379"/>
      <c r="G4325" s="367" t="s">
        <v>9066</v>
      </c>
      <c r="H4325" s="381" t="s">
        <v>9067</v>
      </c>
      <c r="I4325" s="381" t="s">
        <v>9068</v>
      </c>
      <c r="J4325" s="367" t="s">
        <v>9031</v>
      </c>
      <c r="K4325" s="379">
        <v>1</v>
      </c>
      <c r="L4325" s="420">
        <v>1</v>
      </c>
      <c r="M4325" s="247">
        <v>7000</v>
      </c>
      <c r="N4325" s="379"/>
      <c r="O4325" s="379"/>
      <c r="P4325" s="247"/>
    </row>
    <row r="4326" spans="1:16" s="54" customFormat="1" ht="11.25" x14ac:dyDescent="0.2">
      <c r="A4326" s="554" t="s">
        <v>517</v>
      </c>
      <c r="B4326" s="381" t="s">
        <v>9026</v>
      </c>
      <c r="C4326" s="381" t="s">
        <v>9027</v>
      </c>
      <c r="D4326" s="367" t="s">
        <v>9084</v>
      </c>
      <c r="E4326" s="247"/>
      <c r="F4326" s="379"/>
      <c r="G4326" s="367" t="s">
        <v>9066</v>
      </c>
      <c r="H4326" s="381" t="s">
        <v>9067</v>
      </c>
      <c r="I4326" s="381" t="s">
        <v>9068</v>
      </c>
      <c r="J4326" s="367" t="s">
        <v>9031</v>
      </c>
      <c r="K4326" s="379">
        <v>1</v>
      </c>
      <c r="L4326" s="420">
        <v>1</v>
      </c>
      <c r="M4326" s="247">
        <v>6000</v>
      </c>
      <c r="N4326" s="379"/>
      <c r="O4326" s="379"/>
      <c r="P4326" s="247"/>
    </row>
    <row r="4327" spans="1:16" s="54" customFormat="1" ht="11.25" x14ac:dyDescent="0.2">
      <c r="A4327" s="554" t="s">
        <v>517</v>
      </c>
      <c r="B4327" s="381" t="s">
        <v>9026</v>
      </c>
      <c r="C4327" s="381" t="s">
        <v>9027</v>
      </c>
      <c r="D4327" s="367" t="s">
        <v>9042</v>
      </c>
      <c r="E4327" s="247"/>
      <c r="F4327" s="379"/>
      <c r="G4327" s="367" t="s">
        <v>9066</v>
      </c>
      <c r="H4327" s="381" t="s">
        <v>9067</v>
      </c>
      <c r="I4327" s="381" t="s">
        <v>9068</v>
      </c>
      <c r="J4327" s="367" t="s">
        <v>9031</v>
      </c>
      <c r="K4327" s="379">
        <v>1</v>
      </c>
      <c r="L4327" s="420">
        <v>1</v>
      </c>
      <c r="M4327" s="247">
        <v>6000</v>
      </c>
      <c r="N4327" s="379"/>
      <c r="O4327" s="379"/>
      <c r="P4327" s="247"/>
    </row>
    <row r="4328" spans="1:16" s="54" customFormat="1" ht="11.25" x14ac:dyDescent="0.2">
      <c r="A4328" s="554" t="s">
        <v>517</v>
      </c>
      <c r="B4328" s="381" t="s">
        <v>9026</v>
      </c>
      <c r="C4328" s="381" t="s">
        <v>9027</v>
      </c>
      <c r="D4328" s="367" t="s">
        <v>9042</v>
      </c>
      <c r="E4328" s="247"/>
      <c r="F4328" s="379"/>
      <c r="G4328" s="367" t="s">
        <v>9066</v>
      </c>
      <c r="H4328" s="381" t="s">
        <v>9067</v>
      </c>
      <c r="I4328" s="381" t="s">
        <v>9068</v>
      </c>
      <c r="J4328" s="367" t="s">
        <v>9031</v>
      </c>
      <c r="K4328" s="379">
        <v>1</v>
      </c>
      <c r="L4328" s="420">
        <v>1</v>
      </c>
      <c r="M4328" s="247">
        <v>6000</v>
      </c>
      <c r="N4328" s="379"/>
      <c r="O4328" s="379"/>
      <c r="P4328" s="247"/>
    </row>
    <row r="4329" spans="1:16" s="54" customFormat="1" ht="11.25" x14ac:dyDescent="0.2">
      <c r="A4329" s="554" t="s">
        <v>517</v>
      </c>
      <c r="B4329" s="381" t="s">
        <v>9026</v>
      </c>
      <c r="C4329" s="381" t="s">
        <v>9027</v>
      </c>
      <c r="D4329" s="367" t="s">
        <v>9070</v>
      </c>
      <c r="E4329" s="247"/>
      <c r="F4329" s="379"/>
      <c r="G4329" s="367" t="s">
        <v>9066</v>
      </c>
      <c r="H4329" s="381" t="s">
        <v>9067</v>
      </c>
      <c r="I4329" s="381" t="s">
        <v>9068</v>
      </c>
      <c r="J4329" s="367" t="s">
        <v>9031</v>
      </c>
      <c r="K4329" s="379">
        <v>1</v>
      </c>
      <c r="L4329" s="420">
        <v>1</v>
      </c>
      <c r="M4329" s="247">
        <v>8000</v>
      </c>
      <c r="N4329" s="379"/>
      <c r="O4329" s="379"/>
      <c r="P4329" s="247"/>
    </row>
    <row r="4330" spans="1:16" s="54" customFormat="1" ht="11.25" x14ac:dyDescent="0.2">
      <c r="A4330" s="554" t="s">
        <v>517</v>
      </c>
      <c r="B4330" s="381" t="s">
        <v>9026</v>
      </c>
      <c r="C4330" s="381" t="s">
        <v>9027</v>
      </c>
      <c r="D4330" s="367" t="s">
        <v>9073</v>
      </c>
      <c r="E4330" s="247"/>
      <c r="F4330" s="379"/>
      <c r="G4330" s="367" t="s">
        <v>9066</v>
      </c>
      <c r="H4330" s="381" t="s">
        <v>9067</v>
      </c>
      <c r="I4330" s="381" t="s">
        <v>9068</v>
      </c>
      <c r="J4330" s="367" t="s">
        <v>9031</v>
      </c>
      <c r="K4330" s="379">
        <v>1</v>
      </c>
      <c r="L4330" s="420">
        <v>1</v>
      </c>
      <c r="M4330" s="247">
        <v>6000</v>
      </c>
      <c r="N4330" s="379"/>
      <c r="O4330" s="379"/>
      <c r="P4330" s="247"/>
    </row>
    <row r="4331" spans="1:16" s="54" customFormat="1" ht="11.25" x14ac:dyDescent="0.2">
      <c r="A4331" s="554" t="s">
        <v>517</v>
      </c>
      <c r="B4331" s="381" t="s">
        <v>9026</v>
      </c>
      <c r="C4331" s="381" t="s">
        <v>9027</v>
      </c>
      <c r="D4331" s="367" t="s">
        <v>9085</v>
      </c>
      <c r="E4331" s="247"/>
      <c r="F4331" s="379"/>
      <c r="G4331" s="367" t="s">
        <v>9066</v>
      </c>
      <c r="H4331" s="381" t="s">
        <v>9067</v>
      </c>
      <c r="I4331" s="381" t="s">
        <v>9068</v>
      </c>
      <c r="J4331" s="367" t="s">
        <v>9031</v>
      </c>
      <c r="K4331" s="379">
        <v>1</v>
      </c>
      <c r="L4331" s="420">
        <v>1</v>
      </c>
      <c r="M4331" s="247">
        <v>3840</v>
      </c>
      <c r="N4331" s="379"/>
      <c r="O4331" s="379"/>
      <c r="P4331" s="247"/>
    </row>
    <row r="4332" spans="1:16" s="54" customFormat="1" ht="11.25" x14ac:dyDescent="0.2">
      <c r="A4332" s="554" t="s">
        <v>517</v>
      </c>
      <c r="B4332" s="381" t="s">
        <v>9026</v>
      </c>
      <c r="C4332" s="381" t="s">
        <v>9027</v>
      </c>
      <c r="D4332" s="367" t="s">
        <v>9071</v>
      </c>
      <c r="E4332" s="247"/>
      <c r="F4332" s="379"/>
      <c r="G4332" s="367" t="s">
        <v>9066</v>
      </c>
      <c r="H4332" s="381" t="s">
        <v>9067</v>
      </c>
      <c r="I4332" s="381" t="s">
        <v>9068</v>
      </c>
      <c r="J4332" s="367" t="s">
        <v>9031</v>
      </c>
      <c r="K4332" s="379">
        <v>1</v>
      </c>
      <c r="L4332" s="420">
        <v>1</v>
      </c>
      <c r="M4332" s="247">
        <v>8916.39</v>
      </c>
      <c r="N4332" s="379"/>
      <c r="O4332" s="379"/>
      <c r="P4332" s="247"/>
    </row>
    <row r="4333" spans="1:16" s="54" customFormat="1" ht="11.25" x14ac:dyDescent="0.2">
      <c r="A4333" s="554" t="s">
        <v>517</v>
      </c>
      <c r="B4333" s="381" t="s">
        <v>9026</v>
      </c>
      <c r="C4333" s="381" t="s">
        <v>9027</v>
      </c>
      <c r="D4333" s="367" t="s">
        <v>9071</v>
      </c>
      <c r="E4333" s="247"/>
      <c r="F4333" s="379"/>
      <c r="G4333" s="367" t="s">
        <v>9066</v>
      </c>
      <c r="H4333" s="381" t="s">
        <v>9067</v>
      </c>
      <c r="I4333" s="381" t="s">
        <v>9068</v>
      </c>
      <c r="J4333" s="367" t="s">
        <v>9031</v>
      </c>
      <c r="K4333" s="379">
        <v>1</v>
      </c>
      <c r="L4333" s="420">
        <v>1</v>
      </c>
      <c r="M4333" s="247">
        <v>10190.16</v>
      </c>
      <c r="N4333" s="379"/>
      <c r="O4333" s="379"/>
      <c r="P4333" s="247"/>
    </row>
    <row r="4334" spans="1:16" s="54" customFormat="1" ht="11.25" x14ac:dyDescent="0.2">
      <c r="A4334" s="554" t="s">
        <v>517</v>
      </c>
      <c r="B4334" s="381" t="s">
        <v>9026</v>
      </c>
      <c r="C4334" s="381" t="s">
        <v>9027</v>
      </c>
      <c r="D4334" s="367" t="s">
        <v>9071</v>
      </c>
      <c r="E4334" s="247"/>
      <c r="F4334" s="379"/>
      <c r="G4334" s="367" t="s">
        <v>9066</v>
      </c>
      <c r="H4334" s="381" t="s">
        <v>9067</v>
      </c>
      <c r="I4334" s="381" t="s">
        <v>9068</v>
      </c>
      <c r="J4334" s="367" t="s">
        <v>9031</v>
      </c>
      <c r="K4334" s="379">
        <v>1</v>
      </c>
      <c r="L4334" s="420">
        <v>1</v>
      </c>
      <c r="M4334" s="247">
        <v>6368.85</v>
      </c>
      <c r="N4334" s="379"/>
      <c r="O4334" s="379"/>
      <c r="P4334" s="247"/>
    </row>
    <row r="4335" spans="1:16" s="54" customFormat="1" ht="11.25" x14ac:dyDescent="0.2">
      <c r="A4335" s="554" t="s">
        <v>517</v>
      </c>
      <c r="B4335" s="381" t="s">
        <v>9026</v>
      </c>
      <c r="C4335" s="381" t="s">
        <v>9027</v>
      </c>
      <c r="D4335" s="367" t="s">
        <v>9065</v>
      </c>
      <c r="E4335" s="247"/>
      <c r="F4335" s="379"/>
      <c r="G4335" s="367" t="s">
        <v>9066</v>
      </c>
      <c r="H4335" s="381" t="s">
        <v>9067</v>
      </c>
      <c r="I4335" s="381" t="s">
        <v>9068</v>
      </c>
      <c r="J4335" s="367" t="s">
        <v>9031</v>
      </c>
      <c r="K4335" s="379">
        <v>1</v>
      </c>
      <c r="L4335" s="420">
        <v>1</v>
      </c>
      <c r="M4335" s="247">
        <v>7000</v>
      </c>
      <c r="N4335" s="379"/>
      <c r="O4335" s="379"/>
      <c r="P4335" s="247"/>
    </row>
    <row r="4336" spans="1:16" s="54" customFormat="1" ht="11.25" x14ac:dyDescent="0.2">
      <c r="A4336" s="554" t="s">
        <v>517</v>
      </c>
      <c r="B4336" s="381" t="s">
        <v>9026</v>
      </c>
      <c r="C4336" s="381" t="s">
        <v>9027</v>
      </c>
      <c r="D4336" s="367" t="s">
        <v>9065</v>
      </c>
      <c r="E4336" s="247"/>
      <c r="F4336" s="379"/>
      <c r="G4336" s="367" t="s">
        <v>9066</v>
      </c>
      <c r="H4336" s="381" t="s">
        <v>9067</v>
      </c>
      <c r="I4336" s="381" t="s">
        <v>9068</v>
      </c>
      <c r="J4336" s="367" t="s">
        <v>9031</v>
      </c>
      <c r="K4336" s="379">
        <v>1</v>
      </c>
      <c r="L4336" s="420">
        <v>1</v>
      </c>
      <c r="M4336" s="247">
        <v>7000</v>
      </c>
      <c r="N4336" s="379"/>
      <c r="O4336" s="379"/>
      <c r="P4336" s="247"/>
    </row>
    <row r="4337" spans="1:16" s="54" customFormat="1" ht="11.25" x14ac:dyDescent="0.2">
      <c r="A4337" s="554" t="s">
        <v>517</v>
      </c>
      <c r="B4337" s="381" t="s">
        <v>9026</v>
      </c>
      <c r="C4337" s="381" t="s">
        <v>9027</v>
      </c>
      <c r="D4337" s="367" t="s">
        <v>9065</v>
      </c>
      <c r="E4337" s="247"/>
      <c r="F4337" s="379"/>
      <c r="G4337" s="367" t="s">
        <v>9066</v>
      </c>
      <c r="H4337" s="381" t="s">
        <v>9067</v>
      </c>
      <c r="I4337" s="381" t="s">
        <v>9068</v>
      </c>
      <c r="J4337" s="367" t="s">
        <v>9031</v>
      </c>
      <c r="K4337" s="379">
        <v>1</v>
      </c>
      <c r="L4337" s="420">
        <v>1</v>
      </c>
      <c r="M4337" s="247">
        <v>7000</v>
      </c>
      <c r="N4337" s="379"/>
      <c r="O4337" s="379"/>
      <c r="P4337" s="247"/>
    </row>
    <row r="4338" spans="1:16" s="54" customFormat="1" ht="11.25" x14ac:dyDescent="0.2">
      <c r="A4338" s="554" t="s">
        <v>517</v>
      </c>
      <c r="B4338" s="381" t="s">
        <v>9026</v>
      </c>
      <c r="C4338" s="381" t="s">
        <v>9027</v>
      </c>
      <c r="D4338" s="367" t="s">
        <v>9084</v>
      </c>
      <c r="E4338" s="247"/>
      <c r="F4338" s="379"/>
      <c r="G4338" s="367" t="s">
        <v>9066</v>
      </c>
      <c r="H4338" s="381" t="s">
        <v>9067</v>
      </c>
      <c r="I4338" s="381" t="s">
        <v>9068</v>
      </c>
      <c r="J4338" s="367" t="s">
        <v>9031</v>
      </c>
      <c r="K4338" s="379">
        <v>1</v>
      </c>
      <c r="L4338" s="420">
        <v>1</v>
      </c>
      <c r="M4338" s="247">
        <v>7000</v>
      </c>
      <c r="N4338" s="379"/>
      <c r="O4338" s="379"/>
      <c r="P4338" s="247"/>
    </row>
    <row r="4339" spans="1:16" s="54" customFormat="1" ht="11.25" x14ac:dyDescent="0.2">
      <c r="A4339" s="554" t="s">
        <v>517</v>
      </c>
      <c r="B4339" s="381" t="s">
        <v>9026</v>
      </c>
      <c r="C4339" s="381" t="s">
        <v>9027</v>
      </c>
      <c r="D4339" s="367" t="s">
        <v>9042</v>
      </c>
      <c r="E4339" s="247"/>
      <c r="F4339" s="379"/>
      <c r="G4339" s="367" t="s">
        <v>9066</v>
      </c>
      <c r="H4339" s="381" t="s">
        <v>9067</v>
      </c>
      <c r="I4339" s="381" t="s">
        <v>9068</v>
      </c>
      <c r="J4339" s="367" t="s">
        <v>9031</v>
      </c>
      <c r="K4339" s="379">
        <v>1</v>
      </c>
      <c r="L4339" s="420">
        <v>1</v>
      </c>
      <c r="M4339" s="247">
        <v>6000</v>
      </c>
      <c r="N4339" s="379"/>
      <c r="O4339" s="379"/>
      <c r="P4339" s="247"/>
    </row>
    <row r="4340" spans="1:16" s="54" customFormat="1" ht="11.25" x14ac:dyDescent="0.2">
      <c r="A4340" s="554" t="s">
        <v>517</v>
      </c>
      <c r="B4340" s="381" t="s">
        <v>9026</v>
      </c>
      <c r="C4340" s="381" t="s">
        <v>9027</v>
      </c>
      <c r="D4340" s="367" t="s">
        <v>9042</v>
      </c>
      <c r="E4340" s="247"/>
      <c r="F4340" s="379"/>
      <c r="G4340" s="367" t="s">
        <v>9066</v>
      </c>
      <c r="H4340" s="381" t="s">
        <v>9067</v>
      </c>
      <c r="I4340" s="381" t="s">
        <v>9068</v>
      </c>
      <c r="J4340" s="367" t="s">
        <v>9031</v>
      </c>
      <c r="K4340" s="379">
        <v>1</v>
      </c>
      <c r="L4340" s="420">
        <v>1</v>
      </c>
      <c r="M4340" s="247">
        <v>6000</v>
      </c>
      <c r="N4340" s="379"/>
      <c r="O4340" s="379"/>
      <c r="P4340" s="247"/>
    </row>
    <row r="4341" spans="1:16" s="54" customFormat="1" ht="11.25" x14ac:dyDescent="0.2">
      <c r="A4341" s="554" t="s">
        <v>517</v>
      </c>
      <c r="B4341" s="381" t="s">
        <v>9026</v>
      </c>
      <c r="C4341" s="381" t="s">
        <v>9027</v>
      </c>
      <c r="D4341" s="367" t="s">
        <v>9070</v>
      </c>
      <c r="E4341" s="247"/>
      <c r="F4341" s="379"/>
      <c r="G4341" s="367" t="s">
        <v>9066</v>
      </c>
      <c r="H4341" s="381" t="s">
        <v>9067</v>
      </c>
      <c r="I4341" s="381" t="s">
        <v>9068</v>
      </c>
      <c r="J4341" s="367" t="s">
        <v>9031</v>
      </c>
      <c r="K4341" s="379">
        <v>1</v>
      </c>
      <c r="L4341" s="420">
        <v>1</v>
      </c>
      <c r="M4341" s="247">
        <v>8000</v>
      </c>
      <c r="N4341" s="379"/>
      <c r="O4341" s="379"/>
      <c r="P4341" s="247"/>
    </row>
    <row r="4342" spans="1:16" s="54" customFormat="1" ht="11.25" x14ac:dyDescent="0.2">
      <c r="A4342" s="554" t="s">
        <v>517</v>
      </c>
      <c r="B4342" s="381" t="s">
        <v>9026</v>
      </c>
      <c r="C4342" s="381" t="s">
        <v>9027</v>
      </c>
      <c r="D4342" s="367" t="s">
        <v>9073</v>
      </c>
      <c r="E4342" s="247"/>
      <c r="F4342" s="379"/>
      <c r="G4342" s="367" t="s">
        <v>9066</v>
      </c>
      <c r="H4342" s="381" t="s">
        <v>9067</v>
      </c>
      <c r="I4342" s="381" t="s">
        <v>9068</v>
      </c>
      <c r="J4342" s="367" t="s">
        <v>9031</v>
      </c>
      <c r="K4342" s="379">
        <v>1</v>
      </c>
      <c r="L4342" s="420">
        <v>1</v>
      </c>
      <c r="M4342" s="247">
        <v>7000</v>
      </c>
      <c r="N4342" s="379"/>
      <c r="O4342" s="379"/>
      <c r="P4342" s="247"/>
    </row>
    <row r="4343" spans="1:16" s="54" customFormat="1" ht="11.25" x14ac:dyDescent="0.2">
      <c r="A4343" s="554" t="s">
        <v>517</v>
      </c>
      <c r="B4343" s="381" t="s">
        <v>9026</v>
      </c>
      <c r="C4343" s="381" t="s">
        <v>9027</v>
      </c>
      <c r="D4343" s="367" t="s">
        <v>9042</v>
      </c>
      <c r="E4343" s="247"/>
      <c r="F4343" s="379"/>
      <c r="G4343" s="367" t="s">
        <v>9066</v>
      </c>
      <c r="H4343" s="381" t="s">
        <v>9067</v>
      </c>
      <c r="I4343" s="381" t="s">
        <v>9068</v>
      </c>
      <c r="J4343" s="367" t="s">
        <v>9031</v>
      </c>
      <c r="K4343" s="379">
        <v>1</v>
      </c>
      <c r="L4343" s="420">
        <v>1</v>
      </c>
      <c r="M4343" s="247">
        <v>6000</v>
      </c>
      <c r="N4343" s="379"/>
      <c r="O4343" s="379"/>
      <c r="P4343" s="247"/>
    </row>
    <row r="4344" spans="1:16" s="54" customFormat="1" ht="11.25" x14ac:dyDescent="0.2">
      <c r="A4344" s="554" t="s">
        <v>517</v>
      </c>
      <c r="B4344" s="381" t="s">
        <v>9026</v>
      </c>
      <c r="C4344" s="381" t="s">
        <v>9027</v>
      </c>
      <c r="D4344" s="367" t="s">
        <v>9085</v>
      </c>
      <c r="E4344" s="247"/>
      <c r="F4344" s="379"/>
      <c r="G4344" s="367" t="s">
        <v>9066</v>
      </c>
      <c r="H4344" s="381" t="s">
        <v>9067</v>
      </c>
      <c r="I4344" s="381" t="s">
        <v>9068</v>
      </c>
      <c r="J4344" s="367" t="s">
        <v>9031</v>
      </c>
      <c r="K4344" s="379">
        <v>1</v>
      </c>
      <c r="L4344" s="420">
        <v>1</v>
      </c>
      <c r="M4344" s="247">
        <v>8000</v>
      </c>
      <c r="N4344" s="379"/>
      <c r="O4344" s="379"/>
      <c r="P4344" s="247"/>
    </row>
    <row r="4345" spans="1:16" s="54" customFormat="1" ht="11.25" x14ac:dyDescent="0.2">
      <c r="A4345" s="554" t="s">
        <v>517</v>
      </c>
      <c r="B4345" s="381" t="s">
        <v>9026</v>
      </c>
      <c r="C4345" s="381" t="s">
        <v>9027</v>
      </c>
      <c r="D4345" s="367" t="s">
        <v>9042</v>
      </c>
      <c r="E4345" s="247"/>
      <c r="F4345" s="379"/>
      <c r="G4345" s="367" t="s">
        <v>9066</v>
      </c>
      <c r="H4345" s="381" t="s">
        <v>9067</v>
      </c>
      <c r="I4345" s="381" t="s">
        <v>9068</v>
      </c>
      <c r="J4345" s="367" t="s">
        <v>9031</v>
      </c>
      <c r="K4345" s="379">
        <v>1</v>
      </c>
      <c r="L4345" s="420">
        <v>1</v>
      </c>
      <c r="M4345" s="247">
        <v>7000</v>
      </c>
      <c r="N4345" s="379"/>
      <c r="O4345" s="379"/>
      <c r="P4345" s="247"/>
    </row>
    <row r="4346" spans="1:16" s="54" customFormat="1" ht="11.25" x14ac:dyDescent="0.2">
      <c r="A4346" s="554" t="s">
        <v>517</v>
      </c>
      <c r="B4346" s="381" t="s">
        <v>9026</v>
      </c>
      <c r="C4346" s="381" t="s">
        <v>9027</v>
      </c>
      <c r="D4346" s="367" t="s">
        <v>9042</v>
      </c>
      <c r="E4346" s="247"/>
      <c r="F4346" s="379"/>
      <c r="G4346" s="367" t="s">
        <v>9066</v>
      </c>
      <c r="H4346" s="381" t="s">
        <v>9067</v>
      </c>
      <c r="I4346" s="381" t="s">
        <v>9068</v>
      </c>
      <c r="J4346" s="367" t="s">
        <v>9031</v>
      </c>
      <c r="K4346" s="379">
        <v>1</v>
      </c>
      <c r="L4346" s="420">
        <v>1</v>
      </c>
      <c r="M4346" s="247">
        <v>7000</v>
      </c>
      <c r="N4346" s="379"/>
      <c r="O4346" s="379"/>
      <c r="P4346" s="247"/>
    </row>
    <row r="4347" spans="1:16" s="54" customFormat="1" ht="11.25" x14ac:dyDescent="0.2">
      <c r="A4347" s="554" t="s">
        <v>517</v>
      </c>
      <c r="B4347" s="381" t="s">
        <v>9026</v>
      </c>
      <c r="C4347" s="381" t="s">
        <v>9027</v>
      </c>
      <c r="D4347" s="367" t="s">
        <v>9071</v>
      </c>
      <c r="E4347" s="247"/>
      <c r="F4347" s="379"/>
      <c r="G4347" s="367" t="s">
        <v>9066</v>
      </c>
      <c r="H4347" s="381" t="s">
        <v>9067</v>
      </c>
      <c r="I4347" s="381" t="s">
        <v>9068</v>
      </c>
      <c r="J4347" s="367" t="s">
        <v>9031</v>
      </c>
      <c r="K4347" s="379">
        <v>1</v>
      </c>
      <c r="L4347" s="420">
        <v>1</v>
      </c>
      <c r="M4347" s="247">
        <v>6368.85</v>
      </c>
      <c r="N4347" s="379"/>
      <c r="O4347" s="379"/>
      <c r="P4347" s="247"/>
    </row>
    <row r="4348" spans="1:16" s="54" customFormat="1" ht="11.25" x14ac:dyDescent="0.2">
      <c r="A4348" s="554" t="s">
        <v>517</v>
      </c>
      <c r="B4348" s="381" t="s">
        <v>9026</v>
      </c>
      <c r="C4348" s="381" t="s">
        <v>9027</v>
      </c>
      <c r="D4348" s="367" t="s">
        <v>9071</v>
      </c>
      <c r="E4348" s="247"/>
      <c r="F4348" s="379"/>
      <c r="G4348" s="367" t="s">
        <v>9066</v>
      </c>
      <c r="H4348" s="381" t="s">
        <v>9067</v>
      </c>
      <c r="I4348" s="381" t="s">
        <v>9068</v>
      </c>
      <c r="J4348" s="367" t="s">
        <v>9031</v>
      </c>
      <c r="K4348" s="379">
        <v>1</v>
      </c>
      <c r="L4348" s="420">
        <v>1</v>
      </c>
      <c r="M4348" s="247">
        <v>10190.16</v>
      </c>
      <c r="N4348" s="379"/>
      <c r="O4348" s="379"/>
      <c r="P4348" s="247"/>
    </row>
    <row r="4349" spans="1:16" s="54" customFormat="1" ht="11.25" x14ac:dyDescent="0.2">
      <c r="A4349" s="554" t="s">
        <v>517</v>
      </c>
      <c r="B4349" s="381" t="s">
        <v>9026</v>
      </c>
      <c r="C4349" s="381" t="s">
        <v>9027</v>
      </c>
      <c r="D4349" s="367" t="s">
        <v>9065</v>
      </c>
      <c r="E4349" s="247"/>
      <c r="F4349" s="379"/>
      <c r="G4349" s="367" t="s">
        <v>9066</v>
      </c>
      <c r="H4349" s="381" t="s">
        <v>9067</v>
      </c>
      <c r="I4349" s="381" t="s">
        <v>9068</v>
      </c>
      <c r="J4349" s="367" t="s">
        <v>9031</v>
      </c>
      <c r="K4349" s="379">
        <v>1</v>
      </c>
      <c r="L4349" s="420">
        <v>1</v>
      </c>
      <c r="M4349" s="247">
        <v>14011.47</v>
      </c>
      <c r="N4349" s="379"/>
      <c r="O4349" s="379"/>
      <c r="P4349" s="247"/>
    </row>
    <row r="4350" spans="1:16" s="54" customFormat="1" ht="11.25" x14ac:dyDescent="0.2">
      <c r="A4350" s="554" t="s">
        <v>517</v>
      </c>
      <c r="B4350" s="381" t="s">
        <v>9026</v>
      </c>
      <c r="C4350" s="381" t="s">
        <v>9027</v>
      </c>
      <c r="D4350" s="367" t="s">
        <v>9082</v>
      </c>
      <c r="E4350" s="247"/>
      <c r="F4350" s="379"/>
      <c r="G4350" s="367" t="s">
        <v>9066</v>
      </c>
      <c r="H4350" s="381" t="s">
        <v>9067</v>
      </c>
      <c r="I4350" s="381" t="s">
        <v>9068</v>
      </c>
      <c r="J4350" s="367" t="s">
        <v>9031</v>
      </c>
      <c r="K4350" s="379">
        <v>1</v>
      </c>
      <c r="L4350" s="420">
        <v>1</v>
      </c>
      <c r="M4350" s="247">
        <v>2800</v>
      </c>
      <c r="N4350" s="379"/>
      <c r="O4350" s="379"/>
      <c r="P4350" s="247"/>
    </row>
    <row r="4351" spans="1:16" s="54" customFormat="1" ht="11.25" x14ac:dyDescent="0.2">
      <c r="A4351" s="554" t="s">
        <v>517</v>
      </c>
      <c r="B4351" s="381" t="s">
        <v>9026</v>
      </c>
      <c r="C4351" s="381" t="s">
        <v>9027</v>
      </c>
      <c r="D4351" s="367" t="s">
        <v>9078</v>
      </c>
      <c r="E4351" s="247"/>
      <c r="F4351" s="379"/>
      <c r="G4351" s="367" t="s">
        <v>9066</v>
      </c>
      <c r="H4351" s="381" t="s">
        <v>9067</v>
      </c>
      <c r="I4351" s="381" t="s">
        <v>9068</v>
      </c>
      <c r="J4351" s="367" t="s">
        <v>9031</v>
      </c>
      <c r="K4351" s="379">
        <v>1</v>
      </c>
      <c r="L4351" s="420">
        <v>1</v>
      </c>
      <c r="M4351" s="247">
        <v>14011.47</v>
      </c>
      <c r="N4351" s="379"/>
      <c r="O4351" s="379"/>
      <c r="P4351" s="247"/>
    </row>
    <row r="4352" spans="1:16" s="54" customFormat="1" ht="11.25" x14ac:dyDescent="0.2">
      <c r="A4352" s="554" t="s">
        <v>517</v>
      </c>
      <c r="B4352" s="381" t="s">
        <v>9026</v>
      </c>
      <c r="C4352" s="381" t="s">
        <v>9027</v>
      </c>
      <c r="D4352" s="367" t="s">
        <v>9078</v>
      </c>
      <c r="E4352" s="247"/>
      <c r="F4352" s="379"/>
      <c r="G4352" s="367" t="s">
        <v>9066</v>
      </c>
      <c r="H4352" s="381" t="s">
        <v>9067</v>
      </c>
      <c r="I4352" s="381" t="s">
        <v>9068</v>
      </c>
      <c r="J4352" s="367" t="s">
        <v>9031</v>
      </c>
      <c r="K4352" s="379">
        <v>1</v>
      </c>
      <c r="L4352" s="420">
        <v>1</v>
      </c>
      <c r="M4352" s="247">
        <v>8916.39</v>
      </c>
      <c r="N4352" s="379"/>
      <c r="O4352" s="379"/>
      <c r="P4352" s="247"/>
    </row>
    <row r="4353" spans="1:16" s="54" customFormat="1" ht="11.25" x14ac:dyDescent="0.2">
      <c r="A4353" s="554" t="s">
        <v>517</v>
      </c>
      <c r="B4353" s="381" t="s">
        <v>9026</v>
      </c>
      <c r="C4353" s="381" t="s">
        <v>9027</v>
      </c>
      <c r="D4353" s="367" t="s">
        <v>9042</v>
      </c>
      <c r="E4353" s="247"/>
      <c r="F4353" s="379"/>
      <c r="G4353" s="367" t="s">
        <v>9066</v>
      </c>
      <c r="H4353" s="381" t="s">
        <v>9067</v>
      </c>
      <c r="I4353" s="381" t="s">
        <v>9068</v>
      </c>
      <c r="J4353" s="367" t="s">
        <v>9031</v>
      </c>
      <c r="K4353" s="379">
        <v>1</v>
      </c>
      <c r="L4353" s="420">
        <v>1</v>
      </c>
      <c r="M4353" s="247">
        <v>5000</v>
      </c>
      <c r="N4353" s="379"/>
      <c r="O4353" s="379"/>
      <c r="P4353" s="247"/>
    </row>
    <row r="4354" spans="1:16" s="54" customFormat="1" ht="11.25" x14ac:dyDescent="0.2">
      <c r="A4354" s="554" t="s">
        <v>517</v>
      </c>
      <c r="B4354" s="381" t="s">
        <v>9026</v>
      </c>
      <c r="C4354" s="381" t="s">
        <v>9027</v>
      </c>
      <c r="D4354" s="367" t="s">
        <v>9086</v>
      </c>
      <c r="E4354" s="247"/>
      <c r="F4354" s="379"/>
      <c r="G4354" s="367" t="s">
        <v>9066</v>
      </c>
      <c r="H4354" s="381" t="s">
        <v>9067</v>
      </c>
      <c r="I4354" s="381" t="s">
        <v>9068</v>
      </c>
      <c r="J4354" s="367" t="s">
        <v>9031</v>
      </c>
      <c r="K4354" s="379">
        <v>1</v>
      </c>
      <c r="L4354" s="420">
        <v>1</v>
      </c>
      <c r="M4354" s="247">
        <v>6000</v>
      </c>
      <c r="N4354" s="379"/>
      <c r="O4354" s="379"/>
      <c r="P4354" s="247"/>
    </row>
    <row r="4355" spans="1:16" s="54" customFormat="1" ht="11.25" x14ac:dyDescent="0.2">
      <c r="A4355" s="554" t="s">
        <v>517</v>
      </c>
      <c r="B4355" s="381" t="s">
        <v>9026</v>
      </c>
      <c r="C4355" s="381" t="s">
        <v>9027</v>
      </c>
      <c r="D4355" s="367" t="s">
        <v>9085</v>
      </c>
      <c r="E4355" s="247"/>
      <c r="F4355" s="379"/>
      <c r="G4355" s="367" t="s">
        <v>9066</v>
      </c>
      <c r="H4355" s="381" t="s">
        <v>9067</v>
      </c>
      <c r="I4355" s="381" t="s">
        <v>9068</v>
      </c>
      <c r="J4355" s="367" t="s">
        <v>9031</v>
      </c>
      <c r="K4355" s="379">
        <v>1</v>
      </c>
      <c r="L4355" s="420">
        <v>1</v>
      </c>
      <c r="M4355" s="247">
        <v>8000</v>
      </c>
      <c r="N4355" s="379"/>
      <c r="O4355" s="379"/>
      <c r="P4355" s="247"/>
    </row>
    <row r="4356" spans="1:16" s="54" customFormat="1" ht="11.25" x14ac:dyDescent="0.2">
      <c r="A4356" s="554" t="s">
        <v>517</v>
      </c>
      <c r="B4356" s="381" t="s">
        <v>9026</v>
      </c>
      <c r="C4356" s="381" t="s">
        <v>9027</v>
      </c>
      <c r="D4356" s="367" t="s">
        <v>9082</v>
      </c>
      <c r="E4356" s="247"/>
      <c r="F4356" s="379"/>
      <c r="G4356" s="367" t="s">
        <v>9066</v>
      </c>
      <c r="H4356" s="381" t="s">
        <v>9067</v>
      </c>
      <c r="I4356" s="381" t="s">
        <v>9068</v>
      </c>
      <c r="J4356" s="367" t="s">
        <v>9031</v>
      </c>
      <c r="K4356" s="379">
        <v>1</v>
      </c>
      <c r="L4356" s="420">
        <v>1</v>
      </c>
      <c r="M4356" s="247">
        <v>8000</v>
      </c>
      <c r="N4356" s="379"/>
      <c r="O4356" s="379"/>
      <c r="P4356" s="247"/>
    </row>
    <row r="4357" spans="1:16" s="54" customFormat="1" ht="11.25" x14ac:dyDescent="0.2">
      <c r="A4357" s="554" t="s">
        <v>517</v>
      </c>
      <c r="B4357" s="381" t="s">
        <v>9026</v>
      </c>
      <c r="C4357" s="381" t="s">
        <v>9027</v>
      </c>
      <c r="D4357" s="367" t="s">
        <v>9065</v>
      </c>
      <c r="E4357" s="247"/>
      <c r="F4357" s="379"/>
      <c r="G4357" s="367" t="s">
        <v>9066</v>
      </c>
      <c r="H4357" s="381" t="s">
        <v>9067</v>
      </c>
      <c r="I4357" s="381" t="s">
        <v>9068</v>
      </c>
      <c r="J4357" s="367" t="s">
        <v>9031</v>
      </c>
      <c r="K4357" s="379">
        <v>1</v>
      </c>
      <c r="L4357" s="420">
        <v>1</v>
      </c>
      <c r="M4357" s="247">
        <v>7000</v>
      </c>
      <c r="N4357" s="379"/>
      <c r="O4357" s="379"/>
      <c r="P4357" s="247"/>
    </row>
    <row r="4358" spans="1:16" s="54" customFormat="1" ht="11.25" x14ac:dyDescent="0.2">
      <c r="A4358" s="554" t="s">
        <v>517</v>
      </c>
      <c r="B4358" s="381" t="s">
        <v>9026</v>
      </c>
      <c r="C4358" s="381" t="s">
        <v>9027</v>
      </c>
      <c r="D4358" s="367" t="s">
        <v>9073</v>
      </c>
      <c r="E4358" s="247"/>
      <c r="F4358" s="379"/>
      <c r="G4358" s="367" t="s">
        <v>9066</v>
      </c>
      <c r="H4358" s="381" t="s">
        <v>9067</v>
      </c>
      <c r="I4358" s="381" t="s">
        <v>9068</v>
      </c>
      <c r="J4358" s="367" t="s">
        <v>9031</v>
      </c>
      <c r="K4358" s="379">
        <v>1</v>
      </c>
      <c r="L4358" s="420">
        <v>1</v>
      </c>
      <c r="M4358" s="247">
        <v>8000</v>
      </c>
      <c r="N4358" s="379"/>
      <c r="O4358" s="379"/>
      <c r="P4358" s="247"/>
    </row>
    <row r="4359" spans="1:16" s="54" customFormat="1" ht="11.25" x14ac:dyDescent="0.2">
      <c r="A4359" s="554" t="s">
        <v>517</v>
      </c>
      <c r="B4359" s="381" t="s">
        <v>9026</v>
      </c>
      <c r="C4359" s="381" t="s">
        <v>9027</v>
      </c>
      <c r="D4359" s="367" t="s">
        <v>9065</v>
      </c>
      <c r="E4359" s="247"/>
      <c r="F4359" s="379"/>
      <c r="G4359" s="367" t="s">
        <v>9066</v>
      </c>
      <c r="H4359" s="381" t="s">
        <v>9067</v>
      </c>
      <c r="I4359" s="381" t="s">
        <v>9068</v>
      </c>
      <c r="J4359" s="367" t="s">
        <v>9031</v>
      </c>
      <c r="K4359" s="379">
        <v>1</v>
      </c>
      <c r="L4359" s="420">
        <v>1</v>
      </c>
      <c r="M4359" s="247">
        <v>7000</v>
      </c>
      <c r="N4359" s="379"/>
      <c r="O4359" s="379"/>
      <c r="P4359" s="247"/>
    </row>
    <row r="4360" spans="1:16" s="54" customFormat="1" ht="11.25" x14ac:dyDescent="0.2">
      <c r="A4360" s="554" t="s">
        <v>517</v>
      </c>
      <c r="B4360" s="381" t="s">
        <v>9026</v>
      </c>
      <c r="C4360" s="381" t="s">
        <v>9027</v>
      </c>
      <c r="D4360" s="367" t="s">
        <v>9065</v>
      </c>
      <c r="E4360" s="247"/>
      <c r="F4360" s="379"/>
      <c r="G4360" s="367" t="s">
        <v>9066</v>
      </c>
      <c r="H4360" s="381" t="s">
        <v>9067</v>
      </c>
      <c r="I4360" s="381" t="s">
        <v>9068</v>
      </c>
      <c r="J4360" s="367" t="s">
        <v>9031</v>
      </c>
      <c r="K4360" s="379">
        <v>1</v>
      </c>
      <c r="L4360" s="420">
        <v>1</v>
      </c>
      <c r="M4360" s="247">
        <v>7000</v>
      </c>
      <c r="N4360" s="379"/>
      <c r="O4360" s="379"/>
      <c r="P4360" s="247"/>
    </row>
    <row r="4361" spans="1:16" s="54" customFormat="1" ht="11.25" x14ac:dyDescent="0.2">
      <c r="A4361" s="554" t="s">
        <v>517</v>
      </c>
      <c r="B4361" s="381" t="s">
        <v>9026</v>
      </c>
      <c r="C4361" s="381" t="s">
        <v>9027</v>
      </c>
      <c r="D4361" s="367" t="s">
        <v>9065</v>
      </c>
      <c r="E4361" s="247"/>
      <c r="F4361" s="379"/>
      <c r="G4361" s="367" t="s">
        <v>9066</v>
      </c>
      <c r="H4361" s="381" t="s">
        <v>9067</v>
      </c>
      <c r="I4361" s="381" t="s">
        <v>9068</v>
      </c>
      <c r="J4361" s="367" t="s">
        <v>9031</v>
      </c>
      <c r="K4361" s="379">
        <v>1</v>
      </c>
      <c r="L4361" s="420">
        <v>1</v>
      </c>
      <c r="M4361" s="247">
        <v>7000</v>
      </c>
      <c r="N4361" s="379"/>
      <c r="O4361" s="379"/>
      <c r="P4361" s="247"/>
    </row>
    <row r="4362" spans="1:16" s="54" customFormat="1" ht="11.25" x14ac:dyDescent="0.2">
      <c r="A4362" s="554" t="s">
        <v>517</v>
      </c>
      <c r="B4362" s="381" t="s">
        <v>9026</v>
      </c>
      <c r="C4362" s="381" t="s">
        <v>9027</v>
      </c>
      <c r="D4362" s="367" t="s">
        <v>9065</v>
      </c>
      <c r="E4362" s="247"/>
      <c r="F4362" s="379"/>
      <c r="G4362" s="367" t="s">
        <v>9066</v>
      </c>
      <c r="H4362" s="381" t="s">
        <v>9067</v>
      </c>
      <c r="I4362" s="381" t="s">
        <v>9068</v>
      </c>
      <c r="J4362" s="367" t="s">
        <v>9031</v>
      </c>
      <c r="K4362" s="379">
        <v>1</v>
      </c>
      <c r="L4362" s="420">
        <v>1</v>
      </c>
      <c r="M4362" s="247">
        <v>7000</v>
      </c>
      <c r="N4362" s="379"/>
      <c r="O4362" s="379"/>
      <c r="P4362" s="247"/>
    </row>
    <row r="4363" spans="1:16" s="54" customFormat="1" ht="11.25" x14ac:dyDescent="0.2">
      <c r="A4363" s="554" t="s">
        <v>517</v>
      </c>
      <c r="B4363" s="381" t="s">
        <v>9026</v>
      </c>
      <c r="C4363" s="381" t="s">
        <v>9027</v>
      </c>
      <c r="D4363" s="367" t="s">
        <v>9028</v>
      </c>
      <c r="E4363" s="247"/>
      <c r="F4363" s="379"/>
      <c r="G4363" s="367" t="s">
        <v>9066</v>
      </c>
      <c r="H4363" s="381" t="s">
        <v>9067</v>
      </c>
      <c r="I4363" s="381" t="s">
        <v>9068</v>
      </c>
      <c r="J4363" s="367" t="s">
        <v>9031</v>
      </c>
      <c r="K4363" s="379">
        <v>1</v>
      </c>
      <c r="L4363" s="420">
        <v>1</v>
      </c>
      <c r="M4363" s="247">
        <v>6000</v>
      </c>
      <c r="N4363" s="379"/>
      <c r="O4363" s="379"/>
      <c r="P4363" s="247"/>
    </row>
    <row r="4364" spans="1:16" s="54" customFormat="1" ht="11.25" x14ac:dyDescent="0.2">
      <c r="A4364" s="554" t="s">
        <v>517</v>
      </c>
      <c r="B4364" s="381" t="s">
        <v>9026</v>
      </c>
      <c r="C4364" s="381" t="s">
        <v>9027</v>
      </c>
      <c r="D4364" s="367" t="s">
        <v>9087</v>
      </c>
      <c r="E4364" s="247"/>
      <c r="F4364" s="379"/>
      <c r="G4364" s="367" t="s">
        <v>9066</v>
      </c>
      <c r="H4364" s="381" t="s">
        <v>9067</v>
      </c>
      <c r="I4364" s="381" t="s">
        <v>9068</v>
      </c>
      <c r="J4364" s="367" t="s">
        <v>9031</v>
      </c>
      <c r="K4364" s="379">
        <v>1</v>
      </c>
      <c r="L4364" s="420">
        <v>1</v>
      </c>
      <c r="M4364" s="247">
        <v>12737.77</v>
      </c>
      <c r="N4364" s="379"/>
      <c r="O4364" s="379"/>
      <c r="P4364" s="247"/>
    </row>
    <row r="4365" spans="1:16" s="54" customFormat="1" ht="11.25" x14ac:dyDescent="0.2">
      <c r="A4365" s="554" t="s">
        <v>517</v>
      </c>
      <c r="B4365" s="381" t="s">
        <v>9026</v>
      </c>
      <c r="C4365" s="381" t="s">
        <v>9027</v>
      </c>
      <c r="D4365" s="367" t="s">
        <v>9071</v>
      </c>
      <c r="E4365" s="247"/>
      <c r="F4365" s="379"/>
      <c r="G4365" s="367" t="s">
        <v>9066</v>
      </c>
      <c r="H4365" s="381" t="s">
        <v>9067</v>
      </c>
      <c r="I4365" s="381" t="s">
        <v>9068</v>
      </c>
      <c r="J4365" s="367" t="s">
        <v>9031</v>
      </c>
      <c r="K4365" s="379">
        <v>1</v>
      </c>
      <c r="L4365" s="420">
        <v>1</v>
      </c>
      <c r="M4365" s="247">
        <v>8916.39</v>
      </c>
      <c r="N4365" s="379"/>
      <c r="O4365" s="379"/>
      <c r="P4365" s="247"/>
    </row>
    <row r="4366" spans="1:16" s="54" customFormat="1" ht="11.25" x14ac:dyDescent="0.2">
      <c r="A4366" s="554" t="s">
        <v>517</v>
      </c>
      <c r="B4366" s="381" t="s">
        <v>9026</v>
      </c>
      <c r="C4366" s="381" t="s">
        <v>9027</v>
      </c>
      <c r="D4366" s="367" t="s">
        <v>9071</v>
      </c>
      <c r="E4366" s="247"/>
      <c r="F4366" s="379"/>
      <c r="G4366" s="367" t="s">
        <v>9066</v>
      </c>
      <c r="H4366" s="381" t="s">
        <v>9067</v>
      </c>
      <c r="I4366" s="381" t="s">
        <v>9068</v>
      </c>
      <c r="J4366" s="367" t="s">
        <v>9031</v>
      </c>
      <c r="K4366" s="379">
        <v>1</v>
      </c>
      <c r="L4366" s="420">
        <v>1</v>
      </c>
      <c r="M4366" s="247">
        <v>10190.16</v>
      </c>
      <c r="N4366" s="379"/>
      <c r="O4366" s="379"/>
      <c r="P4366" s="247"/>
    </row>
    <row r="4367" spans="1:16" s="54" customFormat="1" ht="11.25" x14ac:dyDescent="0.2">
      <c r="A4367" s="554" t="s">
        <v>517</v>
      </c>
      <c r="B4367" s="381" t="s">
        <v>4555</v>
      </c>
      <c r="C4367" s="381" t="s">
        <v>9027</v>
      </c>
      <c r="D4367" s="367" t="s">
        <v>9069</v>
      </c>
      <c r="E4367" s="247"/>
      <c r="F4367" s="379"/>
      <c r="G4367" s="367" t="s">
        <v>9066</v>
      </c>
      <c r="H4367" s="381" t="s">
        <v>9067</v>
      </c>
      <c r="I4367" s="381" t="s">
        <v>9068</v>
      </c>
      <c r="J4367" s="367" t="s">
        <v>9031</v>
      </c>
      <c r="K4367" s="379">
        <v>1</v>
      </c>
      <c r="L4367" s="420">
        <v>1</v>
      </c>
      <c r="M4367" s="247">
        <v>7000</v>
      </c>
      <c r="N4367" s="379"/>
      <c r="O4367" s="379"/>
      <c r="P4367" s="247"/>
    </row>
    <row r="4368" spans="1:16" s="54" customFormat="1" ht="11.25" x14ac:dyDescent="0.2">
      <c r="A4368" s="554" t="s">
        <v>517</v>
      </c>
      <c r="B4368" s="381" t="s">
        <v>9026</v>
      </c>
      <c r="C4368" s="381" t="s">
        <v>9027</v>
      </c>
      <c r="D4368" s="367" t="s">
        <v>9071</v>
      </c>
      <c r="E4368" s="247"/>
      <c r="F4368" s="379"/>
      <c r="G4368" s="367" t="s">
        <v>9066</v>
      </c>
      <c r="H4368" s="381" t="s">
        <v>9067</v>
      </c>
      <c r="I4368" s="381" t="s">
        <v>9068</v>
      </c>
      <c r="J4368" s="367" t="s">
        <v>9031</v>
      </c>
      <c r="K4368" s="379">
        <v>1</v>
      </c>
      <c r="L4368" s="420">
        <v>1</v>
      </c>
      <c r="M4368" s="247">
        <v>6368.85</v>
      </c>
      <c r="N4368" s="379"/>
      <c r="O4368" s="379"/>
      <c r="P4368" s="247"/>
    </row>
    <row r="4369" spans="1:16" s="54" customFormat="1" ht="11.25" x14ac:dyDescent="0.2">
      <c r="A4369" s="554" t="s">
        <v>517</v>
      </c>
      <c r="B4369" s="381" t="s">
        <v>9026</v>
      </c>
      <c r="C4369" s="381" t="s">
        <v>9027</v>
      </c>
      <c r="D4369" s="367" t="s">
        <v>9028</v>
      </c>
      <c r="E4369" s="247"/>
      <c r="F4369" s="379"/>
      <c r="G4369" s="367" t="s">
        <v>9066</v>
      </c>
      <c r="H4369" s="381" t="s">
        <v>9067</v>
      </c>
      <c r="I4369" s="381" t="s">
        <v>9068</v>
      </c>
      <c r="J4369" s="367" t="s">
        <v>9031</v>
      </c>
      <c r="K4369" s="379">
        <v>1</v>
      </c>
      <c r="L4369" s="420">
        <v>1</v>
      </c>
      <c r="M4369" s="247">
        <v>7000</v>
      </c>
      <c r="N4369" s="379"/>
      <c r="O4369" s="379"/>
      <c r="P4369" s="247"/>
    </row>
    <row r="4370" spans="1:16" s="54" customFormat="1" ht="11.25" x14ac:dyDescent="0.2">
      <c r="A4370" s="554" t="s">
        <v>517</v>
      </c>
      <c r="B4370" s="381" t="s">
        <v>9026</v>
      </c>
      <c r="C4370" s="381" t="s">
        <v>9027</v>
      </c>
      <c r="D4370" s="367" t="s">
        <v>9028</v>
      </c>
      <c r="E4370" s="247"/>
      <c r="F4370" s="379"/>
      <c r="G4370" s="367" t="s">
        <v>9066</v>
      </c>
      <c r="H4370" s="381" t="s">
        <v>9067</v>
      </c>
      <c r="I4370" s="381" t="s">
        <v>9068</v>
      </c>
      <c r="J4370" s="367" t="s">
        <v>9031</v>
      </c>
      <c r="K4370" s="379">
        <v>1</v>
      </c>
      <c r="L4370" s="420">
        <v>1</v>
      </c>
      <c r="M4370" s="247">
        <v>5000</v>
      </c>
      <c r="N4370" s="379"/>
      <c r="O4370" s="379"/>
      <c r="P4370" s="247"/>
    </row>
    <row r="4371" spans="1:16" s="54" customFormat="1" ht="11.25" x14ac:dyDescent="0.2">
      <c r="A4371" s="554" t="s">
        <v>517</v>
      </c>
      <c r="B4371" s="381" t="s">
        <v>9026</v>
      </c>
      <c r="C4371" s="381" t="s">
        <v>9027</v>
      </c>
      <c r="D4371" s="367" t="s">
        <v>9084</v>
      </c>
      <c r="E4371" s="247"/>
      <c r="F4371" s="379"/>
      <c r="G4371" s="367" t="s">
        <v>9066</v>
      </c>
      <c r="H4371" s="381" t="s">
        <v>9067</v>
      </c>
      <c r="I4371" s="381" t="s">
        <v>9068</v>
      </c>
      <c r="J4371" s="367" t="s">
        <v>9031</v>
      </c>
      <c r="K4371" s="379">
        <v>1</v>
      </c>
      <c r="L4371" s="420">
        <v>1</v>
      </c>
      <c r="M4371" s="247">
        <v>7000</v>
      </c>
      <c r="N4371" s="379"/>
      <c r="O4371" s="379"/>
      <c r="P4371" s="247"/>
    </row>
    <row r="4372" spans="1:16" s="54" customFormat="1" ht="11.25" x14ac:dyDescent="0.2">
      <c r="A4372" s="554" t="s">
        <v>517</v>
      </c>
      <c r="B4372" s="381" t="s">
        <v>4555</v>
      </c>
      <c r="C4372" s="381" t="s">
        <v>9027</v>
      </c>
      <c r="D4372" s="367" t="s">
        <v>9069</v>
      </c>
      <c r="E4372" s="247"/>
      <c r="F4372" s="379"/>
      <c r="G4372" s="367" t="s">
        <v>9066</v>
      </c>
      <c r="H4372" s="381" t="s">
        <v>9067</v>
      </c>
      <c r="I4372" s="381" t="s">
        <v>9068</v>
      </c>
      <c r="J4372" s="367" t="s">
        <v>9031</v>
      </c>
      <c r="K4372" s="379">
        <v>1</v>
      </c>
      <c r="L4372" s="420">
        <v>1</v>
      </c>
      <c r="M4372" s="247">
        <v>7000</v>
      </c>
      <c r="N4372" s="379"/>
      <c r="O4372" s="379"/>
      <c r="P4372" s="247"/>
    </row>
    <row r="4373" spans="1:16" s="54" customFormat="1" ht="11.25" x14ac:dyDescent="0.2">
      <c r="A4373" s="554" t="s">
        <v>517</v>
      </c>
      <c r="B4373" s="381" t="s">
        <v>9026</v>
      </c>
      <c r="C4373" s="381" t="s">
        <v>9027</v>
      </c>
      <c r="D4373" s="367" t="s">
        <v>9070</v>
      </c>
      <c r="E4373" s="247"/>
      <c r="F4373" s="379"/>
      <c r="G4373" s="367" t="s">
        <v>9066</v>
      </c>
      <c r="H4373" s="381" t="s">
        <v>9067</v>
      </c>
      <c r="I4373" s="381" t="s">
        <v>9068</v>
      </c>
      <c r="J4373" s="367" t="s">
        <v>9031</v>
      </c>
      <c r="K4373" s="379">
        <v>1</v>
      </c>
      <c r="L4373" s="420">
        <v>1</v>
      </c>
      <c r="M4373" s="247">
        <v>8000</v>
      </c>
      <c r="N4373" s="379"/>
      <c r="O4373" s="379"/>
      <c r="P4373" s="247"/>
    </row>
    <row r="4374" spans="1:16" s="54" customFormat="1" ht="11.25" x14ac:dyDescent="0.2">
      <c r="A4374" s="554" t="s">
        <v>517</v>
      </c>
      <c r="B4374" s="381" t="s">
        <v>9026</v>
      </c>
      <c r="C4374" s="381" t="s">
        <v>9027</v>
      </c>
      <c r="D4374" s="367" t="s">
        <v>9088</v>
      </c>
      <c r="E4374" s="247"/>
      <c r="F4374" s="379"/>
      <c r="G4374" s="367" t="s">
        <v>9066</v>
      </c>
      <c r="H4374" s="381" t="s">
        <v>9067</v>
      </c>
      <c r="I4374" s="381" t="s">
        <v>9068</v>
      </c>
      <c r="J4374" s="367" t="s">
        <v>9031</v>
      </c>
      <c r="K4374" s="379">
        <v>1</v>
      </c>
      <c r="L4374" s="420">
        <v>1</v>
      </c>
      <c r="M4374" s="247">
        <v>3000</v>
      </c>
      <c r="N4374" s="379"/>
      <c r="O4374" s="379"/>
      <c r="P4374" s="247"/>
    </row>
    <row r="4375" spans="1:16" s="54" customFormat="1" ht="11.25" x14ac:dyDescent="0.2">
      <c r="A4375" s="554" t="s">
        <v>517</v>
      </c>
      <c r="B4375" s="381" t="s">
        <v>9026</v>
      </c>
      <c r="C4375" s="381" t="s">
        <v>9027</v>
      </c>
      <c r="D4375" s="367" t="s">
        <v>9089</v>
      </c>
      <c r="E4375" s="247"/>
      <c r="F4375" s="379"/>
      <c r="G4375" s="367" t="s">
        <v>9066</v>
      </c>
      <c r="H4375" s="381" t="s">
        <v>9067</v>
      </c>
      <c r="I4375" s="381" t="s">
        <v>9068</v>
      </c>
      <c r="J4375" s="367" t="s">
        <v>9031</v>
      </c>
      <c r="K4375" s="379">
        <v>1</v>
      </c>
      <c r="L4375" s="420">
        <v>1</v>
      </c>
      <c r="M4375" s="247">
        <v>7000</v>
      </c>
      <c r="N4375" s="379"/>
      <c r="O4375" s="379"/>
      <c r="P4375" s="247"/>
    </row>
    <row r="4376" spans="1:16" s="54" customFormat="1" ht="11.25" x14ac:dyDescent="0.2">
      <c r="A4376" s="554" t="s">
        <v>517</v>
      </c>
      <c r="B4376" s="381" t="s">
        <v>9026</v>
      </c>
      <c r="C4376" s="381" t="s">
        <v>9027</v>
      </c>
      <c r="D4376" s="367" t="s">
        <v>9028</v>
      </c>
      <c r="E4376" s="247"/>
      <c r="F4376" s="379"/>
      <c r="G4376" s="367" t="s">
        <v>9066</v>
      </c>
      <c r="H4376" s="381" t="s">
        <v>9067</v>
      </c>
      <c r="I4376" s="381" t="s">
        <v>9068</v>
      </c>
      <c r="J4376" s="367" t="s">
        <v>9031</v>
      </c>
      <c r="K4376" s="379">
        <v>1</v>
      </c>
      <c r="L4376" s="420">
        <v>1</v>
      </c>
      <c r="M4376" s="247">
        <v>6000</v>
      </c>
      <c r="N4376" s="379"/>
      <c r="O4376" s="379"/>
      <c r="P4376" s="247"/>
    </row>
    <row r="4377" spans="1:16" s="54" customFormat="1" ht="11.25" x14ac:dyDescent="0.2">
      <c r="A4377" s="554" t="s">
        <v>517</v>
      </c>
      <c r="B4377" s="381" t="s">
        <v>9026</v>
      </c>
      <c r="C4377" s="381" t="s">
        <v>9027</v>
      </c>
      <c r="D4377" s="367" t="s">
        <v>9070</v>
      </c>
      <c r="E4377" s="247"/>
      <c r="F4377" s="379"/>
      <c r="G4377" s="367" t="s">
        <v>9066</v>
      </c>
      <c r="H4377" s="381" t="s">
        <v>9067</v>
      </c>
      <c r="I4377" s="381" t="s">
        <v>9068</v>
      </c>
      <c r="J4377" s="367" t="s">
        <v>9031</v>
      </c>
      <c r="K4377" s="379">
        <v>1</v>
      </c>
      <c r="L4377" s="420">
        <v>1</v>
      </c>
      <c r="M4377" s="247">
        <v>8000</v>
      </c>
      <c r="N4377" s="379"/>
      <c r="O4377" s="379"/>
      <c r="P4377" s="247"/>
    </row>
    <row r="4378" spans="1:16" s="54" customFormat="1" ht="11.25" x14ac:dyDescent="0.2">
      <c r="A4378" s="554" t="s">
        <v>517</v>
      </c>
      <c r="B4378" s="381" t="s">
        <v>9026</v>
      </c>
      <c r="C4378" s="381" t="s">
        <v>9027</v>
      </c>
      <c r="D4378" s="367" t="s">
        <v>9071</v>
      </c>
      <c r="E4378" s="247"/>
      <c r="F4378" s="379"/>
      <c r="G4378" s="367" t="s">
        <v>9066</v>
      </c>
      <c r="H4378" s="381" t="s">
        <v>9067</v>
      </c>
      <c r="I4378" s="381" t="s">
        <v>9068</v>
      </c>
      <c r="J4378" s="367" t="s">
        <v>9031</v>
      </c>
      <c r="K4378" s="379">
        <v>1</v>
      </c>
      <c r="L4378" s="420">
        <v>1</v>
      </c>
      <c r="M4378" s="247">
        <v>7000</v>
      </c>
      <c r="N4378" s="379"/>
      <c r="O4378" s="379"/>
      <c r="P4378" s="247"/>
    </row>
    <row r="4379" spans="1:16" s="54" customFormat="1" ht="11.25" x14ac:dyDescent="0.2">
      <c r="A4379" s="554" t="s">
        <v>517</v>
      </c>
      <c r="B4379" s="381" t="s">
        <v>9026</v>
      </c>
      <c r="C4379" s="381" t="s">
        <v>9027</v>
      </c>
      <c r="D4379" s="367" t="s">
        <v>9065</v>
      </c>
      <c r="E4379" s="247"/>
      <c r="F4379" s="379"/>
      <c r="G4379" s="367" t="s">
        <v>9066</v>
      </c>
      <c r="H4379" s="381" t="s">
        <v>9067</v>
      </c>
      <c r="I4379" s="381" t="s">
        <v>9068</v>
      </c>
      <c r="J4379" s="367" t="s">
        <v>9031</v>
      </c>
      <c r="K4379" s="379">
        <v>1</v>
      </c>
      <c r="L4379" s="420">
        <v>1</v>
      </c>
      <c r="M4379" s="247">
        <v>7000</v>
      </c>
      <c r="N4379" s="379"/>
      <c r="O4379" s="379"/>
      <c r="P4379" s="247"/>
    </row>
    <row r="4380" spans="1:16" s="54" customFormat="1" ht="11.25" x14ac:dyDescent="0.2">
      <c r="A4380" s="554" t="s">
        <v>517</v>
      </c>
      <c r="B4380" s="381" t="s">
        <v>9026</v>
      </c>
      <c r="C4380" s="381" t="s">
        <v>9027</v>
      </c>
      <c r="D4380" s="367" t="s">
        <v>9070</v>
      </c>
      <c r="E4380" s="247"/>
      <c r="F4380" s="379"/>
      <c r="G4380" s="367" t="s">
        <v>9066</v>
      </c>
      <c r="H4380" s="381" t="s">
        <v>9067</v>
      </c>
      <c r="I4380" s="381" t="s">
        <v>9068</v>
      </c>
      <c r="J4380" s="367" t="s">
        <v>9031</v>
      </c>
      <c r="K4380" s="379">
        <v>1</v>
      </c>
      <c r="L4380" s="420">
        <v>1</v>
      </c>
      <c r="M4380" s="247">
        <v>8000</v>
      </c>
      <c r="N4380" s="379"/>
      <c r="O4380" s="379"/>
      <c r="P4380" s="247"/>
    </row>
    <row r="4381" spans="1:16" s="54" customFormat="1" ht="11.25" x14ac:dyDescent="0.2">
      <c r="A4381" s="554" t="s">
        <v>517</v>
      </c>
      <c r="B4381" s="381" t="s">
        <v>9026</v>
      </c>
      <c r="C4381" s="381" t="s">
        <v>9027</v>
      </c>
      <c r="D4381" s="367" t="s">
        <v>9028</v>
      </c>
      <c r="E4381" s="247"/>
      <c r="F4381" s="379"/>
      <c r="G4381" s="367" t="s">
        <v>9066</v>
      </c>
      <c r="H4381" s="381" t="s">
        <v>9067</v>
      </c>
      <c r="I4381" s="381" t="s">
        <v>9068</v>
      </c>
      <c r="J4381" s="367" t="s">
        <v>9031</v>
      </c>
      <c r="K4381" s="379">
        <v>1</v>
      </c>
      <c r="L4381" s="420">
        <v>1</v>
      </c>
      <c r="M4381" s="247">
        <v>5000</v>
      </c>
      <c r="N4381" s="379"/>
      <c r="O4381" s="379"/>
      <c r="P4381" s="247"/>
    </row>
    <row r="4382" spans="1:16" s="54" customFormat="1" ht="11.25" x14ac:dyDescent="0.2">
      <c r="A4382" s="554" t="s">
        <v>517</v>
      </c>
      <c r="B4382" s="381" t="s">
        <v>9026</v>
      </c>
      <c r="C4382" s="381" t="s">
        <v>9027</v>
      </c>
      <c r="D4382" s="367" t="s">
        <v>9071</v>
      </c>
      <c r="E4382" s="247"/>
      <c r="F4382" s="379"/>
      <c r="G4382" s="367" t="s">
        <v>9066</v>
      </c>
      <c r="H4382" s="381" t="s">
        <v>9067</v>
      </c>
      <c r="I4382" s="381" t="s">
        <v>9068</v>
      </c>
      <c r="J4382" s="367" t="s">
        <v>9031</v>
      </c>
      <c r="K4382" s="379">
        <v>1</v>
      </c>
      <c r="L4382" s="420">
        <v>1</v>
      </c>
      <c r="M4382" s="247">
        <v>7000</v>
      </c>
      <c r="N4382" s="379"/>
      <c r="O4382" s="379"/>
      <c r="P4382" s="247"/>
    </row>
    <row r="4383" spans="1:16" s="54" customFormat="1" ht="11.25" x14ac:dyDescent="0.2">
      <c r="A4383" s="554" t="s">
        <v>517</v>
      </c>
      <c r="B4383" s="381" t="s">
        <v>9026</v>
      </c>
      <c r="C4383" s="381" t="s">
        <v>9027</v>
      </c>
      <c r="D4383" s="367" t="s">
        <v>9089</v>
      </c>
      <c r="E4383" s="247"/>
      <c r="F4383" s="379"/>
      <c r="G4383" s="367" t="s">
        <v>9066</v>
      </c>
      <c r="H4383" s="381" t="s">
        <v>9067</v>
      </c>
      <c r="I4383" s="381" t="s">
        <v>9068</v>
      </c>
      <c r="J4383" s="367" t="s">
        <v>9031</v>
      </c>
      <c r="K4383" s="379">
        <v>1</v>
      </c>
      <c r="L4383" s="420">
        <v>1</v>
      </c>
      <c r="M4383" s="247">
        <v>7000</v>
      </c>
      <c r="N4383" s="379"/>
      <c r="O4383" s="379"/>
      <c r="P4383" s="247"/>
    </row>
    <row r="4384" spans="1:16" s="54" customFormat="1" ht="11.25" x14ac:dyDescent="0.2">
      <c r="A4384" s="554" t="s">
        <v>517</v>
      </c>
      <c r="B4384" s="381" t="s">
        <v>9026</v>
      </c>
      <c r="C4384" s="381" t="s">
        <v>9027</v>
      </c>
      <c r="D4384" s="367" t="s">
        <v>9090</v>
      </c>
      <c r="E4384" s="247"/>
      <c r="F4384" s="379"/>
      <c r="G4384" s="367" t="s">
        <v>9066</v>
      </c>
      <c r="H4384" s="381" t="s">
        <v>9067</v>
      </c>
      <c r="I4384" s="381" t="s">
        <v>9068</v>
      </c>
      <c r="J4384" s="367" t="s">
        <v>9031</v>
      </c>
      <c r="K4384" s="379">
        <v>1</v>
      </c>
      <c r="L4384" s="420">
        <v>1</v>
      </c>
      <c r="M4384" s="247">
        <v>7000</v>
      </c>
      <c r="N4384" s="379"/>
      <c r="O4384" s="379"/>
      <c r="P4384" s="247"/>
    </row>
    <row r="4385" spans="1:16" s="54" customFormat="1" ht="11.25" x14ac:dyDescent="0.2">
      <c r="A4385" s="554" t="s">
        <v>517</v>
      </c>
      <c r="B4385" s="381" t="s">
        <v>9026</v>
      </c>
      <c r="C4385" s="381" t="s">
        <v>9027</v>
      </c>
      <c r="D4385" s="367" t="s">
        <v>9087</v>
      </c>
      <c r="E4385" s="247"/>
      <c r="F4385" s="379"/>
      <c r="G4385" s="367" t="s">
        <v>9066</v>
      </c>
      <c r="H4385" s="381" t="s">
        <v>9067</v>
      </c>
      <c r="I4385" s="381" t="s">
        <v>9068</v>
      </c>
      <c r="J4385" s="367" t="s">
        <v>9031</v>
      </c>
      <c r="K4385" s="379">
        <v>1</v>
      </c>
      <c r="L4385" s="420">
        <v>1</v>
      </c>
      <c r="M4385" s="247">
        <v>12737.77</v>
      </c>
      <c r="N4385" s="379"/>
      <c r="O4385" s="379"/>
      <c r="P4385" s="247"/>
    </row>
    <row r="4386" spans="1:16" s="54" customFormat="1" ht="11.25" x14ac:dyDescent="0.2">
      <c r="A4386" s="554" t="s">
        <v>517</v>
      </c>
      <c r="B4386" s="381" t="s">
        <v>9026</v>
      </c>
      <c r="C4386" s="381" t="s">
        <v>9027</v>
      </c>
      <c r="D4386" s="367" t="s">
        <v>9071</v>
      </c>
      <c r="E4386" s="247"/>
      <c r="F4386" s="379"/>
      <c r="G4386" s="367" t="s">
        <v>9066</v>
      </c>
      <c r="H4386" s="381" t="s">
        <v>9067</v>
      </c>
      <c r="I4386" s="381" t="s">
        <v>9068</v>
      </c>
      <c r="J4386" s="367" t="s">
        <v>9031</v>
      </c>
      <c r="K4386" s="379">
        <v>1</v>
      </c>
      <c r="L4386" s="420">
        <v>1</v>
      </c>
      <c r="M4386" s="247">
        <v>10190.16</v>
      </c>
      <c r="N4386" s="379"/>
      <c r="O4386" s="379"/>
      <c r="P4386" s="247"/>
    </row>
    <row r="4387" spans="1:16" s="54" customFormat="1" ht="11.25" x14ac:dyDescent="0.2">
      <c r="A4387" s="554" t="s">
        <v>517</v>
      </c>
      <c r="B4387" s="381" t="s">
        <v>9026</v>
      </c>
      <c r="C4387" s="381" t="s">
        <v>9027</v>
      </c>
      <c r="D4387" s="367" t="s">
        <v>9071</v>
      </c>
      <c r="E4387" s="247"/>
      <c r="F4387" s="379"/>
      <c r="G4387" s="367" t="s">
        <v>9066</v>
      </c>
      <c r="H4387" s="381" t="s">
        <v>9067</v>
      </c>
      <c r="I4387" s="381" t="s">
        <v>9068</v>
      </c>
      <c r="J4387" s="367" t="s">
        <v>9031</v>
      </c>
      <c r="K4387" s="379">
        <v>1</v>
      </c>
      <c r="L4387" s="420">
        <v>1</v>
      </c>
      <c r="M4387" s="247">
        <v>6368.85</v>
      </c>
      <c r="N4387" s="379"/>
      <c r="O4387" s="379"/>
      <c r="P4387" s="247"/>
    </row>
    <row r="4388" spans="1:16" s="54" customFormat="1" ht="11.25" x14ac:dyDescent="0.2">
      <c r="A4388" s="554" t="s">
        <v>517</v>
      </c>
      <c r="B4388" s="381" t="s">
        <v>9026</v>
      </c>
      <c r="C4388" s="381" t="s">
        <v>9027</v>
      </c>
      <c r="D4388" s="367" t="s">
        <v>9065</v>
      </c>
      <c r="E4388" s="247"/>
      <c r="F4388" s="379"/>
      <c r="G4388" s="367" t="s">
        <v>9066</v>
      </c>
      <c r="H4388" s="381" t="s">
        <v>9067</v>
      </c>
      <c r="I4388" s="381" t="s">
        <v>9068</v>
      </c>
      <c r="J4388" s="367" t="s">
        <v>9031</v>
      </c>
      <c r="K4388" s="379">
        <v>1</v>
      </c>
      <c r="L4388" s="420">
        <v>1</v>
      </c>
      <c r="M4388" s="247">
        <v>7000</v>
      </c>
      <c r="N4388" s="379"/>
      <c r="O4388" s="379"/>
      <c r="P4388" s="247"/>
    </row>
    <row r="4389" spans="1:16" s="54" customFormat="1" ht="11.25" x14ac:dyDescent="0.2">
      <c r="A4389" s="554" t="s">
        <v>517</v>
      </c>
      <c r="B4389" s="381" t="s">
        <v>9026</v>
      </c>
      <c r="C4389" s="381" t="s">
        <v>9027</v>
      </c>
      <c r="D4389" s="367" t="s">
        <v>9065</v>
      </c>
      <c r="E4389" s="247"/>
      <c r="F4389" s="379"/>
      <c r="G4389" s="367" t="s">
        <v>9066</v>
      </c>
      <c r="H4389" s="381" t="s">
        <v>9067</v>
      </c>
      <c r="I4389" s="381" t="s">
        <v>9068</v>
      </c>
      <c r="J4389" s="367" t="s">
        <v>9031</v>
      </c>
      <c r="K4389" s="379">
        <v>1</v>
      </c>
      <c r="L4389" s="420">
        <v>1</v>
      </c>
      <c r="M4389" s="247">
        <v>7000</v>
      </c>
      <c r="N4389" s="379"/>
      <c r="O4389" s="379"/>
      <c r="P4389" s="247"/>
    </row>
    <row r="4390" spans="1:16" s="54" customFormat="1" ht="11.25" x14ac:dyDescent="0.2">
      <c r="A4390" s="554" t="s">
        <v>517</v>
      </c>
      <c r="B4390" s="381" t="s">
        <v>9026</v>
      </c>
      <c r="C4390" s="381" t="s">
        <v>9027</v>
      </c>
      <c r="D4390" s="367" t="s">
        <v>9065</v>
      </c>
      <c r="E4390" s="247"/>
      <c r="F4390" s="379"/>
      <c r="G4390" s="367" t="s">
        <v>9066</v>
      </c>
      <c r="H4390" s="381" t="s">
        <v>9067</v>
      </c>
      <c r="I4390" s="381" t="s">
        <v>9068</v>
      </c>
      <c r="J4390" s="367" t="s">
        <v>9031</v>
      </c>
      <c r="K4390" s="379">
        <v>1</v>
      </c>
      <c r="L4390" s="420">
        <v>1</v>
      </c>
      <c r="M4390" s="247">
        <v>7000</v>
      </c>
      <c r="N4390" s="379"/>
      <c r="O4390" s="379"/>
      <c r="P4390" s="247"/>
    </row>
    <row r="4391" spans="1:16" s="54" customFormat="1" ht="11.25" x14ac:dyDescent="0.2">
      <c r="A4391" s="554" t="s">
        <v>517</v>
      </c>
      <c r="B4391" s="381" t="s">
        <v>9026</v>
      </c>
      <c r="C4391" s="381" t="s">
        <v>9027</v>
      </c>
      <c r="D4391" s="367" t="s">
        <v>9089</v>
      </c>
      <c r="E4391" s="247"/>
      <c r="F4391" s="379"/>
      <c r="G4391" s="367" t="s">
        <v>9066</v>
      </c>
      <c r="H4391" s="381" t="s">
        <v>9067</v>
      </c>
      <c r="I4391" s="381" t="s">
        <v>9068</v>
      </c>
      <c r="J4391" s="367" t="s">
        <v>9031</v>
      </c>
      <c r="K4391" s="379">
        <v>1</v>
      </c>
      <c r="L4391" s="420">
        <v>1</v>
      </c>
      <c r="M4391" s="247">
        <v>7000</v>
      </c>
      <c r="N4391" s="379"/>
      <c r="O4391" s="379"/>
      <c r="P4391" s="247"/>
    </row>
    <row r="4392" spans="1:16" s="54" customFormat="1" ht="11.25" x14ac:dyDescent="0.2">
      <c r="A4392" s="554" t="s">
        <v>517</v>
      </c>
      <c r="B4392" s="381" t="s">
        <v>9026</v>
      </c>
      <c r="C4392" s="381" t="s">
        <v>9027</v>
      </c>
      <c r="D4392" s="367" t="s">
        <v>9028</v>
      </c>
      <c r="E4392" s="247"/>
      <c r="F4392" s="379"/>
      <c r="G4392" s="367" t="s">
        <v>9066</v>
      </c>
      <c r="H4392" s="381" t="s">
        <v>9067</v>
      </c>
      <c r="I4392" s="381" t="s">
        <v>9068</v>
      </c>
      <c r="J4392" s="367" t="s">
        <v>9031</v>
      </c>
      <c r="K4392" s="379">
        <v>1</v>
      </c>
      <c r="L4392" s="420">
        <v>1</v>
      </c>
      <c r="M4392" s="247">
        <v>6000</v>
      </c>
      <c r="N4392" s="379"/>
      <c r="O4392" s="379"/>
      <c r="P4392" s="247"/>
    </row>
    <row r="4393" spans="1:16" s="54" customFormat="1" ht="11.25" x14ac:dyDescent="0.2">
      <c r="A4393" s="554" t="s">
        <v>517</v>
      </c>
      <c r="B4393" s="381" t="s">
        <v>4555</v>
      </c>
      <c r="C4393" s="381" t="s">
        <v>9027</v>
      </c>
      <c r="D4393" s="367" t="s">
        <v>9083</v>
      </c>
      <c r="E4393" s="247"/>
      <c r="F4393" s="379"/>
      <c r="G4393" s="367" t="s">
        <v>9066</v>
      </c>
      <c r="H4393" s="381" t="s">
        <v>9067</v>
      </c>
      <c r="I4393" s="381" t="s">
        <v>9068</v>
      </c>
      <c r="J4393" s="367" t="s">
        <v>9031</v>
      </c>
      <c r="K4393" s="379">
        <v>1</v>
      </c>
      <c r="L4393" s="420">
        <v>1</v>
      </c>
      <c r="M4393" s="247">
        <v>7000</v>
      </c>
      <c r="N4393" s="379"/>
      <c r="O4393" s="379"/>
      <c r="P4393" s="247"/>
    </row>
    <row r="4394" spans="1:16" s="54" customFormat="1" ht="11.25" x14ac:dyDescent="0.2">
      <c r="A4394" s="554" t="s">
        <v>517</v>
      </c>
      <c r="B4394" s="381" t="s">
        <v>9026</v>
      </c>
      <c r="C4394" s="381" t="s">
        <v>9027</v>
      </c>
      <c r="D4394" s="367" t="s">
        <v>9088</v>
      </c>
      <c r="E4394" s="247"/>
      <c r="F4394" s="379"/>
      <c r="G4394" s="367" t="s">
        <v>9066</v>
      </c>
      <c r="H4394" s="381" t="s">
        <v>9067</v>
      </c>
      <c r="I4394" s="381" t="s">
        <v>9068</v>
      </c>
      <c r="J4394" s="367" t="s">
        <v>9031</v>
      </c>
      <c r="K4394" s="379">
        <v>1</v>
      </c>
      <c r="L4394" s="420">
        <v>1</v>
      </c>
      <c r="M4394" s="247">
        <v>3000</v>
      </c>
      <c r="N4394" s="379"/>
      <c r="O4394" s="379"/>
      <c r="P4394" s="247"/>
    </row>
    <row r="4395" spans="1:16" s="54" customFormat="1" ht="11.25" x14ac:dyDescent="0.2">
      <c r="A4395" s="554" t="s">
        <v>517</v>
      </c>
      <c r="B4395" s="381" t="s">
        <v>9026</v>
      </c>
      <c r="C4395" s="381" t="s">
        <v>9027</v>
      </c>
      <c r="D4395" s="367" t="s">
        <v>9028</v>
      </c>
      <c r="E4395" s="247"/>
      <c r="F4395" s="379"/>
      <c r="G4395" s="367" t="s">
        <v>9066</v>
      </c>
      <c r="H4395" s="381" t="s">
        <v>9067</v>
      </c>
      <c r="I4395" s="381" t="s">
        <v>9068</v>
      </c>
      <c r="J4395" s="367" t="s">
        <v>9031</v>
      </c>
      <c r="K4395" s="379">
        <v>1</v>
      </c>
      <c r="L4395" s="420">
        <v>1</v>
      </c>
      <c r="M4395" s="247">
        <v>6000</v>
      </c>
      <c r="N4395" s="379"/>
      <c r="O4395" s="379"/>
      <c r="P4395" s="247"/>
    </row>
    <row r="4396" spans="1:16" s="54" customFormat="1" ht="11.25" x14ac:dyDescent="0.2">
      <c r="A4396" s="554" t="s">
        <v>517</v>
      </c>
      <c r="B4396" s="381" t="s">
        <v>9026</v>
      </c>
      <c r="C4396" s="381" t="s">
        <v>9027</v>
      </c>
      <c r="D4396" s="367" t="s">
        <v>9082</v>
      </c>
      <c r="E4396" s="247"/>
      <c r="F4396" s="379"/>
      <c r="G4396" s="367" t="s">
        <v>9066</v>
      </c>
      <c r="H4396" s="381" t="s">
        <v>9067</v>
      </c>
      <c r="I4396" s="381" t="s">
        <v>9068</v>
      </c>
      <c r="J4396" s="367" t="s">
        <v>9031</v>
      </c>
      <c r="K4396" s="379">
        <v>1</v>
      </c>
      <c r="L4396" s="420">
        <v>1</v>
      </c>
      <c r="M4396" s="247">
        <v>10190.16</v>
      </c>
      <c r="N4396" s="379"/>
      <c r="O4396" s="379"/>
      <c r="P4396" s="247"/>
    </row>
    <row r="4397" spans="1:16" s="54" customFormat="1" ht="11.25" x14ac:dyDescent="0.2">
      <c r="A4397" s="554" t="s">
        <v>517</v>
      </c>
      <c r="B4397" s="381" t="s">
        <v>9026</v>
      </c>
      <c r="C4397" s="381" t="s">
        <v>9027</v>
      </c>
      <c r="D4397" s="367" t="s">
        <v>9073</v>
      </c>
      <c r="E4397" s="247"/>
      <c r="F4397" s="379"/>
      <c r="G4397" s="367" t="s">
        <v>9066</v>
      </c>
      <c r="H4397" s="381" t="s">
        <v>9067</v>
      </c>
      <c r="I4397" s="381" t="s">
        <v>9068</v>
      </c>
      <c r="J4397" s="367" t="s">
        <v>9031</v>
      </c>
      <c r="K4397" s="379">
        <v>1</v>
      </c>
      <c r="L4397" s="420">
        <v>1</v>
      </c>
      <c r="M4397" s="247">
        <v>4000</v>
      </c>
      <c r="N4397" s="379"/>
      <c r="O4397" s="379"/>
      <c r="P4397" s="247"/>
    </row>
    <row r="4398" spans="1:16" s="54" customFormat="1" ht="11.25" x14ac:dyDescent="0.2">
      <c r="A4398" s="554" t="s">
        <v>517</v>
      </c>
      <c r="B4398" s="381" t="s">
        <v>9026</v>
      </c>
      <c r="C4398" s="381" t="s">
        <v>9027</v>
      </c>
      <c r="D4398" s="367" t="s">
        <v>9085</v>
      </c>
      <c r="E4398" s="247"/>
      <c r="F4398" s="379"/>
      <c r="G4398" s="367" t="s">
        <v>9066</v>
      </c>
      <c r="H4398" s="381" t="s">
        <v>9067</v>
      </c>
      <c r="I4398" s="381" t="s">
        <v>9068</v>
      </c>
      <c r="J4398" s="367" t="s">
        <v>9031</v>
      </c>
      <c r="K4398" s="379">
        <v>1</v>
      </c>
      <c r="L4398" s="420">
        <v>1</v>
      </c>
      <c r="M4398" s="247">
        <v>8000</v>
      </c>
      <c r="N4398" s="379"/>
      <c r="O4398" s="379"/>
      <c r="P4398" s="247"/>
    </row>
    <row r="4399" spans="1:16" s="54" customFormat="1" ht="11.25" x14ac:dyDescent="0.2">
      <c r="A4399" s="554" t="s">
        <v>517</v>
      </c>
      <c r="B4399" s="381" t="s">
        <v>4555</v>
      </c>
      <c r="C4399" s="381" t="s">
        <v>9027</v>
      </c>
      <c r="D4399" s="367" t="s">
        <v>9028</v>
      </c>
      <c r="E4399" s="247"/>
      <c r="F4399" s="379"/>
      <c r="G4399" s="367" t="s">
        <v>9066</v>
      </c>
      <c r="H4399" s="381" t="s">
        <v>9067</v>
      </c>
      <c r="I4399" s="381" t="s">
        <v>9068</v>
      </c>
      <c r="J4399" s="367" t="s">
        <v>9031</v>
      </c>
      <c r="K4399" s="379">
        <v>1</v>
      </c>
      <c r="L4399" s="420">
        <v>1</v>
      </c>
      <c r="M4399" s="247">
        <v>5000</v>
      </c>
      <c r="N4399" s="379"/>
      <c r="O4399" s="379"/>
      <c r="P4399" s="247"/>
    </row>
    <row r="4400" spans="1:16" s="54" customFormat="1" ht="11.25" x14ac:dyDescent="0.2">
      <c r="A4400" s="554" t="s">
        <v>517</v>
      </c>
      <c r="B4400" s="381" t="s">
        <v>9026</v>
      </c>
      <c r="C4400" s="381" t="s">
        <v>9027</v>
      </c>
      <c r="D4400" s="367" t="s">
        <v>9073</v>
      </c>
      <c r="E4400" s="247"/>
      <c r="F4400" s="379"/>
      <c r="G4400" s="367" t="s">
        <v>9091</v>
      </c>
      <c r="H4400" s="381" t="s">
        <v>9067</v>
      </c>
      <c r="I4400" s="381" t="s">
        <v>9068</v>
      </c>
      <c r="J4400" s="367" t="s">
        <v>9031</v>
      </c>
      <c r="K4400" s="379">
        <v>1</v>
      </c>
      <c r="L4400" s="420">
        <v>1</v>
      </c>
      <c r="M4400" s="247">
        <v>8000</v>
      </c>
      <c r="N4400" s="379"/>
      <c r="O4400" s="379"/>
      <c r="P4400" s="247"/>
    </row>
    <row r="4401" spans="1:16" s="54" customFormat="1" ht="11.25" x14ac:dyDescent="0.2">
      <c r="A4401" s="554" t="s">
        <v>517</v>
      </c>
      <c r="B4401" s="381" t="s">
        <v>9026</v>
      </c>
      <c r="C4401" s="381" t="s">
        <v>9027</v>
      </c>
      <c r="D4401" s="367" t="s">
        <v>9082</v>
      </c>
      <c r="E4401" s="247"/>
      <c r="F4401" s="379"/>
      <c r="G4401" s="367" t="s">
        <v>9091</v>
      </c>
      <c r="H4401" s="381" t="s">
        <v>9067</v>
      </c>
      <c r="I4401" s="381" t="s">
        <v>9068</v>
      </c>
      <c r="J4401" s="367" t="s">
        <v>9031</v>
      </c>
      <c r="K4401" s="379">
        <v>1</v>
      </c>
      <c r="L4401" s="420">
        <v>1</v>
      </c>
      <c r="M4401" s="247">
        <v>10190.16</v>
      </c>
      <c r="N4401" s="379"/>
      <c r="O4401" s="379"/>
      <c r="P4401" s="247"/>
    </row>
    <row r="4402" spans="1:16" s="54" customFormat="1" ht="11.25" x14ac:dyDescent="0.2">
      <c r="A4402" s="554" t="s">
        <v>517</v>
      </c>
      <c r="B4402" s="381" t="s">
        <v>9026</v>
      </c>
      <c r="C4402" s="381" t="s">
        <v>9027</v>
      </c>
      <c r="D4402" s="367" t="s">
        <v>9071</v>
      </c>
      <c r="E4402" s="247"/>
      <c r="F4402" s="379"/>
      <c r="G4402" s="367" t="s">
        <v>9091</v>
      </c>
      <c r="H4402" s="381" t="s">
        <v>9067</v>
      </c>
      <c r="I4402" s="381" t="s">
        <v>9068</v>
      </c>
      <c r="J4402" s="367" t="s">
        <v>9031</v>
      </c>
      <c r="K4402" s="379">
        <v>1</v>
      </c>
      <c r="L4402" s="420">
        <v>1</v>
      </c>
      <c r="M4402" s="247">
        <v>6368.85</v>
      </c>
      <c r="N4402" s="379"/>
      <c r="O4402" s="379"/>
      <c r="P4402" s="247"/>
    </row>
    <row r="4403" spans="1:16" s="54" customFormat="1" ht="11.25" x14ac:dyDescent="0.2">
      <c r="A4403" s="554" t="s">
        <v>517</v>
      </c>
      <c r="B4403" s="381" t="s">
        <v>9026</v>
      </c>
      <c r="C4403" s="381" t="s">
        <v>9027</v>
      </c>
      <c r="D4403" s="367" t="s">
        <v>9071</v>
      </c>
      <c r="E4403" s="247"/>
      <c r="F4403" s="379"/>
      <c r="G4403" s="367" t="s">
        <v>9091</v>
      </c>
      <c r="H4403" s="381" t="s">
        <v>9067</v>
      </c>
      <c r="I4403" s="381" t="s">
        <v>9068</v>
      </c>
      <c r="J4403" s="367" t="s">
        <v>9031</v>
      </c>
      <c r="K4403" s="379">
        <v>1</v>
      </c>
      <c r="L4403" s="420">
        <v>1</v>
      </c>
      <c r="M4403" s="247">
        <v>8916.39</v>
      </c>
      <c r="N4403" s="379"/>
      <c r="O4403" s="379"/>
      <c r="P4403" s="247"/>
    </row>
    <row r="4404" spans="1:16" s="54" customFormat="1" ht="11.25" x14ac:dyDescent="0.2">
      <c r="A4404" s="554" t="s">
        <v>517</v>
      </c>
      <c r="B4404" s="381" t="s">
        <v>9026</v>
      </c>
      <c r="C4404" s="381" t="s">
        <v>9027</v>
      </c>
      <c r="D4404" s="367" t="s">
        <v>9092</v>
      </c>
      <c r="E4404" s="247"/>
      <c r="F4404" s="379"/>
      <c r="G4404" s="367" t="s">
        <v>9091</v>
      </c>
      <c r="H4404" s="381" t="s">
        <v>9067</v>
      </c>
      <c r="I4404" s="381" t="s">
        <v>9068</v>
      </c>
      <c r="J4404" s="367" t="s">
        <v>9031</v>
      </c>
      <c r="K4404" s="379">
        <v>1</v>
      </c>
      <c r="L4404" s="420">
        <v>1</v>
      </c>
      <c r="M4404" s="247">
        <v>12737.7</v>
      </c>
      <c r="N4404" s="379"/>
      <c r="O4404" s="379"/>
      <c r="P4404" s="247"/>
    </row>
    <row r="4405" spans="1:16" s="54" customFormat="1" ht="11.25" x14ac:dyDescent="0.2">
      <c r="A4405" s="554" t="s">
        <v>517</v>
      </c>
      <c r="B4405" s="381" t="s">
        <v>9026</v>
      </c>
      <c r="C4405" s="381" t="s">
        <v>9027</v>
      </c>
      <c r="D4405" s="367" t="s">
        <v>9085</v>
      </c>
      <c r="E4405" s="247"/>
      <c r="F4405" s="379"/>
      <c r="G4405" s="367" t="s">
        <v>9091</v>
      </c>
      <c r="H4405" s="381" t="s">
        <v>9067</v>
      </c>
      <c r="I4405" s="381" t="s">
        <v>9068</v>
      </c>
      <c r="J4405" s="367" t="s">
        <v>9031</v>
      </c>
      <c r="K4405" s="379">
        <v>1</v>
      </c>
      <c r="L4405" s="420">
        <v>1</v>
      </c>
      <c r="M4405" s="247">
        <v>8000</v>
      </c>
      <c r="N4405" s="379"/>
      <c r="O4405" s="379"/>
      <c r="P4405" s="247"/>
    </row>
    <row r="4406" spans="1:16" s="54" customFormat="1" ht="11.25" x14ac:dyDescent="0.2">
      <c r="A4406" s="554" t="s">
        <v>517</v>
      </c>
      <c r="B4406" s="381" t="s">
        <v>9026</v>
      </c>
      <c r="C4406" s="381" t="s">
        <v>9027</v>
      </c>
      <c r="D4406" s="367" t="s">
        <v>9082</v>
      </c>
      <c r="E4406" s="247"/>
      <c r="F4406" s="379"/>
      <c r="G4406" s="367" t="s">
        <v>9091</v>
      </c>
      <c r="H4406" s="381" t="s">
        <v>9067</v>
      </c>
      <c r="I4406" s="381" t="s">
        <v>9068</v>
      </c>
      <c r="J4406" s="367" t="s">
        <v>9031</v>
      </c>
      <c r="K4406" s="379">
        <v>1</v>
      </c>
      <c r="L4406" s="420">
        <v>1</v>
      </c>
      <c r="M4406" s="247">
        <v>1273.77</v>
      </c>
      <c r="N4406" s="379"/>
      <c r="O4406" s="379"/>
      <c r="P4406" s="247"/>
    </row>
    <row r="4407" spans="1:16" s="54" customFormat="1" ht="11.25" x14ac:dyDescent="0.2">
      <c r="A4407" s="554" t="s">
        <v>517</v>
      </c>
      <c r="B4407" s="381" t="s">
        <v>9026</v>
      </c>
      <c r="C4407" s="381" t="s">
        <v>9027</v>
      </c>
      <c r="D4407" s="367" t="s">
        <v>9092</v>
      </c>
      <c r="E4407" s="247"/>
      <c r="F4407" s="379"/>
      <c r="G4407" s="367" t="s">
        <v>9091</v>
      </c>
      <c r="H4407" s="381" t="s">
        <v>9067</v>
      </c>
      <c r="I4407" s="381" t="s">
        <v>9068</v>
      </c>
      <c r="J4407" s="367" t="s">
        <v>9031</v>
      </c>
      <c r="K4407" s="379">
        <v>1</v>
      </c>
      <c r="L4407" s="420">
        <v>1</v>
      </c>
      <c r="M4407" s="247">
        <v>7000</v>
      </c>
      <c r="N4407" s="379"/>
      <c r="O4407" s="379"/>
      <c r="P4407" s="247"/>
    </row>
    <row r="4408" spans="1:16" s="54" customFormat="1" ht="11.25" x14ac:dyDescent="0.2">
      <c r="A4408" s="554" t="s">
        <v>517</v>
      </c>
      <c r="B4408" s="381" t="s">
        <v>9026</v>
      </c>
      <c r="C4408" s="381" t="s">
        <v>9027</v>
      </c>
      <c r="D4408" s="367" t="s">
        <v>9092</v>
      </c>
      <c r="E4408" s="247"/>
      <c r="F4408" s="379"/>
      <c r="G4408" s="367" t="s">
        <v>9091</v>
      </c>
      <c r="H4408" s="381" t="s">
        <v>9067</v>
      </c>
      <c r="I4408" s="381" t="s">
        <v>9068</v>
      </c>
      <c r="J4408" s="367" t="s">
        <v>9031</v>
      </c>
      <c r="K4408" s="379">
        <v>1</v>
      </c>
      <c r="L4408" s="420">
        <v>1</v>
      </c>
      <c r="M4408" s="247">
        <v>10190.16</v>
      </c>
      <c r="N4408" s="379"/>
      <c r="O4408" s="379"/>
      <c r="P4408" s="247"/>
    </row>
    <row r="4409" spans="1:16" s="54" customFormat="1" ht="11.25" x14ac:dyDescent="0.2">
      <c r="A4409" s="554" t="s">
        <v>517</v>
      </c>
      <c r="B4409" s="381" t="s">
        <v>9026</v>
      </c>
      <c r="C4409" s="381" t="s">
        <v>9027</v>
      </c>
      <c r="D4409" s="367" t="s">
        <v>9071</v>
      </c>
      <c r="E4409" s="247"/>
      <c r="F4409" s="379"/>
      <c r="G4409" s="367" t="s">
        <v>9091</v>
      </c>
      <c r="H4409" s="381" t="s">
        <v>9067</v>
      </c>
      <c r="I4409" s="381" t="s">
        <v>9068</v>
      </c>
      <c r="J4409" s="367" t="s">
        <v>9031</v>
      </c>
      <c r="K4409" s="379">
        <v>1</v>
      </c>
      <c r="L4409" s="420">
        <v>1</v>
      </c>
      <c r="M4409" s="247">
        <v>8916.39</v>
      </c>
      <c r="N4409" s="379"/>
      <c r="O4409" s="379"/>
      <c r="P4409" s="247"/>
    </row>
    <row r="4410" spans="1:16" s="54" customFormat="1" ht="11.25" x14ac:dyDescent="0.2">
      <c r="A4410" s="554" t="s">
        <v>517</v>
      </c>
      <c r="B4410" s="381" t="s">
        <v>9026</v>
      </c>
      <c r="C4410" s="381" t="s">
        <v>9027</v>
      </c>
      <c r="D4410" s="367" t="s">
        <v>9065</v>
      </c>
      <c r="E4410" s="247"/>
      <c r="F4410" s="379"/>
      <c r="G4410" s="367" t="s">
        <v>9091</v>
      </c>
      <c r="H4410" s="381" t="s">
        <v>9067</v>
      </c>
      <c r="I4410" s="381" t="s">
        <v>9068</v>
      </c>
      <c r="J4410" s="367" t="s">
        <v>9031</v>
      </c>
      <c r="K4410" s="379">
        <v>1</v>
      </c>
      <c r="L4410" s="420">
        <v>1</v>
      </c>
      <c r="M4410" s="247">
        <v>7000</v>
      </c>
      <c r="N4410" s="379"/>
      <c r="O4410" s="379"/>
      <c r="P4410" s="247"/>
    </row>
    <row r="4411" spans="1:16" s="54" customFormat="1" ht="11.25" x14ac:dyDescent="0.2">
      <c r="A4411" s="554" t="s">
        <v>517</v>
      </c>
      <c r="B4411" s="381" t="s">
        <v>9026</v>
      </c>
      <c r="C4411" s="381" t="s">
        <v>9027</v>
      </c>
      <c r="D4411" s="367" t="s">
        <v>9065</v>
      </c>
      <c r="E4411" s="247"/>
      <c r="F4411" s="379"/>
      <c r="G4411" s="367" t="s">
        <v>9091</v>
      </c>
      <c r="H4411" s="381" t="s">
        <v>9067</v>
      </c>
      <c r="I4411" s="381" t="s">
        <v>9068</v>
      </c>
      <c r="J4411" s="367" t="s">
        <v>9031</v>
      </c>
      <c r="K4411" s="379">
        <v>1</v>
      </c>
      <c r="L4411" s="420">
        <v>1</v>
      </c>
      <c r="M4411" s="247">
        <v>7000</v>
      </c>
      <c r="N4411" s="379"/>
      <c r="O4411" s="379"/>
      <c r="P4411" s="247"/>
    </row>
    <row r="4412" spans="1:16" s="54" customFormat="1" ht="11.25" x14ac:dyDescent="0.2">
      <c r="A4412" s="554" t="s">
        <v>517</v>
      </c>
      <c r="B4412" s="381" t="s">
        <v>9026</v>
      </c>
      <c r="C4412" s="381" t="s">
        <v>9027</v>
      </c>
      <c r="D4412" s="367" t="s">
        <v>9071</v>
      </c>
      <c r="E4412" s="247"/>
      <c r="F4412" s="379"/>
      <c r="G4412" s="367" t="s">
        <v>9091</v>
      </c>
      <c r="H4412" s="381" t="s">
        <v>9067</v>
      </c>
      <c r="I4412" s="381" t="s">
        <v>9068</v>
      </c>
      <c r="J4412" s="367" t="s">
        <v>9031</v>
      </c>
      <c r="K4412" s="379">
        <v>1</v>
      </c>
      <c r="L4412" s="420">
        <v>1</v>
      </c>
      <c r="M4412" s="247">
        <v>7000</v>
      </c>
      <c r="N4412" s="379"/>
      <c r="O4412" s="379"/>
      <c r="P4412" s="247"/>
    </row>
    <row r="4413" spans="1:16" s="54" customFormat="1" ht="11.25" x14ac:dyDescent="0.2">
      <c r="A4413" s="554" t="s">
        <v>517</v>
      </c>
      <c r="B4413" s="381" t="s">
        <v>9026</v>
      </c>
      <c r="C4413" s="381" t="s">
        <v>9027</v>
      </c>
      <c r="D4413" s="367" t="s">
        <v>9071</v>
      </c>
      <c r="E4413" s="247"/>
      <c r="F4413" s="379"/>
      <c r="G4413" s="367" t="s">
        <v>9091</v>
      </c>
      <c r="H4413" s="381" t="s">
        <v>9067</v>
      </c>
      <c r="I4413" s="381" t="s">
        <v>9068</v>
      </c>
      <c r="J4413" s="367" t="s">
        <v>9031</v>
      </c>
      <c r="K4413" s="379">
        <v>1</v>
      </c>
      <c r="L4413" s="420">
        <v>1</v>
      </c>
      <c r="M4413" s="247">
        <v>5880</v>
      </c>
      <c r="N4413" s="379"/>
      <c r="O4413" s="379"/>
      <c r="P4413" s="247"/>
    </row>
    <row r="4414" spans="1:16" s="54" customFormat="1" ht="11.25" x14ac:dyDescent="0.2">
      <c r="A4414" s="554" t="s">
        <v>517</v>
      </c>
      <c r="B4414" s="381" t="s">
        <v>9026</v>
      </c>
      <c r="C4414" s="381" t="s">
        <v>9027</v>
      </c>
      <c r="D4414" s="367" t="s">
        <v>9090</v>
      </c>
      <c r="E4414" s="247"/>
      <c r="F4414" s="379"/>
      <c r="G4414" s="367" t="s">
        <v>9091</v>
      </c>
      <c r="H4414" s="381" t="s">
        <v>9067</v>
      </c>
      <c r="I4414" s="381" t="s">
        <v>9068</v>
      </c>
      <c r="J4414" s="367" t="s">
        <v>9031</v>
      </c>
      <c r="K4414" s="379">
        <v>1</v>
      </c>
      <c r="L4414" s="420">
        <v>1</v>
      </c>
      <c r="M4414" s="247">
        <v>7000</v>
      </c>
      <c r="N4414" s="379"/>
      <c r="O4414" s="379"/>
      <c r="P4414" s="247"/>
    </row>
    <row r="4415" spans="1:16" s="54" customFormat="1" ht="11.25" x14ac:dyDescent="0.2">
      <c r="A4415" s="554" t="s">
        <v>517</v>
      </c>
      <c r="B4415" s="381" t="s">
        <v>9026</v>
      </c>
      <c r="C4415" s="381" t="s">
        <v>9027</v>
      </c>
      <c r="D4415" s="367" t="s">
        <v>9028</v>
      </c>
      <c r="E4415" s="247"/>
      <c r="F4415" s="379"/>
      <c r="G4415" s="367" t="s">
        <v>9091</v>
      </c>
      <c r="H4415" s="381" t="s">
        <v>9067</v>
      </c>
      <c r="I4415" s="381" t="s">
        <v>9068</v>
      </c>
      <c r="J4415" s="367" t="s">
        <v>9031</v>
      </c>
      <c r="K4415" s="379">
        <v>1</v>
      </c>
      <c r="L4415" s="420">
        <v>1</v>
      </c>
      <c r="M4415" s="247">
        <v>6000</v>
      </c>
      <c r="N4415" s="379"/>
      <c r="O4415" s="379"/>
      <c r="P4415" s="247"/>
    </row>
    <row r="4416" spans="1:16" s="54" customFormat="1" ht="11.25" x14ac:dyDescent="0.2">
      <c r="A4416" s="554" t="s">
        <v>517</v>
      </c>
      <c r="B4416" s="381" t="s">
        <v>9026</v>
      </c>
      <c r="C4416" s="381" t="s">
        <v>9027</v>
      </c>
      <c r="D4416" s="367" t="s">
        <v>9028</v>
      </c>
      <c r="E4416" s="247"/>
      <c r="F4416" s="379"/>
      <c r="G4416" s="367" t="s">
        <v>9091</v>
      </c>
      <c r="H4416" s="381" t="s">
        <v>9067</v>
      </c>
      <c r="I4416" s="381" t="s">
        <v>9068</v>
      </c>
      <c r="J4416" s="367" t="s">
        <v>9031</v>
      </c>
      <c r="K4416" s="379">
        <v>1</v>
      </c>
      <c r="L4416" s="420">
        <v>1</v>
      </c>
      <c r="M4416" s="247">
        <v>6000</v>
      </c>
      <c r="N4416" s="379"/>
      <c r="O4416" s="379"/>
      <c r="P4416" s="247"/>
    </row>
    <row r="4417" spans="1:16" s="54" customFormat="1" ht="11.25" x14ac:dyDescent="0.2">
      <c r="A4417" s="554" t="s">
        <v>517</v>
      </c>
      <c r="B4417" s="381" t="s">
        <v>9026</v>
      </c>
      <c r="C4417" s="381" t="s">
        <v>9027</v>
      </c>
      <c r="D4417" s="367" t="s">
        <v>9070</v>
      </c>
      <c r="E4417" s="247"/>
      <c r="F4417" s="379"/>
      <c r="G4417" s="367" t="s">
        <v>9091</v>
      </c>
      <c r="H4417" s="381" t="s">
        <v>9067</v>
      </c>
      <c r="I4417" s="381" t="s">
        <v>9068</v>
      </c>
      <c r="J4417" s="367" t="s">
        <v>9031</v>
      </c>
      <c r="K4417" s="379">
        <v>1</v>
      </c>
      <c r="L4417" s="420">
        <v>1</v>
      </c>
      <c r="M4417" s="247">
        <v>8000</v>
      </c>
      <c r="N4417" s="379"/>
      <c r="O4417" s="379"/>
      <c r="P4417" s="247"/>
    </row>
    <row r="4418" spans="1:16" s="54" customFormat="1" ht="11.25" x14ac:dyDescent="0.2">
      <c r="A4418" s="554" t="s">
        <v>517</v>
      </c>
      <c r="B4418" s="381" t="s">
        <v>9026</v>
      </c>
      <c r="C4418" s="381" t="s">
        <v>9027</v>
      </c>
      <c r="D4418" s="367" t="s">
        <v>9079</v>
      </c>
      <c r="E4418" s="247"/>
      <c r="F4418" s="379"/>
      <c r="G4418" s="367" t="s">
        <v>9091</v>
      </c>
      <c r="H4418" s="381" t="s">
        <v>9067</v>
      </c>
      <c r="I4418" s="381" t="s">
        <v>9068</v>
      </c>
      <c r="J4418" s="367" t="s">
        <v>9031</v>
      </c>
      <c r="K4418" s="379">
        <v>1</v>
      </c>
      <c r="L4418" s="420">
        <v>1</v>
      </c>
      <c r="M4418" s="247">
        <v>7000</v>
      </c>
      <c r="N4418" s="379"/>
      <c r="O4418" s="379"/>
      <c r="P4418" s="247"/>
    </row>
    <row r="4419" spans="1:16" s="54" customFormat="1" ht="11.25" x14ac:dyDescent="0.2">
      <c r="A4419" s="554" t="s">
        <v>517</v>
      </c>
      <c r="B4419" s="381" t="s">
        <v>9026</v>
      </c>
      <c r="C4419" s="381" t="s">
        <v>9027</v>
      </c>
      <c r="D4419" s="367" t="s">
        <v>9079</v>
      </c>
      <c r="E4419" s="247"/>
      <c r="F4419" s="379"/>
      <c r="G4419" s="367" t="s">
        <v>9091</v>
      </c>
      <c r="H4419" s="381" t="s">
        <v>9067</v>
      </c>
      <c r="I4419" s="381" t="s">
        <v>9068</v>
      </c>
      <c r="J4419" s="367" t="s">
        <v>9031</v>
      </c>
      <c r="K4419" s="379">
        <v>1</v>
      </c>
      <c r="L4419" s="420">
        <v>1</v>
      </c>
      <c r="M4419" s="247">
        <v>7000</v>
      </c>
      <c r="N4419" s="379"/>
      <c r="O4419" s="379"/>
      <c r="P4419" s="247"/>
    </row>
    <row r="4420" spans="1:16" s="54" customFormat="1" ht="11.25" x14ac:dyDescent="0.2">
      <c r="A4420" s="554" t="s">
        <v>517</v>
      </c>
      <c r="B4420" s="381" t="s">
        <v>9026</v>
      </c>
      <c r="C4420" s="381" t="s">
        <v>9027</v>
      </c>
      <c r="D4420" s="367" t="s">
        <v>9069</v>
      </c>
      <c r="E4420" s="247"/>
      <c r="F4420" s="379"/>
      <c r="G4420" s="367" t="s">
        <v>9091</v>
      </c>
      <c r="H4420" s="381" t="s">
        <v>9067</v>
      </c>
      <c r="I4420" s="381" t="s">
        <v>9068</v>
      </c>
      <c r="J4420" s="367" t="s">
        <v>9031</v>
      </c>
      <c r="K4420" s="379">
        <v>1</v>
      </c>
      <c r="L4420" s="420">
        <v>1</v>
      </c>
      <c r="M4420" s="247">
        <v>7000</v>
      </c>
      <c r="N4420" s="379"/>
      <c r="O4420" s="379"/>
      <c r="P4420" s="247"/>
    </row>
    <row r="4421" spans="1:16" s="54" customFormat="1" ht="11.25" x14ac:dyDescent="0.2">
      <c r="A4421" s="554" t="s">
        <v>517</v>
      </c>
      <c r="B4421" s="381" t="s">
        <v>9026</v>
      </c>
      <c r="C4421" s="381" t="s">
        <v>9027</v>
      </c>
      <c r="D4421" s="367" t="s">
        <v>9028</v>
      </c>
      <c r="E4421" s="247"/>
      <c r="F4421" s="379"/>
      <c r="G4421" s="367" t="s">
        <v>9091</v>
      </c>
      <c r="H4421" s="381" t="s">
        <v>9067</v>
      </c>
      <c r="I4421" s="381" t="s">
        <v>9068</v>
      </c>
      <c r="J4421" s="367" t="s">
        <v>9031</v>
      </c>
      <c r="K4421" s="379">
        <v>1</v>
      </c>
      <c r="L4421" s="420">
        <v>1</v>
      </c>
      <c r="M4421" s="247">
        <v>5000</v>
      </c>
      <c r="N4421" s="379"/>
      <c r="O4421" s="379"/>
      <c r="P4421" s="247"/>
    </row>
    <row r="4422" spans="1:16" s="54" customFormat="1" ht="11.25" x14ac:dyDescent="0.2">
      <c r="A4422" s="554" t="s">
        <v>517</v>
      </c>
      <c r="B4422" s="381" t="s">
        <v>9026</v>
      </c>
      <c r="C4422" s="381" t="s">
        <v>9027</v>
      </c>
      <c r="D4422" s="367" t="s">
        <v>9077</v>
      </c>
      <c r="E4422" s="247"/>
      <c r="F4422" s="379"/>
      <c r="G4422" s="367" t="s">
        <v>9091</v>
      </c>
      <c r="H4422" s="381" t="s">
        <v>9067</v>
      </c>
      <c r="I4422" s="381" t="s">
        <v>9068</v>
      </c>
      <c r="J4422" s="367" t="s">
        <v>9031</v>
      </c>
      <c r="K4422" s="379">
        <v>1</v>
      </c>
      <c r="L4422" s="420">
        <v>1</v>
      </c>
      <c r="M4422" s="247">
        <v>7000</v>
      </c>
      <c r="N4422" s="379"/>
      <c r="O4422" s="379"/>
      <c r="P4422" s="247"/>
    </row>
    <row r="4423" spans="1:16" s="54" customFormat="1" ht="11.25" x14ac:dyDescent="0.2">
      <c r="A4423" s="554" t="s">
        <v>517</v>
      </c>
      <c r="B4423" s="381" t="s">
        <v>9026</v>
      </c>
      <c r="C4423" s="381" t="s">
        <v>9027</v>
      </c>
      <c r="D4423" s="367" t="s">
        <v>9065</v>
      </c>
      <c r="E4423" s="247"/>
      <c r="F4423" s="379"/>
      <c r="G4423" s="367" t="s">
        <v>9091</v>
      </c>
      <c r="H4423" s="381" t="s">
        <v>9067</v>
      </c>
      <c r="I4423" s="381" t="s">
        <v>9068</v>
      </c>
      <c r="J4423" s="367" t="s">
        <v>9031</v>
      </c>
      <c r="K4423" s="379">
        <v>1</v>
      </c>
      <c r="L4423" s="420">
        <v>1</v>
      </c>
      <c r="M4423" s="247">
        <v>7000</v>
      </c>
      <c r="N4423" s="379"/>
      <c r="O4423" s="379"/>
      <c r="P4423" s="247"/>
    </row>
    <row r="4424" spans="1:16" s="54" customFormat="1" ht="11.25" x14ac:dyDescent="0.2">
      <c r="A4424" s="554" t="s">
        <v>517</v>
      </c>
      <c r="B4424" s="381" t="s">
        <v>9026</v>
      </c>
      <c r="C4424" s="381" t="s">
        <v>9027</v>
      </c>
      <c r="D4424" s="367" t="s">
        <v>9087</v>
      </c>
      <c r="E4424" s="247"/>
      <c r="F4424" s="379"/>
      <c r="G4424" s="367" t="s">
        <v>9091</v>
      </c>
      <c r="H4424" s="381" t="s">
        <v>9067</v>
      </c>
      <c r="I4424" s="381" t="s">
        <v>9068</v>
      </c>
      <c r="J4424" s="367" t="s">
        <v>9031</v>
      </c>
      <c r="K4424" s="379">
        <v>1</v>
      </c>
      <c r="L4424" s="420">
        <v>1</v>
      </c>
      <c r="M4424" s="247">
        <v>7000</v>
      </c>
      <c r="N4424" s="379"/>
      <c r="O4424" s="379"/>
      <c r="P4424" s="247"/>
    </row>
    <row r="4425" spans="1:16" s="54" customFormat="1" ht="11.25" x14ac:dyDescent="0.2">
      <c r="A4425" s="554" t="s">
        <v>517</v>
      </c>
      <c r="B4425" s="381" t="s">
        <v>9026</v>
      </c>
      <c r="C4425" s="381" t="s">
        <v>9027</v>
      </c>
      <c r="D4425" s="367" t="s">
        <v>9065</v>
      </c>
      <c r="E4425" s="247"/>
      <c r="F4425" s="379"/>
      <c r="G4425" s="367" t="s">
        <v>9091</v>
      </c>
      <c r="H4425" s="381" t="s">
        <v>9067</v>
      </c>
      <c r="I4425" s="381" t="s">
        <v>9068</v>
      </c>
      <c r="J4425" s="367" t="s">
        <v>9031</v>
      </c>
      <c r="K4425" s="379">
        <v>1</v>
      </c>
      <c r="L4425" s="420">
        <v>1</v>
      </c>
      <c r="M4425" s="247">
        <v>7000</v>
      </c>
      <c r="N4425" s="379"/>
      <c r="O4425" s="379"/>
      <c r="P4425" s="247"/>
    </row>
    <row r="4426" spans="1:16" s="54" customFormat="1" ht="11.25" x14ac:dyDescent="0.2">
      <c r="A4426" s="554" t="s">
        <v>517</v>
      </c>
      <c r="B4426" s="381" t="s">
        <v>9026</v>
      </c>
      <c r="C4426" s="381" t="s">
        <v>9027</v>
      </c>
      <c r="D4426" s="367" t="s">
        <v>9071</v>
      </c>
      <c r="E4426" s="247"/>
      <c r="F4426" s="379"/>
      <c r="G4426" s="367" t="s">
        <v>9091</v>
      </c>
      <c r="H4426" s="381" t="s">
        <v>9067</v>
      </c>
      <c r="I4426" s="381" t="s">
        <v>9068</v>
      </c>
      <c r="J4426" s="367" t="s">
        <v>9031</v>
      </c>
      <c r="K4426" s="379">
        <v>1</v>
      </c>
      <c r="L4426" s="420">
        <v>1</v>
      </c>
      <c r="M4426" s="247">
        <v>7000</v>
      </c>
      <c r="N4426" s="379"/>
      <c r="O4426" s="379"/>
      <c r="P4426" s="247"/>
    </row>
    <row r="4427" spans="1:16" s="54" customFormat="1" ht="11.25" x14ac:dyDescent="0.2">
      <c r="A4427" s="554" t="s">
        <v>517</v>
      </c>
      <c r="B4427" s="381" t="s">
        <v>9026</v>
      </c>
      <c r="C4427" s="381" t="s">
        <v>9027</v>
      </c>
      <c r="D4427" s="367" t="s">
        <v>9090</v>
      </c>
      <c r="E4427" s="247"/>
      <c r="F4427" s="379"/>
      <c r="G4427" s="367" t="s">
        <v>9091</v>
      </c>
      <c r="H4427" s="381" t="s">
        <v>9067</v>
      </c>
      <c r="I4427" s="381" t="s">
        <v>9068</v>
      </c>
      <c r="J4427" s="367" t="s">
        <v>9031</v>
      </c>
      <c r="K4427" s="379">
        <v>1</v>
      </c>
      <c r="L4427" s="420">
        <v>1</v>
      </c>
      <c r="M4427" s="247">
        <v>7000</v>
      </c>
      <c r="N4427" s="379"/>
      <c r="O4427" s="379"/>
      <c r="P4427" s="247"/>
    </row>
    <row r="4428" spans="1:16" s="54" customFormat="1" ht="11.25" x14ac:dyDescent="0.2">
      <c r="A4428" s="554" t="s">
        <v>517</v>
      </c>
      <c r="B4428" s="381" t="s">
        <v>9026</v>
      </c>
      <c r="C4428" s="381" t="s">
        <v>9027</v>
      </c>
      <c r="D4428" s="367" t="s">
        <v>9028</v>
      </c>
      <c r="E4428" s="247"/>
      <c r="F4428" s="379"/>
      <c r="G4428" s="367" t="s">
        <v>9091</v>
      </c>
      <c r="H4428" s="381" t="s">
        <v>9067</v>
      </c>
      <c r="I4428" s="381" t="s">
        <v>9068</v>
      </c>
      <c r="J4428" s="367" t="s">
        <v>9031</v>
      </c>
      <c r="K4428" s="379">
        <v>1</v>
      </c>
      <c r="L4428" s="420">
        <v>1</v>
      </c>
      <c r="M4428" s="247">
        <v>6000</v>
      </c>
      <c r="N4428" s="379"/>
      <c r="O4428" s="379"/>
      <c r="P4428" s="247"/>
    </row>
    <row r="4429" spans="1:16" s="54" customFormat="1" ht="11.25" x14ac:dyDescent="0.2">
      <c r="A4429" s="554" t="s">
        <v>517</v>
      </c>
      <c r="B4429" s="381" t="s">
        <v>9026</v>
      </c>
      <c r="C4429" s="381" t="s">
        <v>9027</v>
      </c>
      <c r="D4429" s="367" t="s">
        <v>9028</v>
      </c>
      <c r="E4429" s="247"/>
      <c r="F4429" s="379"/>
      <c r="G4429" s="367" t="s">
        <v>9091</v>
      </c>
      <c r="H4429" s="381" t="s">
        <v>9067</v>
      </c>
      <c r="I4429" s="381" t="s">
        <v>9068</v>
      </c>
      <c r="J4429" s="367" t="s">
        <v>9031</v>
      </c>
      <c r="K4429" s="379">
        <v>1</v>
      </c>
      <c r="L4429" s="420">
        <v>1</v>
      </c>
      <c r="M4429" s="247">
        <v>6000</v>
      </c>
      <c r="N4429" s="379"/>
      <c r="O4429" s="379"/>
      <c r="P4429" s="247"/>
    </row>
    <row r="4430" spans="1:16" s="54" customFormat="1" ht="11.25" x14ac:dyDescent="0.2">
      <c r="A4430" s="554" t="s">
        <v>517</v>
      </c>
      <c r="B4430" s="381" t="s">
        <v>9026</v>
      </c>
      <c r="C4430" s="381" t="s">
        <v>9027</v>
      </c>
      <c r="D4430" s="367" t="s">
        <v>9070</v>
      </c>
      <c r="E4430" s="247"/>
      <c r="F4430" s="379"/>
      <c r="G4430" s="367" t="s">
        <v>9091</v>
      </c>
      <c r="H4430" s="381" t="s">
        <v>9067</v>
      </c>
      <c r="I4430" s="381" t="s">
        <v>9068</v>
      </c>
      <c r="J4430" s="367" t="s">
        <v>9031</v>
      </c>
      <c r="K4430" s="379">
        <v>1</v>
      </c>
      <c r="L4430" s="420">
        <v>1</v>
      </c>
      <c r="M4430" s="247">
        <v>8000</v>
      </c>
      <c r="N4430" s="379"/>
      <c r="O4430" s="379"/>
      <c r="P4430" s="247"/>
    </row>
    <row r="4431" spans="1:16" s="54" customFormat="1" ht="11.25" x14ac:dyDescent="0.2">
      <c r="A4431" s="554" t="s">
        <v>517</v>
      </c>
      <c r="B4431" s="381" t="s">
        <v>9026</v>
      </c>
      <c r="C4431" s="381" t="s">
        <v>9027</v>
      </c>
      <c r="D4431" s="367" t="s">
        <v>9073</v>
      </c>
      <c r="E4431" s="247"/>
      <c r="F4431" s="379"/>
      <c r="G4431" s="367" t="s">
        <v>9091</v>
      </c>
      <c r="H4431" s="381" t="s">
        <v>9067</v>
      </c>
      <c r="I4431" s="381" t="s">
        <v>9068</v>
      </c>
      <c r="J4431" s="367" t="s">
        <v>9031</v>
      </c>
      <c r="K4431" s="379">
        <v>1</v>
      </c>
      <c r="L4431" s="420">
        <v>1</v>
      </c>
      <c r="M4431" s="247">
        <v>8000</v>
      </c>
      <c r="N4431" s="379"/>
      <c r="O4431" s="379"/>
      <c r="P4431" s="247"/>
    </row>
    <row r="4432" spans="1:16" s="54" customFormat="1" ht="11.25" x14ac:dyDescent="0.2">
      <c r="A4432" s="554" t="s">
        <v>517</v>
      </c>
      <c r="B4432" s="381" t="s">
        <v>9026</v>
      </c>
      <c r="C4432" s="381" t="s">
        <v>9027</v>
      </c>
      <c r="D4432" s="367" t="s">
        <v>9085</v>
      </c>
      <c r="E4432" s="247"/>
      <c r="F4432" s="379"/>
      <c r="G4432" s="367" t="s">
        <v>9091</v>
      </c>
      <c r="H4432" s="381" t="s">
        <v>9067</v>
      </c>
      <c r="I4432" s="381" t="s">
        <v>9068</v>
      </c>
      <c r="J4432" s="367" t="s">
        <v>9031</v>
      </c>
      <c r="K4432" s="379">
        <v>1</v>
      </c>
      <c r="L4432" s="420">
        <v>1</v>
      </c>
      <c r="M4432" s="247">
        <v>8000</v>
      </c>
      <c r="N4432" s="379"/>
      <c r="O4432" s="379"/>
      <c r="P4432" s="247"/>
    </row>
    <row r="4433" spans="1:16" s="54" customFormat="1" ht="11.25" x14ac:dyDescent="0.2">
      <c r="A4433" s="554" t="s">
        <v>517</v>
      </c>
      <c r="B4433" s="381" t="s">
        <v>9026</v>
      </c>
      <c r="C4433" s="381" t="s">
        <v>9027</v>
      </c>
      <c r="D4433" s="367" t="s">
        <v>9079</v>
      </c>
      <c r="E4433" s="247"/>
      <c r="F4433" s="379"/>
      <c r="G4433" s="367" t="s">
        <v>9091</v>
      </c>
      <c r="H4433" s="381" t="s">
        <v>9067</v>
      </c>
      <c r="I4433" s="381" t="s">
        <v>9068</v>
      </c>
      <c r="J4433" s="367" t="s">
        <v>9031</v>
      </c>
      <c r="K4433" s="379">
        <v>1</v>
      </c>
      <c r="L4433" s="420">
        <v>1</v>
      </c>
      <c r="M4433" s="247">
        <v>7000</v>
      </c>
      <c r="N4433" s="379"/>
      <c r="O4433" s="379"/>
      <c r="P4433" s="247"/>
    </row>
    <row r="4434" spans="1:16" s="54" customFormat="1" ht="11.25" x14ac:dyDescent="0.2">
      <c r="A4434" s="554" t="s">
        <v>517</v>
      </c>
      <c r="B4434" s="381" t="s">
        <v>9026</v>
      </c>
      <c r="C4434" s="381" t="s">
        <v>9027</v>
      </c>
      <c r="D4434" s="367" t="s">
        <v>9079</v>
      </c>
      <c r="E4434" s="247"/>
      <c r="F4434" s="379"/>
      <c r="G4434" s="367" t="s">
        <v>9091</v>
      </c>
      <c r="H4434" s="381" t="s">
        <v>9067</v>
      </c>
      <c r="I4434" s="381" t="s">
        <v>9068</v>
      </c>
      <c r="J4434" s="367" t="s">
        <v>9031</v>
      </c>
      <c r="K4434" s="379">
        <v>1</v>
      </c>
      <c r="L4434" s="420">
        <v>1</v>
      </c>
      <c r="M4434" s="247">
        <v>7000</v>
      </c>
      <c r="N4434" s="379"/>
      <c r="O4434" s="379"/>
      <c r="P4434" s="247"/>
    </row>
    <row r="4435" spans="1:16" s="54" customFormat="1" ht="11.25" x14ac:dyDescent="0.2">
      <c r="A4435" s="554" t="s">
        <v>517</v>
      </c>
      <c r="B4435" s="381" t="s">
        <v>9026</v>
      </c>
      <c r="C4435" s="381" t="s">
        <v>9027</v>
      </c>
      <c r="D4435" s="367" t="s">
        <v>9028</v>
      </c>
      <c r="E4435" s="247"/>
      <c r="F4435" s="379"/>
      <c r="G4435" s="367" t="s">
        <v>9091</v>
      </c>
      <c r="H4435" s="381" t="s">
        <v>9067</v>
      </c>
      <c r="I4435" s="381" t="s">
        <v>9068</v>
      </c>
      <c r="J4435" s="367" t="s">
        <v>9031</v>
      </c>
      <c r="K4435" s="379">
        <v>1</v>
      </c>
      <c r="L4435" s="420">
        <v>1</v>
      </c>
      <c r="M4435" s="247">
        <v>5000</v>
      </c>
      <c r="N4435" s="379"/>
      <c r="O4435" s="379"/>
      <c r="P4435" s="247"/>
    </row>
    <row r="4436" spans="1:16" s="54" customFormat="1" ht="11.25" x14ac:dyDescent="0.2">
      <c r="A4436" s="554" t="s">
        <v>517</v>
      </c>
      <c r="B4436" s="381" t="s">
        <v>9026</v>
      </c>
      <c r="C4436" s="381" t="s">
        <v>9027</v>
      </c>
      <c r="D4436" s="367" t="s">
        <v>9088</v>
      </c>
      <c r="E4436" s="247"/>
      <c r="F4436" s="379"/>
      <c r="G4436" s="367" t="s">
        <v>9091</v>
      </c>
      <c r="H4436" s="381" t="s">
        <v>9067</v>
      </c>
      <c r="I4436" s="381" t="s">
        <v>9068</v>
      </c>
      <c r="J4436" s="367" t="s">
        <v>9031</v>
      </c>
      <c r="K4436" s="379">
        <v>1</v>
      </c>
      <c r="L4436" s="420">
        <v>1</v>
      </c>
      <c r="M4436" s="247">
        <v>4200</v>
      </c>
      <c r="N4436" s="379"/>
      <c r="O4436" s="379"/>
      <c r="P4436" s="247"/>
    </row>
    <row r="4437" spans="1:16" s="54" customFormat="1" ht="11.25" x14ac:dyDescent="0.2">
      <c r="A4437" s="554" t="s">
        <v>517</v>
      </c>
      <c r="B4437" s="381" t="s">
        <v>9026</v>
      </c>
      <c r="C4437" s="381" t="s">
        <v>9027</v>
      </c>
      <c r="D4437" s="367" t="s">
        <v>9077</v>
      </c>
      <c r="E4437" s="247"/>
      <c r="F4437" s="379"/>
      <c r="G4437" s="367" t="s">
        <v>9091</v>
      </c>
      <c r="H4437" s="381" t="s">
        <v>9067</v>
      </c>
      <c r="I4437" s="381" t="s">
        <v>9068</v>
      </c>
      <c r="J4437" s="367" t="s">
        <v>9031</v>
      </c>
      <c r="K4437" s="379">
        <v>1</v>
      </c>
      <c r="L4437" s="420">
        <v>1</v>
      </c>
      <c r="M4437" s="247">
        <v>7000</v>
      </c>
      <c r="N4437" s="379"/>
      <c r="O4437" s="379"/>
      <c r="P4437" s="247"/>
    </row>
    <row r="4438" spans="1:16" s="54" customFormat="1" ht="11.25" x14ac:dyDescent="0.2">
      <c r="A4438" s="554" t="s">
        <v>517</v>
      </c>
      <c r="B4438" s="381" t="s">
        <v>9026</v>
      </c>
      <c r="C4438" s="381" t="s">
        <v>9027</v>
      </c>
      <c r="D4438" s="367" t="s">
        <v>9082</v>
      </c>
      <c r="E4438" s="247"/>
      <c r="F4438" s="379"/>
      <c r="G4438" s="367" t="s">
        <v>9091</v>
      </c>
      <c r="H4438" s="381" t="s">
        <v>9067</v>
      </c>
      <c r="I4438" s="381" t="s">
        <v>9068</v>
      </c>
      <c r="J4438" s="367" t="s">
        <v>9031</v>
      </c>
      <c r="K4438" s="379">
        <v>1</v>
      </c>
      <c r="L4438" s="420">
        <v>1</v>
      </c>
      <c r="M4438" s="247">
        <v>8000</v>
      </c>
      <c r="N4438" s="379"/>
      <c r="O4438" s="379"/>
      <c r="P4438" s="247"/>
    </row>
    <row r="4439" spans="1:16" s="54" customFormat="1" ht="11.25" x14ac:dyDescent="0.2">
      <c r="A4439" s="554" t="s">
        <v>517</v>
      </c>
      <c r="B4439" s="381" t="s">
        <v>9026</v>
      </c>
      <c r="C4439" s="381" t="s">
        <v>9027</v>
      </c>
      <c r="D4439" s="367" t="s">
        <v>9087</v>
      </c>
      <c r="E4439" s="247"/>
      <c r="F4439" s="379"/>
      <c r="G4439" s="367" t="s">
        <v>9091</v>
      </c>
      <c r="H4439" s="381" t="s">
        <v>9067</v>
      </c>
      <c r="I4439" s="381" t="s">
        <v>9068</v>
      </c>
      <c r="J4439" s="367" t="s">
        <v>9031</v>
      </c>
      <c r="K4439" s="379">
        <v>1</v>
      </c>
      <c r="L4439" s="420">
        <v>1</v>
      </c>
      <c r="M4439" s="247">
        <v>2524.6999999999998</v>
      </c>
      <c r="N4439" s="379"/>
      <c r="O4439" s="379"/>
      <c r="P4439" s="247"/>
    </row>
    <row r="4440" spans="1:16" s="54" customFormat="1" ht="11.25" x14ac:dyDescent="0.2">
      <c r="A4440" s="554" t="s">
        <v>517</v>
      </c>
      <c r="B4440" s="381" t="s">
        <v>4555</v>
      </c>
      <c r="C4440" s="381" t="s">
        <v>9027</v>
      </c>
      <c r="D4440" s="367" t="s">
        <v>9045</v>
      </c>
      <c r="E4440" s="247"/>
      <c r="F4440" s="379"/>
      <c r="G4440" s="367" t="s">
        <v>9091</v>
      </c>
      <c r="H4440" s="381" t="s">
        <v>9067</v>
      </c>
      <c r="I4440" s="381" t="s">
        <v>9068</v>
      </c>
      <c r="J4440" s="367" t="s">
        <v>9031</v>
      </c>
      <c r="K4440" s="379">
        <v>1</v>
      </c>
      <c r="L4440" s="420">
        <v>1</v>
      </c>
      <c r="M4440" s="247">
        <v>3407</v>
      </c>
      <c r="N4440" s="379"/>
      <c r="O4440" s="379"/>
      <c r="P4440" s="247"/>
    </row>
    <row r="4441" spans="1:16" s="54" customFormat="1" ht="11.25" x14ac:dyDescent="0.2">
      <c r="A4441" s="554" t="s">
        <v>517</v>
      </c>
      <c r="B4441" s="381" t="s">
        <v>4555</v>
      </c>
      <c r="C4441" s="381" t="s">
        <v>9027</v>
      </c>
      <c r="D4441" s="367" t="s">
        <v>9045</v>
      </c>
      <c r="E4441" s="247"/>
      <c r="F4441" s="379"/>
      <c r="G4441" s="367" t="s">
        <v>9091</v>
      </c>
      <c r="H4441" s="381" t="s">
        <v>9067</v>
      </c>
      <c r="I4441" s="381" t="s">
        <v>9068</v>
      </c>
      <c r="J4441" s="367" t="s">
        <v>9031</v>
      </c>
      <c r="K4441" s="379">
        <v>1</v>
      </c>
      <c r="L4441" s="420">
        <v>1</v>
      </c>
      <c r="M4441" s="247">
        <v>3407</v>
      </c>
      <c r="N4441" s="379"/>
      <c r="O4441" s="379"/>
      <c r="P4441" s="247"/>
    </row>
    <row r="4442" spans="1:16" s="54" customFormat="1" ht="11.25" x14ac:dyDescent="0.2">
      <c r="A4442" s="554" t="s">
        <v>517</v>
      </c>
      <c r="B4442" s="381" t="s">
        <v>4555</v>
      </c>
      <c r="C4442" s="381" t="s">
        <v>9027</v>
      </c>
      <c r="D4442" s="367" t="s">
        <v>9042</v>
      </c>
      <c r="E4442" s="247"/>
      <c r="F4442" s="379"/>
      <c r="G4442" s="367" t="s">
        <v>9091</v>
      </c>
      <c r="H4442" s="381" t="s">
        <v>9067</v>
      </c>
      <c r="I4442" s="381" t="s">
        <v>9068</v>
      </c>
      <c r="J4442" s="367" t="s">
        <v>9031</v>
      </c>
      <c r="K4442" s="379">
        <v>1</v>
      </c>
      <c r="L4442" s="420">
        <v>1</v>
      </c>
      <c r="M4442" s="247">
        <v>10403</v>
      </c>
      <c r="N4442" s="379"/>
      <c r="O4442" s="379"/>
      <c r="P4442" s="247"/>
    </row>
    <row r="4443" spans="1:16" s="54" customFormat="1" ht="11.25" x14ac:dyDescent="0.2">
      <c r="A4443" s="554" t="s">
        <v>517</v>
      </c>
      <c r="B4443" s="381" t="s">
        <v>9026</v>
      </c>
      <c r="C4443" s="381" t="s">
        <v>9027</v>
      </c>
      <c r="D4443" s="367" t="s">
        <v>9087</v>
      </c>
      <c r="E4443" s="247"/>
      <c r="F4443" s="379"/>
      <c r="G4443" s="367" t="s">
        <v>9091</v>
      </c>
      <c r="H4443" s="381" t="s">
        <v>9067</v>
      </c>
      <c r="I4443" s="381" t="s">
        <v>9068</v>
      </c>
      <c r="J4443" s="367" t="s">
        <v>9031</v>
      </c>
      <c r="K4443" s="379">
        <v>1</v>
      </c>
      <c r="L4443" s="420">
        <v>1</v>
      </c>
      <c r="M4443" s="247">
        <v>5409.11</v>
      </c>
      <c r="N4443" s="379"/>
      <c r="O4443" s="379"/>
      <c r="P4443" s="247"/>
    </row>
    <row r="4444" spans="1:16" s="54" customFormat="1" ht="11.25" x14ac:dyDescent="0.2">
      <c r="A4444" s="554" t="s">
        <v>517</v>
      </c>
      <c r="B4444" s="381" t="s">
        <v>9026</v>
      </c>
      <c r="C4444" s="381" t="s">
        <v>9027</v>
      </c>
      <c r="D4444" s="367" t="s">
        <v>9087</v>
      </c>
      <c r="E4444" s="247"/>
      <c r="F4444" s="379"/>
      <c r="G4444" s="367" t="s">
        <v>9091</v>
      </c>
      <c r="H4444" s="381" t="s">
        <v>9067</v>
      </c>
      <c r="I4444" s="381" t="s">
        <v>9068</v>
      </c>
      <c r="J4444" s="367" t="s">
        <v>9031</v>
      </c>
      <c r="K4444" s="379">
        <v>1</v>
      </c>
      <c r="L4444" s="420">
        <v>1</v>
      </c>
      <c r="M4444" s="247">
        <v>4803.8900000000003</v>
      </c>
      <c r="N4444" s="379"/>
      <c r="O4444" s="379"/>
      <c r="P4444" s="247"/>
    </row>
    <row r="4445" spans="1:16" s="54" customFormat="1" ht="11.25" x14ac:dyDescent="0.2">
      <c r="A4445" s="554" t="s">
        <v>517</v>
      </c>
      <c r="B4445" s="381" t="s">
        <v>9026</v>
      </c>
      <c r="C4445" s="381" t="s">
        <v>9027</v>
      </c>
      <c r="D4445" s="367" t="s">
        <v>9071</v>
      </c>
      <c r="E4445" s="247"/>
      <c r="F4445" s="379"/>
      <c r="G4445" s="367" t="s">
        <v>9091</v>
      </c>
      <c r="H4445" s="381" t="s">
        <v>9067</v>
      </c>
      <c r="I4445" s="381" t="s">
        <v>9068</v>
      </c>
      <c r="J4445" s="367" t="s">
        <v>9031</v>
      </c>
      <c r="K4445" s="379">
        <v>1</v>
      </c>
      <c r="L4445" s="420">
        <v>1</v>
      </c>
      <c r="M4445" s="247">
        <v>6368.85</v>
      </c>
      <c r="N4445" s="379"/>
      <c r="O4445" s="379"/>
      <c r="P4445" s="247"/>
    </row>
    <row r="4446" spans="1:16" s="54" customFormat="1" ht="11.25" x14ac:dyDescent="0.2">
      <c r="A4446" s="554" t="s">
        <v>517</v>
      </c>
      <c r="B4446" s="381" t="s">
        <v>9026</v>
      </c>
      <c r="C4446" s="381" t="s">
        <v>9027</v>
      </c>
      <c r="D4446" s="367" t="s">
        <v>9045</v>
      </c>
      <c r="E4446" s="247"/>
      <c r="F4446" s="379"/>
      <c r="G4446" s="367" t="s">
        <v>8955</v>
      </c>
      <c r="H4446" s="381"/>
      <c r="I4446" s="381" t="s">
        <v>1224</v>
      </c>
      <c r="J4446" s="367" t="s">
        <v>2492</v>
      </c>
      <c r="K4446" s="379">
        <v>1</v>
      </c>
      <c r="L4446" s="420">
        <v>7</v>
      </c>
      <c r="M4446" s="247">
        <v>7800</v>
      </c>
      <c r="N4446" s="379"/>
      <c r="O4446" s="379"/>
      <c r="P4446" s="247"/>
    </row>
    <row r="4447" spans="1:16" s="54" customFormat="1" ht="11.25" x14ac:dyDescent="0.2">
      <c r="A4447" s="554" t="s">
        <v>517</v>
      </c>
      <c r="B4447" s="381" t="s">
        <v>9026</v>
      </c>
      <c r="C4447" s="381" t="s">
        <v>9027</v>
      </c>
      <c r="D4447" s="367" t="s">
        <v>9045</v>
      </c>
      <c r="E4447" s="247"/>
      <c r="F4447" s="379"/>
      <c r="G4447" s="367" t="s">
        <v>9093</v>
      </c>
      <c r="H4447" s="381"/>
      <c r="I4447" s="381" t="s">
        <v>1224</v>
      </c>
      <c r="J4447" s="367" t="s">
        <v>2492</v>
      </c>
      <c r="K4447" s="379">
        <v>1</v>
      </c>
      <c r="L4447" s="420">
        <v>6</v>
      </c>
      <c r="M4447" s="247">
        <v>6600</v>
      </c>
      <c r="N4447" s="379"/>
      <c r="O4447" s="379"/>
      <c r="P4447" s="247"/>
    </row>
    <row r="4448" spans="1:16" s="54" customFormat="1" ht="11.25" x14ac:dyDescent="0.2">
      <c r="A4448" s="554" t="s">
        <v>517</v>
      </c>
      <c r="B4448" s="381" t="s">
        <v>4555</v>
      </c>
      <c r="C4448" s="381" t="s">
        <v>9027</v>
      </c>
      <c r="D4448" s="367" t="s">
        <v>9057</v>
      </c>
      <c r="E4448" s="247"/>
      <c r="F4448" s="379"/>
      <c r="G4448" s="367" t="s">
        <v>9094</v>
      </c>
      <c r="H4448" s="381"/>
      <c r="I4448" s="381" t="s">
        <v>1224</v>
      </c>
      <c r="J4448" s="367" t="s">
        <v>2492</v>
      </c>
      <c r="K4448" s="379">
        <v>1</v>
      </c>
      <c r="L4448" s="420">
        <v>2</v>
      </c>
      <c r="M4448" s="247">
        <v>3520</v>
      </c>
      <c r="N4448" s="379"/>
      <c r="O4448" s="379"/>
      <c r="P4448" s="247"/>
    </row>
    <row r="4449" spans="1:16" s="54" customFormat="1" ht="11.25" x14ac:dyDescent="0.2">
      <c r="A4449" s="554" t="s">
        <v>517</v>
      </c>
      <c r="B4449" s="381" t="s">
        <v>4555</v>
      </c>
      <c r="C4449" s="381" t="s">
        <v>9027</v>
      </c>
      <c r="D4449" s="367" t="s">
        <v>9095</v>
      </c>
      <c r="E4449" s="247"/>
      <c r="F4449" s="379"/>
      <c r="G4449" s="367" t="s">
        <v>8914</v>
      </c>
      <c r="H4449" s="381"/>
      <c r="I4449" s="381" t="s">
        <v>1224</v>
      </c>
      <c r="J4449" s="367" t="s">
        <v>2492</v>
      </c>
      <c r="K4449" s="379">
        <v>1</v>
      </c>
      <c r="L4449" s="420">
        <v>2</v>
      </c>
      <c r="M4449" s="247">
        <v>2560</v>
      </c>
      <c r="N4449" s="379"/>
      <c r="O4449" s="379"/>
      <c r="P4449" s="247"/>
    </row>
    <row r="4450" spans="1:16" s="54" customFormat="1" ht="11.25" x14ac:dyDescent="0.2">
      <c r="A4450" s="554" t="s">
        <v>517</v>
      </c>
      <c r="B4450" s="381" t="s">
        <v>9026</v>
      </c>
      <c r="C4450" s="381" t="s">
        <v>9027</v>
      </c>
      <c r="D4450" s="367" t="s">
        <v>9032</v>
      </c>
      <c r="E4450" s="247"/>
      <c r="F4450" s="379"/>
      <c r="G4450" s="367" t="s">
        <v>9096</v>
      </c>
      <c r="H4450" s="381"/>
      <c r="I4450" s="381" t="s">
        <v>1224</v>
      </c>
      <c r="J4450" s="367" t="s">
        <v>2492</v>
      </c>
      <c r="K4450" s="379">
        <v>1</v>
      </c>
      <c r="L4450" s="420">
        <v>3</v>
      </c>
      <c r="M4450" s="247">
        <v>15000</v>
      </c>
      <c r="N4450" s="379"/>
      <c r="O4450" s="379"/>
      <c r="P4450" s="247"/>
    </row>
    <row r="4451" spans="1:16" s="54" customFormat="1" ht="11.25" x14ac:dyDescent="0.2">
      <c r="A4451" s="554" t="s">
        <v>517</v>
      </c>
      <c r="B4451" s="381" t="s">
        <v>4555</v>
      </c>
      <c r="C4451" s="381" t="s">
        <v>9027</v>
      </c>
      <c r="D4451" s="367" t="s">
        <v>9044</v>
      </c>
      <c r="E4451" s="247"/>
      <c r="F4451" s="379"/>
      <c r="G4451" s="367" t="s">
        <v>8776</v>
      </c>
      <c r="H4451" s="381"/>
      <c r="I4451" s="381" t="s">
        <v>1224</v>
      </c>
      <c r="J4451" s="367" t="s">
        <v>2492</v>
      </c>
      <c r="K4451" s="379">
        <v>1</v>
      </c>
      <c r="L4451" s="420">
        <v>2</v>
      </c>
      <c r="M4451" s="247">
        <v>3000</v>
      </c>
      <c r="N4451" s="379"/>
      <c r="O4451" s="379"/>
      <c r="P4451" s="247"/>
    </row>
    <row r="4452" spans="1:16" s="54" customFormat="1" ht="11.25" x14ac:dyDescent="0.2">
      <c r="A4452" s="554" t="s">
        <v>517</v>
      </c>
      <c r="B4452" s="381" t="s">
        <v>9034</v>
      </c>
      <c r="C4452" s="381" t="s">
        <v>9027</v>
      </c>
      <c r="D4452" s="367" t="s">
        <v>9045</v>
      </c>
      <c r="E4452" s="247"/>
      <c r="F4452" s="379"/>
      <c r="G4452" s="367" t="s">
        <v>8936</v>
      </c>
      <c r="H4452" s="381"/>
      <c r="I4452" s="381" t="s">
        <v>1224</v>
      </c>
      <c r="J4452" s="367" t="s">
        <v>2492</v>
      </c>
      <c r="K4452" s="379">
        <v>1</v>
      </c>
      <c r="L4452" s="420">
        <v>4</v>
      </c>
      <c r="M4452" s="247">
        <v>4400</v>
      </c>
      <c r="N4452" s="379"/>
      <c r="O4452" s="379"/>
      <c r="P4452" s="247"/>
    </row>
    <row r="4453" spans="1:16" s="54" customFormat="1" ht="11.25" x14ac:dyDescent="0.2">
      <c r="A4453" s="554" t="s">
        <v>517</v>
      </c>
      <c r="B4453" s="381" t="s">
        <v>4555</v>
      </c>
      <c r="C4453" s="381" t="s">
        <v>9027</v>
      </c>
      <c r="D4453" s="367" t="s">
        <v>9042</v>
      </c>
      <c r="E4453" s="247"/>
      <c r="F4453" s="379"/>
      <c r="G4453" s="367" t="s">
        <v>9097</v>
      </c>
      <c r="H4453" s="381" t="s">
        <v>9030</v>
      </c>
      <c r="I4453" s="381" t="s">
        <v>1224</v>
      </c>
      <c r="J4453" s="367" t="s">
        <v>9031</v>
      </c>
      <c r="K4453" s="379">
        <v>1</v>
      </c>
      <c r="L4453" s="420">
        <v>2</v>
      </c>
      <c r="M4453" s="247">
        <v>10000</v>
      </c>
      <c r="N4453" s="379"/>
      <c r="O4453" s="379"/>
      <c r="P4453" s="247"/>
    </row>
    <row r="4454" spans="1:16" s="54" customFormat="1" ht="11.25" x14ac:dyDescent="0.2">
      <c r="A4454" s="554" t="s">
        <v>517</v>
      </c>
      <c r="B4454" s="381" t="s">
        <v>4555</v>
      </c>
      <c r="C4454" s="381" t="s">
        <v>9027</v>
      </c>
      <c r="D4454" s="367" t="s">
        <v>9057</v>
      </c>
      <c r="E4454" s="247"/>
      <c r="F4454" s="379"/>
      <c r="G4454" s="367" t="s">
        <v>9098</v>
      </c>
      <c r="H4454" s="381"/>
      <c r="I4454" s="381" t="s">
        <v>1224</v>
      </c>
      <c r="J4454" s="367" t="s">
        <v>2492</v>
      </c>
      <c r="K4454" s="379">
        <v>1</v>
      </c>
      <c r="L4454" s="420">
        <v>2</v>
      </c>
      <c r="M4454" s="247">
        <v>3400</v>
      </c>
      <c r="N4454" s="379"/>
      <c r="O4454" s="379"/>
      <c r="P4454" s="247"/>
    </row>
    <row r="4455" spans="1:16" s="54" customFormat="1" ht="11.25" x14ac:dyDescent="0.2">
      <c r="A4455" s="554" t="s">
        <v>517</v>
      </c>
      <c r="B4455" s="381" t="s">
        <v>4555</v>
      </c>
      <c r="C4455" s="381" t="s">
        <v>9027</v>
      </c>
      <c r="D4455" s="367" t="s">
        <v>9095</v>
      </c>
      <c r="E4455" s="247"/>
      <c r="F4455" s="379"/>
      <c r="G4455" s="367" t="s">
        <v>8904</v>
      </c>
      <c r="H4455" s="381"/>
      <c r="I4455" s="381" t="s">
        <v>1224</v>
      </c>
      <c r="J4455" s="367" t="s">
        <v>2492</v>
      </c>
      <c r="K4455" s="379">
        <v>1</v>
      </c>
      <c r="L4455" s="420">
        <v>3</v>
      </c>
      <c r="M4455" s="247">
        <v>4500</v>
      </c>
      <c r="N4455" s="379"/>
      <c r="O4455" s="379"/>
      <c r="P4455" s="247"/>
    </row>
    <row r="4456" spans="1:16" s="54" customFormat="1" ht="11.25" x14ac:dyDescent="0.2">
      <c r="A4456" s="554" t="s">
        <v>517</v>
      </c>
      <c r="B4456" s="381" t="s">
        <v>4555</v>
      </c>
      <c r="C4456" s="381" t="s">
        <v>9027</v>
      </c>
      <c r="D4456" s="367" t="s">
        <v>9044</v>
      </c>
      <c r="E4456" s="247"/>
      <c r="F4456" s="379"/>
      <c r="G4456" s="367" t="s">
        <v>8777</v>
      </c>
      <c r="H4456" s="381"/>
      <c r="I4456" s="381" t="s">
        <v>1224</v>
      </c>
      <c r="J4456" s="367" t="s">
        <v>2492</v>
      </c>
      <c r="K4456" s="379">
        <v>1</v>
      </c>
      <c r="L4456" s="420">
        <v>1</v>
      </c>
      <c r="M4456" s="247">
        <v>1000</v>
      </c>
      <c r="N4456" s="379"/>
      <c r="O4456" s="379"/>
      <c r="P4456" s="247"/>
    </row>
    <row r="4457" spans="1:16" s="54" customFormat="1" ht="11.25" x14ac:dyDescent="0.2">
      <c r="A4457" s="554" t="s">
        <v>517</v>
      </c>
      <c r="B4457" s="381" t="s">
        <v>9034</v>
      </c>
      <c r="C4457" s="381" t="s">
        <v>9027</v>
      </c>
      <c r="D4457" s="367" t="s">
        <v>9099</v>
      </c>
      <c r="E4457" s="247"/>
      <c r="F4457" s="379"/>
      <c r="G4457" s="367" t="s">
        <v>8996</v>
      </c>
      <c r="H4457" s="381"/>
      <c r="I4457" s="381" t="s">
        <v>1224</v>
      </c>
      <c r="J4457" s="367" t="s">
        <v>2492</v>
      </c>
      <c r="K4457" s="379">
        <v>1</v>
      </c>
      <c r="L4457" s="420">
        <v>1</v>
      </c>
      <c r="M4457" s="247">
        <v>1200</v>
      </c>
      <c r="N4457" s="379"/>
      <c r="O4457" s="379"/>
      <c r="P4457" s="247"/>
    </row>
    <row r="4458" spans="1:16" s="54" customFormat="1" ht="11.25" x14ac:dyDescent="0.2">
      <c r="A4458" s="554" t="s">
        <v>517</v>
      </c>
      <c r="B4458" s="381" t="s">
        <v>4555</v>
      </c>
      <c r="C4458" s="381" t="s">
        <v>9027</v>
      </c>
      <c r="D4458" s="367" t="s">
        <v>9044</v>
      </c>
      <c r="E4458" s="247"/>
      <c r="F4458" s="379"/>
      <c r="G4458" s="367" t="s">
        <v>8981</v>
      </c>
      <c r="H4458" s="381"/>
      <c r="I4458" s="381" t="s">
        <v>1224</v>
      </c>
      <c r="J4458" s="367" t="s">
        <v>2492</v>
      </c>
      <c r="K4458" s="379">
        <v>1</v>
      </c>
      <c r="L4458" s="420">
        <v>1</v>
      </c>
      <c r="M4458" s="247">
        <v>1000</v>
      </c>
      <c r="N4458" s="379"/>
      <c r="O4458" s="379"/>
      <c r="P4458" s="247"/>
    </row>
    <row r="4459" spans="1:16" s="54" customFormat="1" ht="11.25" x14ac:dyDescent="0.2">
      <c r="A4459" s="554" t="s">
        <v>517</v>
      </c>
      <c r="B4459" s="381" t="s">
        <v>4555</v>
      </c>
      <c r="C4459" s="381" t="s">
        <v>9027</v>
      </c>
      <c r="D4459" s="367" t="s">
        <v>9045</v>
      </c>
      <c r="E4459" s="247"/>
      <c r="F4459" s="379"/>
      <c r="G4459" s="367" t="s">
        <v>9100</v>
      </c>
      <c r="H4459" s="381"/>
      <c r="I4459" s="381" t="s">
        <v>1224</v>
      </c>
      <c r="J4459" s="367" t="s">
        <v>2492</v>
      </c>
      <c r="K4459" s="379">
        <v>1</v>
      </c>
      <c r="L4459" s="420">
        <v>3</v>
      </c>
      <c r="M4459" s="247">
        <v>5400</v>
      </c>
      <c r="N4459" s="379"/>
      <c r="O4459" s="379"/>
      <c r="P4459" s="247"/>
    </row>
    <row r="4460" spans="1:16" s="54" customFormat="1" ht="11.25" x14ac:dyDescent="0.2">
      <c r="A4460" s="554" t="s">
        <v>517</v>
      </c>
      <c r="B4460" s="381" t="s">
        <v>4555</v>
      </c>
      <c r="C4460" s="381" t="s">
        <v>9027</v>
      </c>
      <c r="D4460" s="367" t="s">
        <v>9101</v>
      </c>
      <c r="E4460" s="247"/>
      <c r="F4460" s="379"/>
      <c r="G4460" s="367" t="s">
        <v>9102</v>
      </c>
      <c r="H4460" s="381"/>
      <c r="I4460" s="381" t="s">
        <v>1224</v>
      </c>
      <c r="J4460" s="367" t="s">
        <v>2492</v>
      </c>
      <c r="K4460" s="379">
        <v>1</v>
      </c>
      <c r="L4460" s="420">
        <v>1</v>
      </c>
      <c r="M4460" s="247">
        <v>1000</v>
      </c>
      <c r="N4460" s="379"/>
      <c r="O4460" s="379"/>
      <c r="P4460" s="247"/>
    </row>
    <row r="4461" spans="1:16" s="54" customFormat="1" ht="11.25" x14ac:dyDescent="0.2">
      <c r="A4461" s="554" t="s">
        <v>517</v>
      </c>
      <c r="B4461" s="381" t="s">
        <v>9026</v>
      </c>
      <c r="C4461" s="381" t="s">
        <v>9027</v>
      </c>
      <c r="D4461" s="367" t="s">
        <v>9045</v>
      </c>
      <c r="E4461" s="247"/>
      <c r="F4461" s="379"/>
      <c r="G4461" s="367" t="s">
        <v>8779</v>
      </c>
      <c r="H4461" s="381"/>
      <c r="I4461" s="381" t="s">
        <v>1224</v>
      </c>
      <c r="J4461" s="367" t="s">
        <v>2492</v>
      </c>
      <c r="K4461" s="379">
        <v>1</v>
      </c>
      <c r="L4461" s="420">
        <v>6</v>
      </c>
      <c r="M4461" s="247">
        <v>6600</v>
      </c>
      <c r="N4461" s="379"/>
      <c r="O4461" s="379"/>
      <c r="P4461" s="247"/>
    </row>
    <row r="4462" spans="1:16" s="54" customFormat="1" ht="11.25" x14ac:dyDescent="0.2">
      <c r="A4462" s="554" t="s">
        <v>517</v>
      </c>
      <c r="B4462" s="381" t="s">
        <v>9026</v>
      </c>
      <c r="C4462" s="381" t="s">
        <v>9027</v>
      </c>
      <c r="D4462" s="367" t="s">
        <v>2132</v>
      </c>
      <c r="E4462" s="247"/>
      <c r="F4462" s="379"/>
      <c r="G4462" s="367" t="s">
        <v>9103</v>
      </c>
      <c r="H4462" s="381"/>
      <c r="I4462" s="381" t="s">
        <v>1224</v>
      </c>
      <c r="J4462" s="367" t="s">
        <v>2492</v>
      </c>
      <c r="K4462" s="379">
        <v>1</v>
      </c>
      <c r="L4462" s="420">
        <v>5</v>
      </c>
      <c r="M4462" s="247">
        <v>6350</v>
      </c>
      <c r="N4462" s="379"/>
      <c r="O4462" s="379"/>
      <c r="P4462" s="247"/>
    </row>
    <row r="4463" spans="1:16" s="54" customFormat="1" ht="11.25" x14ac:dyDescent="0.2">
      <c r="A4463" s="554" t="s">
        <v>517</v>
      </c>
      <c r="B4463" s="381" t="s">
        <v>9026</v>
      </c>
      <c r="C4463" s="381" t="s">
        <v>9027</v>
      </c>
      <c r="D4463" s="367" t="s">
        <v>9045</v>
      </c>
      <c r="E4463" s="247"/>
      <c r="F4463" s="379"/>
      <c r="G4463" s="367" t="s">
        <v>9104</v>
      </c>
      <c r="H4463" s="381"/>
      <c r="I4463" s="381" t="s">
        <v>1224</v>
      </c>
      <c r="J4463" s="367" t="s">
        <v>2492</v>
      </c>
      <c r="K4463" s="379">
        <v>1</v>
      </c>
      <c r="L4463" s="420">
        <v>1</v>
      </c>
      <c r="M4463" s="247">
        <v>1200</v>
      </c>
      <c r="N4463" s="379"/>
      <c r="O4463" s="379"/>
      <c r="P4463" s="247"/>
    </row>
    <row r="4464" spans="1:16" s="54" customFormat="1" ht="11.25" x14ac:dyDescent="0.2">
      <c r="A4464" s="554" t="s">
        <v>517</v>
      </c>
      <c r="B4464" s="381" t="s">
        <v>4555</v>
      </c>
      <c r="C4464" s="381" t="s">
        <v>9027</v>
      </c>
      <c r="D4464" s="367" t="s">
        <v>9044</v>
      </c>
      <c r="E4464" s="247"/>
      <c r="F4464" s="379"/>
      <c r="G4464" s="367" t="s">
        <v>8982</v>
      </c>
      <c r="H4464" s="381"/>
      <c r="I4464" s="381" t="s">
        <v>1224</v>
      </c>
      <c r="J4464" s="367" t="s">
        <v>2492</v>
      </c>
      <c r="K4464" s="379">
        <v>1</v>
      </c>
      <c r="L4464" s="420">
        <v>2</v>
      </c>
      <c r="M4464" s="247">
        <v>3000</v>
      </c>
      <c r="N4464" s="379"/>
      <c r="O4464" s="379"/>
      <c r="P4464" s="247"/>
    </row>
    <row r="4465" spans="1:16" s="54" customFormat="1" ht="11.25" x14ac:dyDescent="0.2">
      <c r="A4465" s="554" t="s">
        <v>517</v>
      </c>
      <c r="B4465" s="381" t="s">
        <v>9026</v>
      </c>
      <c r="C4465" s="381" t="s">
        <v>9027</v>
      </c>
      <c r="D4465" s="367" t="s">
        <v>9099</v>
      </c>
      <c r="E4465" s="247"/>
      <c r="F4465" s="379"/>
      <c r="G4465" s="367" t="s">
        <v>8997</v>
      </c>
      <c r="H4465" s="381"/>
      <c r="I4465" s="381" t="s">
        <v>1224</v>
      </c>
      <c r="J4465" s="367" t="s">
        <v>2492</v>
      </c>
      <c r="K4465" s="379">
        <v>1</v>
      </c>
      <c r="L4465" s="420">
        <v>8</v>
      </c>
      <c r="M4465" s="247">
        <v>9600</v>
      </c>
      <c r="N4465" s="379"/>
      <c r="O4465" s="379"/>
      <c r="P4465" s="247"/>
    </row>
    <row r="4466" spans="1:16" s="54" customFormat="1" ht="11.25" x14ac:dyDescent="0.2">
      <c r="A4466" s="554" t="s">
        <v>517</v>
      </c>
      <c r="B4466" s="381" t="s">
        <v>9026</v>
      </c>
      <c r="C4466" s="381" t="s">
        <v>9027</v>
      </c>
      <c r="D4466" s="367" t="s">
        <v>2132</v>
      </c>
      <c r="E4466" s="247"/>
      <c r="F4466" s="379"/>
      <c r="G4466" s="367" t="s">
        <v>7606</v>
      </c>
      <c r="H4466" s="381"/>
      <c r="I4466" s="381" t="s">
        <v>1224</v>
      </c>
      <c r="J4466" s="367" t="s">
        <v>2492</v>
      </c>
      <c r="K4466" s="379">
        <v>1</v>
      </c>
      <c r="L4466" s="420">
        <v>4</v>
      </c>
      <c r="M4466" s="247">
        <v>9200</v>
      </c>
      <c r="N4466" s="379"/>
      <c r="O4466" s="379"/>
      <c r="P4466" s="247"/>
    </row>
    <row r="4467" spans="1:16" s="54" customFormat="1" ht="11.25" x14ac:dyDescent="0.2">
      <c r="A4467" s="554" t="s">
        <v>517</v>
      </c>
      <c r="B4467" s="381" t="s">
        <v>9026</v>
      </c>
      <c r="C4467" s="381" t="s">
        <v>9027</v>
      </c>
      <c r="D4467" s="367" t="s">
        <v>9045</v>
      </c>
      <c r="E4467" s="247"/>
      <c r="F4467" s="379"/>
      <c r="G4467" s="367" t="s">
        <v>9105</v>
      </c>
      <c r="H4467" s="381"/>
      <c r="I4467" s="381" t="s">
        <v>1224</v>
      </c>
      <c r="J4467" s="367" t="s">
        <v>2492</v>
      </c>
      <c r="K4467" s="379">
        <v>1</v>
      </c>
      <c r="L4467" s="420">
        <v>2</v>
      </c>
      <c r="M4467" s="247">
        <v>2200</v>
      </c>
      <c r="N4467" s="379"/>
      <c r="O4467" s="379"/>
      <c r="P4467" s="247"/>
    </row>
    <row r="4468" spans="1:16" s="54" customFormat="1" ht="11.25" x14ac:dyDescent="0.2">
      <c r="A4468" s="554" t="s">
        <v>517</v>
      </c>
      <c r="B4468" s="381" t="s">
        <v>4555</v>
      </c>
      <c r="C4468" s="381" t="s">
        <v>9027</v>
      </c>
      <c r="D4468" s="367" t="s">
        <v>9044</v>
      </c>
      <c r="E4468" s="247"/>
      <c r="F4468" s="379"/>
      <c r="G4468" s="367" t="s">
        <v>8983</v>
      </c>
      <c r="H4468" s="381"/>
      <c r="I4468" s="381" t="s">
        <v>1224</v>
      </c>
      <c r="J4468" s="367" t="s">
        <v>2492</v>
      </c>
      <c r="K4468" s="379">
        <v>1</v>
      </c>
      <c r="L4468" s="420">
        <v>1</v>
      </c>
      <c r="M4468" s="247">
        <v>1000</v>
      </c>
      <c r="N4468" s="379"/>
      <c r="O4468" s="379"/>
      <c r="P4468" s="247"/>
    </row>
    <row r="4469" spans="1:16" s="54" customFormat="1" ht="11.25" x14ac:dyDescent="0.2">
      <c r="A4469" s="554" t="s">
        <v>517</v>
      </c>
      <c r="B4469" s="381" t="s">
        <v>9026</v>
      </c>
      <c r="C4469" s="381" t="s">
        <v>9027</v>
      </c>
      <c r="D4469" s="367" t="s">
        <v>9045</v>
      </c>
      <c r="E4469" s="247"/>
      <c r="F4469" s="379"/>
      <c r="G4469" s="367" t="s">
        <v>9106</v>
      </c>
      <c r="H4469" s="381"/>
      <c r="I4469" s="381" t="s">
        <v>1224</v>
      </c>
      <c r="J4469" s="367" t="s">
        <v>2492</v>
      </c>
      <c r="K4469" s="379">
        <v>1</v>
      </c>
      <c r="L4469" s="420">
        <v>1</v>
      </c>
      <c r="M4469" s="247">
        <v>1200</v>
      </c>
      <c r="N4469" s="379"/>
      <c r="O4469" s="379"/>
      <c r="P4469" s="247"/>
    </row>
    <row r="4470" spans="1:16" s="54" customFormat="1" ht="11.25" x14ac:dyDescent="0.2">
      <c r="A4470" s="554" t="s">
        <v>517</v>
      </c>
      <c r="B4470" s="381" t="s">
        <v>9034</v>
      </c>
      <c r="C4470" s="381" t="s">
        <v>9027</v>
      </c>
      <c r="D4470" s="367" t="s">
        <v>2132</v>
      </c>
      <c r="E4470" s="247"/>
      <c r="F4470" s="379"/>
      <c r="G4470" s="367" t="s">
        <v>8186</v>
      </c>
      <c r="H4470" s="381"/>
      <c r="I4470" s="381" t="s">
        <v>1224</v>
      </c>
      <c r="J4470" s="367" t="s">
        <v>2492</v>
      </c>
      <c r="K4470" s="379">
        <v>1</v>
      </c>
      <c r="L4470" s="420">
        <v>3</v>
      </c>
      <c r="M4470" s="247">
        <v>4500</v>
      </c>
      <c r="N4470" s="379"/>
      <c r="O4470" s="379"/>
      <c r="P4470" s="247"/>
    </row>
    <row r="4471" spans="1:16" s="54" customFormat="1" ht="11.25" x14ac:dyDescent="0.2">
      <c r="A4471" s="554" t="s">
        <v>517</v>
      </c>
      <c r="B4471" s="381" t="s">
        <v>9026</v>
      </c>
      <c r="C4471" s="381" t="s">
        <v>9027</v>
      </c>
      <c r="D4471" s="367" t="s">
        <v>9107</v>
      </c>
      <c r="E4471" s="247"/>
      <c r="F4471" s="379"/>
      <c r="G4471" s="367" t="s">
        <v>9108</v>
      </c>
      <c r="H4471" s="381"/>
      <c r="I4471" s="381" t="s">
        <v>1224</v>
      </c>
      <c r="J4471" s="367" t="s">
        <v>2492</v>
      </c>
      <c r="K4471" s="379">
        <v>1</v>
      </c>
      <c r="L4471" s="420">
        <v>5</v>
      </c>
      <c r="M4471" s="247">
        <v>7000</v>
      </c>
      <c r="N4471" s="379"/>
      <c r="O4471" s="379"/>
      <c r="P4471" s="247"/>
    </row>
    <row r="4472" spans="1:16" s="54" customFormat="1" ht="11.25" x14ac:dyDescent="0.2">
      <c r="A4472" s="554" t="s">
        <v>517</v>
      </c>
      <c r="B4472" s="381" t="s">
        <v>4555</v>
      </c>
      <c r="C4472" s="381" t="s">
        <v>9027</v>
      </c>
      <c r="D4472" s="367" t="s">
        <v>9045</v>
      </c>
      <c r="E4472" s="247"/>
      <c r="F4472" s="379"/>
      <c r="G4472" s="367" t="s">
        <v>8836</v>
      </c>
      <c r="H4472" s="381"/>
      <c r="I4472" s="381" t="s">
        <v>1224</v>
      </c>
      <c r="J4472" s="367" t="s">
        <v>2492</v>
      </c>
      <c r="K4472" s="379">
        <v>1</v>
      </c>
      <c r="L4472" s="420">
        <v>5</v>
      </c>
      <c r="M4472" s="247">
        <v>7900</v>
      </c>
      <c r="N4472" s="379"/>
      <c r="O4472" s="379"/>
      <c r="P4472" s="247"/>
    </row>
    <row r="4473" spans="1:16" s="54" customFormat="1" ht="11.25" x14ac:dyDescent="0.2">
      <c r="A4473" s="554" t="s">
        <v>517</v>
      </c>
      <c r="B4473" s="381" t="s">
        <v>9034</v>
      </c>
      <c r="C4473" s="381" t="s">
        <v>9027</v>
      </c>
      <c r="D4473" s="367" t="s">
        <v>9109</v>
      </c>
      <c r="E4473" s="247"/>
      <c r="F4473" s="379"/>
      <c r="G4473" s="367" t="s">
        <v>8741</v>
      </c>
      <c r="H4473" s="381"/>
      <c r="I4473" s="381" t="s">
        <v>1224</v>
      </c>
      <c r="J4473" s="367" t="s">
        <v>2492</v>
      </c>
      <c r="K4473" s="379">
        <v>1</v>
      </c>
      <c r="L4473" s="420">
        <v>10</v>
      </c>
      <c r="M4473" s="247">
        <v>6990</v>
      </c>
      <c r="N4473" s="379"/>
      <c r="O4473" s="379"/>
      <c r="P4473" s="247"/>
    </row>
    <row r="4474" spans="1:16" s="54" customFormat="1" ht="11.25" x14ac:dyDescent="0.2">
      <c r="A4474" s="554" t="s">
        <v>517</v>
      </c>
      <c r="B4474" s="381" t="s">
        <v>4555</v>
      </c>
      <c r="C4474" s="381" t="s">
        <v>9027</v>
      </c>
      <c r="D4474" s="367" t="s">
        <v>9044</v>
      </c>
      <c r="E4474" s="247"/>
      <c r="F4474" s="379"/>
      <c r="G4474" s="367" t="s">
        <v>9110</v>
      </c>
      <c r="H4474" s="381"/>
      <c r="I4474" s="381" t="s">
        <v>1224</v>
      </c>
      <c r="J4474" s="367" t="s">
        <v>2492</v>
      </c>
      <c r="K4474" s="379">
        <v>1</v>
      </c>
      <c r="L4474" s="420">
        <v>2</v>
      </c>
      <c r="M4474" s="247">
        <v>3000</v>
      </c>
      <c r="N4474" s="379"/>
      <c r="O4474" s="379"/>
      <c r="P4474" s="247"/>
    </row>
    <row r="4475" spans="1:16" s="54" customFormat="1" ht="11.25" x14ac:dyDescent="0.2">
      <c r="A4475" s="554" t="s">
        <v>517</v>
      </c>
      <c r="B4475" s="381" t="s">
        <v>4555</v>
      </c>
      <c r="C4475" s="381" t="s">
        <v>9027</v>
      </c>
      <c r="D4475" s="367" t="s">
        <v>9057</v>
      </c>
      <c r="E4475" s="247"/>
      <c r="F4475" s="379"/>
      <c r="G4475" s="367" t="s">
        <v>9111</v>
      </c>
      <c r="H4475" s="381"/>
      <c r="I4475" s="381" t="s">
        <v>1224</v>
      </c>
      <c r="J4475" s="367" t="s">
        <v>2492</v>
      </c>
      <c r="K4475" s="379">
        <v>1</v>
      </c>
      <c r="L4475" s="420">
        <v>2</v>
      </c>
      <c r="M4475" s="247">
        <v>3520</v>
      </c>
      <c r="N4475" s="379"/>
      <c r="O4475" s="379"/>
      <c r="P4475" s="247"/>
    </row>
    <row r="4476" spans="1:16" s="54" customFormat="1" ht="11.25" x14ac:dyDescent="0.2">
      <c r="A4476" s="554" t="s">
        <v>517</v>
      </c>
      <c r="B4476" s="381" t="s">
        <v>9026</v>
      </c>
      <c r="C4476" s="381" t="s">
        <v>9027</v>
      </c>
      <c r="D4476" s="367" t="s">
        <v>9107</v>
      </c>
      <c r="E4476" s="247"/>
      <c r="F4476" s="379"/>
      <c r="G4476" s="367" t="s">
        <v>9112</v>
      </c>
      <c r="H4476" s="381"/>
      <c r="I4476" s="381" t="s">
        <v>1224</v>
      </c>
      <c r="J4476" s="367" t="s">
        <v>2492</v>
      </c>
      <c r="K4476" s="379">
        <v>1</v>
      </c>
      <c r="L4476" s="420">
        <v>3</v>
      </c>
      <c r="M4476" s="247">
        <v>4200</v>
      </c>
      <c r="N4476" s="379"/>
      <c r="O4476" s="379"/>
      <c r="P4476" s="247"/>
    </row>
    <row r="4477" spans="1:16" s="54" customFormat="1" ht="11.25" x14ac:dyDescent="0.2">
      <c r="A4477" s="554" t="s">
        <v>517</v>
      </c>
      <c r="B4477" s="381" t="s">
        <v>4555</v>
      </c>
      <c r="C4477" s="381" t="s">
        <v>9027</v>
      </c>
      <c r="D4477" s="367" t="s">
        <v>9044</v>
      </c>
      <c r="E4477" s="247"/>
      <c r="F4477" s="379"/>
      <c r="G4477" s="367" t="s">
        <v>9113</v>
      </c>
      <c r="H4477" s="381"/>
      <c r="I4477" s="381" t="s">
        <v>1224</v>
      </c>
      <c r="J4477" s="367" t="s">
        <v>2492</v>
      </c>
      <c r="K4477" s="379">
        <v>1</v>
      </c>
      <c r="L4477" s="420">
        <v>2</v>
      </c>
      <c r="M4477" s="247">
        <v>3000</v>
      </c>
      <c r="N4477" s="379"/>
      <c r="O4477" s="379"/>
      <c r="P4477" s="247"/>
    </row>
    <row r="4478" spans="1:16" s="54" customFormat="1" ht="11.25" x14ac:dyDescent="0.2">
      <c r="A4478" s="554" t="s">
        <v>517</v>
      </c>
      <c r="B4478" s="381" t="s">
        <v>9026</v>
      </c>
      <c r="C4478" s="381" t="s">
        <v>9027</v>
      </c>
      <c r="D4478" s="367" t="s">
        <v>2132</v>
      </c>
      <c r="E4478" s="247"/>
      <c r="F4478" s="379"/>
      <c r="G4478" s="367" t="s">
        <v>8751</v>
      </c>
      <c r="H4478" s="381"/>
      <c r="I4478" s="381" t="s">
        <v>1224</v>
      </c>
      <c r="J4478" s="367" t="s">
        <v>2492</v>
      </c>
      <c r="K4478" s="379">
        <v>1</v>
      </c>
      <c r="L4478" s="420">
        <v>1</v>
      </c>
      <c r="M4478" s="247">
        <v>1500</v>
      </c>
      <c r="N4478" s="379"/>
      <c r="O4478" s="379"/>
      <c r="P4478" s="247"/>
    </row>
    <row r="4479" spans="1:16" s="54" customFormat="1" ht="11.25" x14ac:dyDescent="0.2">
      <c r="A4479" s="554" t="s">
        <v>517</v>
      </c>
      <c r="B4479" s="381" t="s">
        <v>9026</v>
      </c>
      <c r="C4479" s="381" t="s">
        <v>9027</v>
      </c>
      <c r="D4479" s="367" t="s">
        <v>9045</v>
      </c>
      <c r="E4479" s="247"/>
      <c r="F4479" s="379"/>
      <c r="G4479" s="367" t="s">
        <v>8963</v>
      </c>
      <c r="H4479" s="381"/>
      <c r="I4479" s="381" t="s">
        <v>1224</v>
      </c>
      <c r="J4479" s="367" t="s">
        <v>2492</v>
      </c>
      <c r="K4479" s="379">
        <v>1</v>
      </c>
      <c r="L4479" s="420">
        <v>3</v>
      </c>
      <c r="M4479" s="247">
        <v>3300</v>
      </c>
      <c r="N4479" s="379"/>
      <c r="O4479" s="379"/>
      <c r="P4479" s="247"/>
    </row>
    <row r="4480" spans="1:16" s="54" customFormat="1" ht="11.25" x14ac:dyDescent="0.2">
      <c r="A4480" s="554" t="s">
        <v>517</v>
      </c>
      <c r="B4480" s="381" t="s">
        <v>9026</v>
      </c>
      <c r="C4480" s="381" t="s">
        <v>9027</v>
      </c>
      <c r="D4480" s="367" t="s">
        <v>9045</v>
      </c>
      <c r="E4480" s="247"/>
      <c r="F4480" s="379"/>
      <c r="G4480" s="367" t="s">
        <v>9114</v>
      </c>
      <c r="H4480" s="381"/>
      <c r="I4480" s="381" t="s">
        <v>1224</v>
      </c>
      <c r="J4480" s="367" t="s">
        <v>2492</v>
      </c>
      <c r="K4480" s="379">
        <v>1</v>
      </c>
      <c r="L4480" s="420">
        <v>1</v>
      </c>
      <c r="M4480" s="247">
        <v>1100</v>
      </c>
      <c r="N4480" s="379"/>
      <c r="O4480" s="379"/>
      <c r="P4480" s="247"/>
    </row>
    <row r="4481" spans="1:16" s="54" customFormat="1" ht="11.25" x14ac:dyDescent="0.2">
      <c r="A4481" s="554" t="s">
        <v>517</v>
      </c>
      <c r="B4481" s="381" t="s">
        <v>9026</v>
      </c>
      <c r="C4481" s="381" t="s">
        <v>9027</v>
      </c>
      <c r="D4481" s="367" t="s">
        <v>9107</v>
      </c>
      <c r="E4481" s="247"/>
      <c r="F4481" s="379"/>
      <c r="G4481" s="367" t="s">
        <v>8677</v>
      </c>
      <c r="H4481" s="381"/>
      <c r="I4481" s="381" t="s">
        <v>1224</v>
      </c>
      <c r="J4481" s="367" t="s">
        <v>2492</v>
      </c>
      <c r="K4481" s="379">
        <v>1</v>
      </c>
      <c r="L4481" s="420">
        <v>6</v>
      </c>
      <c r="M4481" s="247">
        <v>7784</v>
      </c>
      <c r="N4481" s="379"/>
      <c r="O4481" s="379"/>
      <c r="P4481" s="247"/>
    </row>
    <row r="4482" spans="1:16" s="54" customFormat="1" ht="11.25" x14ac:dyDescent="0.2">
      <c r="A4482" s="554" t="s">
        <v>517</v>
      </c>
      <c r="B4482" s="381" t="s">
        <v>9026</v>
      </c>
      <c r="C4482" s="381" t="s">
        <v>9027</v>
      </c>
      <c r="D4482" s="367" t="s">
        <v>9107</v>
      </c>
      <c r="E4482" s="247"/>
      <c r="F4482" s="379"/>
      <c r="G4482" s="367" t="s">
        <v>8658</v>
      </c>
      <c r="H4482" s="381"/>
      <c r="I4482" s="381" t="s">
        <v>1224</v>
      </c>
      <c r="J4482" s="367" t="s">
        <v>2492</v>
      </c>
      <c r="K4482" s="379">
        <v>1</v>
      </c>
      <c r="L4482" s="420">
        <v>3</v>
      </c>
      <c r="M4482" s="247">
        <v>4000</v>
      </c>
      <c r="N4482" s="379"/>
      <c r="O4482" s="379"/>
      <c r="P4482" s="247"/>
    </row>
    <row r="4483" spans="1:16" s="54" customFormat="1" ht="11.25" x14ac:dyDescent="0.2">
      <c r="A4483" s="554" t="s">
        <v>517</v>
      </c>
      <c r="B4483" s="381" t="s">
        <v>4555</v>
      </c>
      <c r="C4483" s="381" t="s">
        <v>9027</v>
      </c>
      <c r="D4483" s="367" t="s">
        <v>9115</v>
      </c>
      <c r="E4483" s="247"/>
      <c r="F4483" s="379"/>
      <c r="G4483" s="367" t="s">
        <v>9116</v>
      </c>
      <c r="H4483" s="381"/>
      <c r="I4483" s="381" t="s">
        <v>1224</v>
      </c>
      <c r="J4483" s="367" t="s">
        <v>2492</v>
      </c>
      <c r="K4483" s="379">
        <v>1</v>
      </c>
      <c r="L4483" s="420">
        <v>1</v>
      </c>
      <c r="M4483" s="247">
        <v>1000</v>
      </c>
      <c r="N4483" s="379"/>
      <c r="O4483" s="379"/>
      <c r="P4483" s="247"/>
    </row>
    <row r="4484" spans="1:16" s="54" customFormat="1" ht="11.25" x14ac:dyDescent="0.2">
      <c r="A4484" s="554" t="s">
        <v>517</v>
      </c>
      <c r="B4484" s="381" t="s">
        <v>9034</v>
      </c>
      <c r="C4484" s="381" t="s">
        <v>9027</v>
      </c>
      <c r="D4484" s="367" t="s">
        <v>9045</v>
      </c>
      <c r="E4484" s="247"/>
      <c r="F4484" s="379"/>
      <c r="G4484" s="367" t="s">
        <v>9117</v>
      </c>
      <c r="H4484" s="381"/>
      <c r="I4484" s="381" t="s">
        <v>1224</v>
      </c>
      <c r="J4484" s="367" t="s">
        <v>2492</v>
      </c>
      <c r="K4484" s="379">
        <v>1</v>
      </c>
      <c r="L4484" s="420">
        <v>2</v>
      </c>
      <c r="M4484" s="247">
        <v>1860</v>
      </c>
      <c r="N4484" s="379"/>
      <c r="O4484" s="379"/>
      <c r="P4484" s="247"/>
    </row>
    <row r="4485" spans="1:16" s="54" customFormat="1" ht="11.25" x14ac:dyDescent="0.2">
      <c r="A4485" s="554" t="s">
        <v>517</v>
      </c>
      <c r="B4485" s="381" t="s">
        <v>9034</v>
      </c>
      <c r="C4485" s="381" t="s">
        <v>9027</v>
      </c>
      <c r="D4485" s="367" t="s">
        <v>9055</v>
      </c>
      <c r="E4485" s="247"/>
      <c r="F4485" s="379"/>
      <c r="G4485" s="367" t="s">
        <v>9118</v>
      </c>
      <c r="H4485" s="381"/>
      <c r="I4485" s="381" t="s">
        <v>1224</v>
      </c>
      <c r="J4485" s="367" t="s">
        <v>2492</v>
      </c>
      <c r="K4485" s="379">
        <v>1</v>
      </c>
      <c r="L4485" s="420">
        <v>2</v>
      </c>
      <c r="M4485" s="247">
        <v>3000</v>
      </c>
      <c r="N4485" s="379"/>
      <c r="O4485" s="379"/>
      <c r="P4485" s="247"/>
    </row>
    <row r="4486" spans="1:16" s="54" customFormat="1" ht="11.25" x14ac:dyDescent="0.2">
      <c r="A4486" s="554" t="s">
        <v>517</v>
      </c>
      <c r="B4486" s="381" t="s">
        <v>9034</v>
      </c>
      <c r="C4486" s="381" t="s">
        <v>9027</v>
      </c>
      <c r="D4486" s="367" t="s">
        <v>9045</v>
      </c>
      <c r="E4486" s="247"/>
      <c r="F4486" s="379"/>
      <c r="G4486" s="367" t="s">
        <v>8935</v>
      </c>
      <c r="H4486" s="381"/>
      <c r="I4486" s="381" t="s">
        <v>1224</v>
      </c>
      <c r="J4486" s="367" t="s">
        <v>2492</v>
      </c>
      <c r="K4486" s="379">
        <v>1</v>
      </c>
      <c r="L4486" s="420">
        <v>1</v>
      </c>
      <c r="M4486" s="247">
        <v>1100</v>
      </c>
      <c r="N4486" s="379"/>
      <c r="O4486" s="379"/>
      <c r="P4486" s="247"/>
    </row>
    <row r="4487" spans="1:16" s="54" customFormat="1" ht="11.25" x14ac:dyDescent="0.2">
      <c r="A4487" s="554" t="s">
        <v>517</v>
      </c>
      <c r="B4487" s="381" t="s">
        <v>9034</v>
      </c>
      <c r="C4487" s="381" t="s">
        <v>9027</v>
      </c>
      <c r="D4487" s="367" t="s">
        <v>9119</v>
      </c>
      <c r="E4487" s="247"/>
      <c r="F4487" s="379"/>
      <c r="G4487" s="367" t="s">
        <v>8933</v>
      </c>
      <c r="H4487" s="381"/>
      <c r="I4487" s="381" t="s">
        <v>1224</v>
      </c>
      <c r="J4487" s="367" t="s">
        <v>2492</v>
      </c>
      <c r="K4487" s="379">
        <v>1</v>
      </c>
      <c r="L4487" s="420">
        <v>1</v>
      </c>
      <c r="M4487" s="247">
        <v>1300</v>
      </c>
      <c r="N4487" s="379"/>
      <c r="O4487" s="379"/>
      <c r="P4487" s="247"/>
    </row>
    <row r="4488" spans="1:16" s="54" customFormat="1" ht="11.25" x14ac:dyDescent="0.2">
      <c r="A4488" s="554" t="s">
        <v>517</v>
      </c>
      <c r="B4488" s="381" t="s">
        <v>9026</v>
      </c>
      <c r="C4488" s="381" t="s">
        <v>9027</v>
      </c>
      <c r="D4488" s="367" t="s">
        <v>9107</v>
      </c>
      <c r="E4488" s="247"/>
      <c r="F4488" s="379"/>
      <c r="G4488" s="367" t="s">
        <v>9120</v>
      </c>
      <c r="H4488" s="381"/>
      <c r="I4488" s="381" t="s">
        <v>1224</v>
      </c>
      <c r="J4488" s="367" t="s">
        <v>2492</v>
      </c>
      <c r="K4488" s="379">
        <v>1</v>
      </c>
      <c r="L4488" s="420">
        <v>5</v>
      </c>
      <c r="M4488" s="247">
        <v>7000</v>
      </c>
      <c r="N4488" s="379"/>
      <c r="O4488" s="379"/>
      <c r="P4488" s="247"/>
    </row>
    <row r="4489" spans="1:16" s="54" customFormat="1" ht="11.25" x14ac:dyDescent="0.2">
      <c r="A4489" s="554" t="s">
        <v>517</v>
      </c>
      <c r="B4489" s="381" t="s">
        <v>4555</v>
      </c>
      <c r="C4489" s="381" t="s">
        <v>9027</v>
      </c>
      <c r="D4489" s="367" t="s">
        <v>9121</v>
      </c>
      <c r="E4489" s="247"/>
      <c r="F4489" s="379"/>
      <c r="G4489" s="367" t="s">
        <v>8918</v>
      </c>
      <c r="H4489" s="381"/>
      <c r="I4489" s="381" t="s">
        <v>9122</v>
      </c>
      <c r="J4489" s="367" t="s">
        <v>2492</v>
      </c>
      <c r="K4489" s="379">
        <v>1</v>
      </c>
      <c r="L4489" s="420">
        <v>5</v>
      </c>
      <c r="M4489" s="247">
        <v>5400</v>
      </c>
      <c r="N4489" s="379"/>
      <c r="O4489" s="379"/>
      <c r="P4489" s="247"/>
    </row>
    <row r="4490" spans="1:16" s="54" customFormat="1" ht="11.25" x14ac:dyDescent="0.2">
      <c r="A4490" s="554" t="s">
        <v>517</v>
      </c>
      <c r="B4490" s="381" t="s">
        <v>9034</v>
      </c>
      <c r="C4490" s="381" t="s">
        <v>9027</v>
      </c>
      <c r="D4490" s="367" t="s">
        <v>9048</v>
      </c>
      <c r="E4490" s="247"/>
      <c r="F4490" s="379"/>
      <c r="G4490" s="367" t="s">
        <v>8818</v>
      </c>
      <c r="H4490" s="381"/>
      <c r="I4490" s="381" t="s">
        <v>1224</v>
      </c>
      <c r="J4490" s="367" t="s">
        <v>2492</v>
      </c>
      <c r="K4490" s="379">
        <v>1</v>
      </c>
      <c r="L4490" s="420">
        <v>1</v>
      </c>
      <c r="M4490" s="247">
        <v>1200</v>
      </c>
      <c r="N4490" s="379"/>
      <c r="O4490" s="379"/>
      <c r="P4490" s="247"/>
    </row>
    <row r="4491" spans="1:16" s="54" customFormat="1" ht="11.25" x14ac:dyDescent="0.2">
      <c r="A4491" s="554" t="s">
        <v>517</v>
      </c>
      <c r="B4491" s="381" t="s">
        <v>9026</v>
      </c>
      <c r="C4491" s="381" t="s">
        <v>9027</v>
      </c>
      <c r="D4491" s="367" t="s">
        <v>9045</v>
      </c>
      <c r="E4491" s="247"/>
      <c r="F4491" s="379"/>
      <c r="G4491" s="367" t="s">
        <v>8766</v>
      </c>
      <c r="H4491" s="381"/>
      <c r="I4491" s="381" t="s">
        <v>1224</v>
      </c>
      <c r="J4491" s="367" t="s">
        <v>2492</v>
      </c>
      <c r="K4491" s="379">
        <v>1</v>
      </c>
      <c r="L4491" s="420">
        <v>1</v>
      </c>
      <c r="M4491" s="247">
        <v>1000</v>
      </c>
      <c r="N4491" s="379"/>
      <c r="O4491" s="379"/>
      <c r="P4491" s="247"/>
    </row>
    <row r="4492" spans="1:16" s="54" customFormat="1" ht="11.25" x14ac:dyDescent="0.2">
      <c r="A4492" s="554" t="s">
        <v>517</v>
      </c>
      <c r="B4492" s="381" t="s">
        <v>4555</v>
      </c>
      <c r="C4492" s="381" t="s">
        <v>9027</v>
      </c>
      <c r="D4492" s="367" t="s">
        <v>9045</v>
      </c>
      <c r="E4492" s="247"/>
      <c r="F4492" s="379"/>
      <c r="G4492" s="367" t="s">
        <v>9123</v>
      </c>
      <c r="H4492" s="381"/>
      <c r="I4492" s="381" t="s">
        <v>1224</v>
      </c>
      <c r="J4492" s="367" t="s">
        <v>2492</v>
      </c>
      <c r="K4492" s="379">
        <v>1</v>
      </c>
      <c r="L4492" s="420">
        <v>3</v>
      </c>
      <c r="M4492" s="247">
        <v>5400</v>
      </c>
      <c r="N4492" s="379"/>
      <c r="O4492" s="379"/>
      <c r="P4492" s="247"/>
    </row>
    <row r="4493" spans="1:16" s="54" customFormat="1" ht="11.25" x14ac:dyDescent="0.2">
      <c r="A4493" s="554" t="s">
        <v>517</v>
      </c>
      <c r="B4493" s="381" t="s">
        <v>9034</v>
      </c>
      <c r="C4493" s="381" t="s">
        <v>9027</v>
      </c>
      <c r="D4493" s="367" t="s">
        <v>9099</v>
      </c>
      <c r="E4493" s="247"/>
      <c r="F4493" s="379"/>
      <c r="G4493" s="367" t="s">
        <v>8998</v>
      </c>
      <c r="H4493" s="381"/>
      <c r="I4493" s="381" t="s">
        <v>1224</v>
      </c>
      <c r="J4493" s="367" t="s">
        <v>2492</v>
      </c>
      <c r="K4493" s="379">
        <v>1</v>
      </c>
      <c r="L4493" s="420">
        <v>1</v>
      </c>
      <c r="M4493" s="247">
        <v>1200</v>
      </c>
      <c r="N4493" s="379"/>
      <c r="O4493" s="379"/>
      <c r="P4493" s="247"/>
    </row>
    <row r="4494" spans="1:16" s="54" customFormat="1" ht="11.25" x14ac:dyDescent="0.2">
      <c r="A4494" s="554" t="s">
        <v>517</v>
      </c>
      <c r="B4494" s="381" t="s">
        <v>9034</v>
      </c>
      <c r="C4494" s="381" t="s">
        <v>9027</v>
      </c>
      <c r="D4494" s="367" t="s">
        <v>9124</v>
      </c>
      <c r="E4494" s="247"/>
      <c r="F4494" s="379"/>
      <c r="G4494" s="367" t="s">
        <v>9125</v>
      </c>
      <c r="H4494" s="381"/>
      <c r="I4494" s="381" t="s">
        <v>1340</v>
      </c>
      <c r="J4494" s="367" t="s">
        <v>9037</v>
      </c>
      <c r="K4494" s="379">
        <v>1</v>
      </c>
      <c r="L4494" s="420">
        <v>3</v>
      </c>
      <c r="M4494" s="247">
        <v>3000</v>
      </c>
      <c r="N4494" s="379"/>
      <c r="O4494" s="379"/>
      <c r="P4494" s="247"/>
    </row>
    <row r="4495" spans="1:16" s="54" customFormat="1" ht="11.25" x14ac:dyDescent="0.2">
      <c r="A4495" s="554" t="s">
        <v>517</v>
      </c>
      <c r="B4495" s="381" t="s">
        <v>4555</v>
      </c>
      <c r="C4495" s="381" t="s">
        <v>9027</v>
      </c>
      <c r="D4495" s="367" t="s">
        <v>9054</v>
      </c>
      <c r="E4495" s="247"/>
      <c r="F4495" s="379"/>
      <c r="G4495" s="367" t="s">
        <v>8844</v>
      </c>
      <c r="H4495" s="381"/>
      <c r="I4495" s="381" t="s">
        <v>1224</v>
      </c>
      <c r="J4495" s="367" t="s">
        <v>2492</v>
      </c>
      <c r="K4495" s="379">
        <v>1</v>
      </c>
      <c r="L4495" s="420">
        <v>2</v>
      </c>
      <c r="M4495" s="247">
        <v>3600</v>
      </c>
      <c r="N4495" s="379"/>
      <c r="O4495" s="379"/>
      <c r="P4495" s="247"/>
    </row>
    <row r="4496" spans="1:16" s="54" customFormat="1" ht="11.25" x14ac:dyDescent="0.2">
      <c r="A4496" s="554" t="s">
        <v>517</v>
      </c>
      <c r="B4496" s="381" t="s">
        <v>9034</v>
      </c>
      <c r="C4496" s="381" t="s">
        <v>9027</v>
      </c>
      <c r="D4496" s="367" t="s">
        <v>2132</v>
      </c>
      <c r="E4496" s="247"/>
      <c r="F4496" s="379"/>
      <c r="G4496" s="367" t="s">
        <v>8748</v>
      </c>
      <c r="H4496" s="381"/>
      <c r="I4496" s="381" t="s">
        <v>1224</v>
      </c>
      <c r="J4496" s="367" t="s">
        <v>2492</v>
      </c>
      <c r="K4496" s="379">
        <v>1</v>
      </c>
      <c r="L4496" s="420">
        <v>2</v>
      </c>
      <c r="M4496" s="247">
        <v>2200</v>
      </c>
      <c r="N4496" s="379"/>
      <c r="O4496" s="379"/>
      <c r="P4496" s="247"/>
    </row>
    <row r="4497" spans="1:16" s="54" customFormat="1" ht="11.25" x14ac:dyDescent="0.2">
      <c r="A4497" s="554" t="s">
        <v>517</v>
      </c>
      <c r="B4497" s="381" t="s">
        <v>9034</v>
      </c>
      <c r="C4497" s="381" t="s">
        <v>9027</v>
      </c>
      <c r="D4497" s="367" t="s">
        <v>9126</v>
      </c>
      <c r="E4497" s="247"/>
      <c r="F4497" s="379"/>
      <c r="G4497" s="367" t="s">
        <v>9103</v>
      </c>
      <c r="H4497" s="381"/>
      <c r="I4497" s="381" t="s">
        <v>1224</v>
      </c>
      <c r="J4497" s="367" t="s">
        <v>2492</v>
      </c>
      <c r="K4497" s="379"/>
      <c r="L4497" s="420"/>
      <c r="M4497" s="247"/>
      <c r="N4497" s="379">
        <v>1</v>
      </c>
      <c r="O4497" s="379">
        <v>1</v>
      </c>
      <c r="P4497" s="247">
        <v>1800</v>
      </c>
    </row>
    <row r="4498" spans="1:16" s="54" customFormat="1" ht="11.25" x14ac:dyDescent="0.2">
      <c r="A4498" s="554" t="s">
        <v>517</v>
      </c>
      <c r="B4498" s="381" t="s">
        <v>9034</v>
      </c>
      <c r="C4498" s="381" t="s">
        <v>9027</v>
      </c>
      <c r="D4498" s="367" t="s">
        <v>9127</v>
      </c>
      <c r="E4498" s="247"/>
      <c r="F4498" s="379"/>
      <c r="G4498" s="367" t="s">
        <v>9128</v>
      </c>
      <c r="H4498" s="381"/>
      <c r="I4498" s="381" t="s">
        <v>1224</v>
      </c>
      <c r="J4498" s="367" t="s">
        <v>2492</v>
      </c>
      <c r="K4498" s="379"/>
      <c r="L4498" s="420"/>
      <c r="M4498" s="247"/>
      <c r="N4498" s="379">
        <v>1</v>
      </c>
      <c r="O4498" s="379">
        <v>1</v>
      </c>
      <c r="P4498" s="247">
        <v>2000</v>
      </c>
    </row>
    <row r="4499" spans="1:16" s="54" customFormat="1" ht="11.25" x14ac:dyDescent="0.2">
      <c r="A4499" s="554" t="s">
        <v>517</v>
      </c>
      <c r="B4499" s="381" t="s">
        <v>9034</v>
      </c>
      <c r="C4499" s="381" t="s">
        <v>9027</v>
      </c>
      <c r="D4499" s="367" t="s">
        <v>9109</v>
      </c>
      <c r="E4499" s="247"/>
      <c r="F4499" s="379"/>
      <c r="G4499" s="367" t="s">
        <v>8741</v>
      </c>
      <c r="H4499" s="381"/>
      <c r="I4499" s="381" t="s">
        <v>1224</v>
      </c>
      <c r="J4499" s="367" t="s">
        <v>2492</v>
      </c>
      <c r="K4499" s="379"/>
      <c r="L4499" s="420"/>
      <c r="M4499" s="247"/>
      <c r="N4499" s="379">
        <v>1</v>
      </c>
      <c r="O4499" s="379">
        <v>3</v>
      </c>
      <c r="P4499" s="247">
        <v>2790</v>
      </c>
    </row>
    <row r="4500" spans="1:16" s="54" customFormat="1" ht="11.25" x14ac:dyDescent="0.2">
      <c r="A4500" s="554" t="s">
        <v>517</v>
      </c>
      <c r="B4500" s="381" t="s">
        <v>4555</v>
      </c>
      <c r="C4500" s="381" t="s">
        <v>9027</v>
      </c>
      <c r="D4500" s="367" t="s">
        <v>9129</v>
      </c>
      <c r="E4500" s="247"/>
      <c r="F4500" s="379"/>
      <c r="G4500" s="367" t="s">
        <v>8742</v>
      </c>
      <c r="H4500" s="381"/>
      <c r="I4500" s="381" t="s">
        <v>1224</v>
      </c>
      <c r="J4500" s="367" t="s">
        <v>2492</v>
      </c>
      <c r="K4500" s="379"/>
      <c r="L4500" s="420"/>
      <c r="M4500" s="247"/>
      <c r="N4500" s="379">
        <v>1</v>
      </c>
      <c r="O4500" s="379">
        <v>1</v>
      </c>
      <c r="P4500" s="247">
        <v>1500</v>
      </c>
    </row>
    <row r="4501" spans="1:16" s="54" customFormat="1" ht="11.25" x14ac:dyDescent="0.2">
      <c r="A4501" s="554" t="s">
        <v>517</v>
      </c>
      <c r="B4501" s="381" t="s">
        <v>4555</v>
      </c>
      <c r="C4501" s="381" t="s">
        <v>9027</v>
      </c>
      <c r="D4501" s="367" t="s">
        <v>9129</v>
      </c>
      <c r="E4501" s="247"/>
      <c r="F4501" s="379"/>
      <c r="G4501" s="367" t="s">
        <v>8752</v>
      </c>
      <c r="H4501" s="381"/>
      <c r="I4501" s="381" t="s">
        <v>1224</v>
      </c>
      <c r="J4501" s="367" t="s">
        <v>2492</v>
      </c>
      <c r="K4501" s="379"/>
      <c r="L4501" s="420"/>
      <c r="M4501" s="247"/>
      <c r="N4501" s="379">
        <v>1</v>
      </c>
      <c r="O4501" s="379">
        <v>1</v>
      </c>
      <c r="P4501" s="247">
        <v>2000</v>
      </c>
    </row>
    <row r="4502" spans="1:16" s="54" customFormat="1" ht="11.25" x14ac:dyDescent="0.2">
      <c r="A4502" s="554" t="s">
        <v>517</v>
      </c>
      <c r="B4502" s="381" t="s">
        <v>4555</v>
      </c>
      <c r="C4502" s="381" t="s">
        <v>9027</v>
      </c>
      <c r="D4502" s="367" t="s">
        <v>2132</v>
      </c>
      <c r="E4502" s="247"/>
      <c r="F4502" s="379"/>
      <c r="G4502" s="367" t="s">
        <v>9046</v>
      </c>
      <c r="H4502" s="381"/>
      <c r="I4502" s="381" t="s">
        <v>1224</v>
      </c>
      <c r="J4502" s="367" t="s">
        <v>2492</v>
      </c>
      <c r="K4502" s="379"/>
      <c r="L4502" s="420"/>
      <c r="M4502" s="247"/>
      <c r="N4502" s="379">
        <v>1</v>
      </c>
      <c r="O4502" s="379">
        <v>1</v>
      </c>
      <c r="P4502" s="247">
        <v>1500</v>
      </c>
    </row>
    <row r="4503" spans="1:16" s="54" customFormat="1" ht="11.25" x14ac:dyDescent="0.2">
      <c r="A4503" s="554" t="s">
        <v>517</v>
      </c>
      <c r="B4503" s="381" t="s">
        <v>9034</v>
      </c>
      <c r="C4503" s="381" t="s">
        <v>9027</v>
      </c>
      <c r="D4503" s="367" t="s">
        <v>9126</v>
      </c>
      <c r="E4503" s="247"/>
      <c r="F4503" s="379"/>
      <c r="G4503" s="367" t="s">
        <v>9103</v>
      </c>
      <c r="H4503" s="381"/>
      <c r="I4503" s="381" t="s">
        <v>1224</v>
      </c>
      <c r="J4503" s="367" t="s">
        <v>2492</v>
      </c>
      <c r="K4503" s="379"/>
      <c r="L4503" s="420"/>
      <c r="M4503" s="247"/>
      <c r="N4503" s="379">
        <v>1</v>
      </c>
      <c r="O4503" s="379">
        <v>1</v>
      </c>
      <c r="P4503" s="247">
        <v>1800</v>
      </c>
    </row>
    <row r="4504" spans="1:16" s="54" customFormat="1" ht="11.25" x14ac:dyDescent="0.2">
      <c r="A4504" s="554" t="s">
        <v>517</v>
      </c>
      <c r="B4504" s="381" t="s">
        <v>9034</v>
      </c>
      <c r="C4504" s="381" t="s">
        <v>9027</v>
      </c>
      <c r="D4504" s="367" t="s">
        <v>9127</v>
      </c>
      <c r="E4504" s="247"/>
      <c r="F4504" s="379"/>
      <c r="G4504" s="367" t="s">
        <v>9128</v>
      </c>
      <c r="H4504" s="381"/>
      <c r="I4504" s="381" t="s">
        <v>1224</v>
      </c>
      <c r="J4504" s="367" t="s">
        <v>2492</v>
      </c>
      <c r="K4504" s="379"/>
      <c r="L4504" s="420"/>
      <c r="M4504" s="247"/>
      <c r="N4504" s="379">
        <v>1</v>
      </c>
      <c r="O4504" s="379">
        <v>1</v>
      </c>
      <c r="P4504" s="247">
        <v>2000</v>
      </c>
    </row>
    <row r="4505" spans="1:16" s="54" customFormat="1" ht="11.25" x14ac:dyDescent="0.2">
      <c r="A4505" s="554" t="s">
        <v>517</v>
      </c>
      <c r="B4505" s="381" t="s">
        <v>9026</v>
      </c>
      <c r="C4505" s="381" t="s">
        <v>9027</v>
      </c>
      <c r="D4505" s="367" t="s">
        <v>9045</v>
      </c>
      <c r="E4505" s="247"/>
      <c r="F4505" s="379"/>
      <c r="G4505" s="367" t="s">
        <v>8754</v>
      </c>
      <c r="H4505" s="381"/>
      <c r="I4505" s="381" t="s">
        <v>1224</v>
      </c>
      <c r="J4505" s="367" t="s">
        <v>2492</v>
      </c>
      <c r="K4505" s="379"/>
      <c r="L4505" s="420"/>
      <c r="M4505" s="247"/>
      <c r="N4505" s="379">
        <v>1</v>
      </c>
      <c r="O4505" s="379">
        <v>1</v>
      </c>
      <c r="P4505" s="247">
        <v>2000</v>
      </c>
    </row>
    <row r="4506" spans="1:16" s="54" customFormat="1" ht="11.25" x14ac:dyDescent="0.2">
      <c r="A4506" s="554" t="s">
        <v>517</v>
      </c>
      <c r="B4506" s="381" t="s">
        <v>4555</v>
      </c>
      <c r="C4506" s="381" t="s">
        <v>9027</v>
      </c>
      <c r="D4506" s="367" t="s">
        <v>9045</v>
      </c>
      <c r="E4506" s="247"/>
      <c r="F4506" s="379"/>
      <c r="G4506" s="367" t="s">
        <v>9130</v>
      </c>
      <c r="H4506" s="381"/>
      <c r="I4506" s="381" t="s">
        <v>1224</v>
      </c>
      <c r="J4506" s="367" t="s">
        <v>2492</v>
      </c>
      <c r="K4506" s="379"/>
      <c r="L4506" s="420"/>
      <c r="M4506" s="247"/>
      <c r="N4506" s="379">
        <v>1</v>
      </c>
      <c r="O4506" s="379">
        <v>3</v>
      </c>
      <c r="P4506" s="247">
        <v>5400</v>
      </c>
    </row>
    <row r="4507" spans="1:16" s="54" customFormat="1" ht="11.25" x14ac:dyDescent="0.2">
      <c r="A4507" s="554" t="s">
        <v>517</v>
      </c>
      <c r="B4507" s="381" t="s">
        <v>4555</v>
      </c>
      <c r="C4507" s="381" t="s">
        <v>9027</v>
      </c>
      <c r="D4507" s="367" t="s">
        <v>9045</v>
      </c>
      <c r="E4507" s="247"/>
      <c r="F4507" s="379"/>
      <c r="G4507" s="367" t="s">
        <v>9131</v>
      </c>
      <c r="H4507" s="381"/>
      <c r="I4507" s="381" t="s">
        <v>1224</v>
      </c>
      <c r="J4507" s="367" t="s">
        <v>2492</v>
      </c>
      <c r="K4507" s="379"/>
      <c r="L4507" s="420"/>
      <c r="M4507" s="247"/>
      <c r="N4507" s="379">
        <v>1</v>
      </c>
      <c r="O4507" s="379">
        <v>3</v>
      </c>
      <c r="P4507" s="247">
        <v>5400</v>
      </c>
    </row>
    <row r="4508" spans="1:16" s="54" customFormat="1" ht="11.25" x14ac:dyDescent="0.2">
      <c r="A4508" s="554" t="s">
        <v>517</v>
      </c>
      <c r="B4508" s="381" t="s">
        <v>4555</v>
      </c>
      <c r="C4508" s="381" t="s">
        <v>9027</v>
      </c>
      <c r="D4508" s="367" t="s">
        <v>9045</v>
      </c>
      <c r="E4508" s="247"/>
      <c r="F4508" s="379"/>
      <c r="G4508" s="367" t="s">
        <v>9123</v>
      </c>
      <c r="H4508" s="381"/>
      <c r="I4508" s="381" t="s">
        <v>1224</v>
      </c>
      <c r="J4508" s="367" t="s">
        <v>2492</v>
      </c>
      <c r="K4508" s="379"/>
      <c r="L4508" s="420"/>
      <c r="M4508" s="247"/>
      <c r="N4508" s="379">
        <v>1</v>
      </c>
      <c r="O4508" s="379">
        <v>3</v>
      </c>
      <c r="P4508" s="247">
        <v>5400</v>
      </c>
    </row>
    <row r="4509" spans="1:16" s="54" customFormat="1" ht="11.25" x14ac:dyDescent="0.2">
      <c r="A4509" s="554" t="s">
        <v>517</v>
      </c>
      <c r="B4509" s="381" t="s">
        <v>4555</v>
      </c>
      <c r="C4509" s="381" t="s">
        <v>9027</v>
      </c>
      <c r="D4509" s="367" t="s">
        <v>9045</v>
      </c>
      <c r="E4509" s="247"/>
      <c r="F4509" s="379"/>
      <c r="G4509" s="367" t="s">
        <v>9059</v>
      </c>
      <c r="H4509" s="381"/>
      <c r="I4509" s="381" t="s">
        <v>1224</v>
      </c>
      <c r="J4509" s="367" t="s">
        <v>2492</v>
      </c>
      <c r="K4509" s="379"/>
      <c r="L4509" s="420"/>
      <c r="M4509" s="247"/>
      <c r="N4509" s="379">
        <v>1</v>
      </c>
      <c r="O4509" s="379">
        <v>3</v>
      </c>
      <c r="P4509" s="247">
        <v>5400</v>
      </c>
    </row>
    <row r="4510" spans="1:16" s="54" customFormat="1" ht="11.25" x14ac:dyDescent="0.2">
      <c r="A4510" s="554" t="s">
        <v>517</v>
      </c>
      <c r="B4510" s="381" t="s">
        <v>4555</v>
      </c>
      <c r="C4510" s="381" t="s">
        <v>9027</v>
      </c>
      <c r="D4510" s="367" t="s">
        <v>9057</v>
      </c>
      <c r="E4510" s="247"/>
      <c r="F4510" s="379"/>
      <c r="G4510" s="367" t="s">
        <v>9098</v>
      </c>
      <c r="H4510" s="381"/>
      <c r="I4510" s="381" t="s">
        <v>1224</v>
      </c>
      <c r="J4510" s="367" t="s">
        <v>2492</v>
      </c>
      <c r="K4510" s="379"/>
      <c r="L4510" s="420"/>
      <c r="M4510" s="247"/>
      <c r="N4510" s="379">
        <v>1</v>
      </c>
      <c r="O4510" s="379">
        <v>4</v>
      </c>
      <c r="P4510" s="247">
        <v>6000</v>
      </c>
    </row>
    <row r="4511" spans="1:16" s="54" customFormat="1" ht="11.25" x14ac:dyDescent="0.2">
      <c r="A4511" s="554" t="s">
        <v>517</v>
      </c>
      <c r="B4511" s="381" t="s">
        <v>4555</v>
      </c>
      <c r="C4511" s="381" t="s">
        <v>9027</v>
      </c>
      <c r="D4511" s="367" t="s">
        <v>9057</v>
      </c>
      <c r="E4511" s="247"/>
      <c r="F4511" s="379"/>
      <c r="G4511" s="367" t="s">
        <v>9111</v>
      </c>
      <c r="H4511" s="381"/>
      <c r="I4511" s="381" t="s">
        <v>1224</v>
      </c>
      <c r="J4511" s="367" t="s">
        <v>2492</v>
      </c>
      <c r="K4511" s="379"/>
      <c r="L4511" s="420"/>
      <c r="M4511" s="247"/>
      <c r="N4511" s="379">
        <v>1</v>
      </c>
      <c r="O4511" s="379">
        <v>4</v>
      </c>
      <c r="P4511" s="247">
        <v>6000</v>
      </c>
    </row>
    <row r="4512" spans="1:16" s="54" customFormat="1" ht="11.25" x14ac:dyDescent="0.2">
      <c r="A4512" s="554" t="s">
        <v>517</v>
      </c>
      <c r="B4512" s="381" t="s">
        <v>4555</v>
      </c>
      <c r="C4512" s="381" t="s">
        <v>9027</v>
      </c>
      <c r="D4512" s="367" t="s">
        <v>9132</v>
      </c>
      <c r="E4512" s="247"/>
      <c r="F4512" s="379"/>
      <c r="G4512" s="367" t="s">
        <v>8935</v>
      </c>
      <c r="H4512" s="381"/>
      <c r="I4512" s="381" t="s">
        <v>1224</v>
      </c>
      <c r="J4512" s="367" t="s">
        <v>2492</v>
      </c>
      <c r="K4512" s="379"/>
      <c r="L4512" s="420"/>
      <c r="M4512" s="247"/>
      <c r="N4512" s="379">
        <v>1</v>
      </c>
      <c r="O4512" s="379">
        <v>1</v>
      </c>
      <c r="P4512" s="247">
        <v>2000</v>
      </c>
    </row>
    <row r="4513" spans="1:16" s="54" customFormat="1" ht="11.25" x14ac:dyDescent="0.2">
      <c r="A4513" s="554" t="s">
        <v>517</v>
      </c>
      <c r="B4513" s="381" t="s">
        <v>4555</v>
      </c>
      <c r="C4513" s="381" t="s">
        <v>9027</v>
      </c>
      <c r="D4513" s="367" t="s">
        <v>2132</v>
      </c>
      <c r="E4513" s="247"/>
      <c r="F4513" s="379"/>
      <c r="G4513" s="367" t="s">
        <v>9133</v>
      </c>
      <c r="H4513" s="381"/>
      <c r="I4513" s="381" t="s">
        <v>1224</v>
      </c>
      <c r="J4513" s="367" t="s">
        <v>2492</v>
      </c>
      <c r="K4513" s="379"/>
      <c r="L4513" s="420"/>
      <c r="M4513" s="247"/>
      <c r="N4513" s="379">
        <v>1</v>
      </c>
      <c r="O4513" s="379">
        <v>1</v>
      </c>
      <c r="P4513" s="247">
        <v>1500</v>
      </c>
    </row>
    <row r="4514" spans="1:16" s="54" customFormat="1" ht="11.25" x14ac:dyDescent="0.2">
      <c r="A4514" s="554" t="s">
        <v>517</v>
      </c>
      <c r="B4514" s="381" t="s">
        <v>4555</v>
      </c>
      <c r="C4514" s="381" t="s">
        <v>9027</v>
      </c>
      <c r="D4514" s="367" t="s">
        <v>9109</v>
      </c>
      <c r="E4514" s="247"/>
      <c r="F4514" s="379"/>
      <c r="G4514" s="367" t="s">
        <v>8741</v>
      </c>
      <c r="H4514" s="381"/>
      <c r="I4514" s="381" t="s">
        <v>1224</v>
      </c>
      <c r="J4514" s="367" t="s">
        <v>2492</v>
      </c>
      <c r="K4514" s="379"/>
      <c r="L4514" s="420"/>
      <c r="M4514" s="247"/>
      <c r="N4514" s="379">
        <v>1</v>
      </c>
      <c r="O4514" s="379">
        <v>1</v>
      </c>
      <c r="P4514" s="247">
        <v>930</v>
      </c>
    </row>
    <row r="4515" spans="1:16" s="54" customFormat="1" ht="11.25" x14ac:dyDescent="0.2">
      <c r="A4515" s="554" t="s">
        <v>517</v>
      </c>
      <c r="B4515" s="381" t="s">
        <v>4555</v>
      </c>
      <c r="C4515" s="381" t="s">
        <v>9027</v>
      </c>
      <c r="D4515" s="367" t="s">
        <v>9126</v>
      </c>
      <c r="E4515" s="247"/>
      <c r="F4515" s="379"/>
      <c r="G4515" s="367" t="s">
        <v>9134</v>
      </c>
      <c r="H4515" s="381"/>
      <c r="I4515" s="381" t="s">
        <v>1224</v>
      </c>
      <c r="J4515" s="367" t="s">
        <v>2492</v>
      </c>
      <c r="K4515" s="379"/>
      <c r="L4515" s="420"/>
      <c r="M4515" s="247"/>
      <c r="N4515" s="379">
        <v>1</v>
      </c>
      <c r="O4515" s="379">
        <v>1</v>
      </c>
      <c r="P4515" s="247">
        <v>2700</v>
      </c>
    </row>
    <row r="4516" spans="1:16" s="54" customFormat="1" ht="11.25" x14ac:dyDescent="0.2">
      <c r="A4516" s="554" t="s">
        <v>517</v>
      </c>
      <c r="B4516" s="381" t="s">
        <v>4555</v>
      </c>
      <c r="C4516" s="381" t="s">
        <v>9027</v>
      </c>
      <c r="D4516" s="367" t="s">
        <v>9127</v>
      </c>
      <c r="E4516" s="247"/>
      <c r="F4516" s="379"/>
      <c r="G4516" s="367" t="s">
        <v>9128</v>
      </c>
      <c r="H4516" s="381"/>
      <c r="I4516" s="381" t="s">
        <v>1224</v>
      </c>
      <c r="J4516" s="367" t="s">
        <v>2492</v>
      </c>
      <c r="K4516" s="379"/>
      <c r="L4516" s="420"/>
      <c r="M4516" s="247"/>
      <c r="N4516" s="379">
        <v>1</v>
      </c>
      <c r="O4516" s="379">
        <v>1</v>
      </c>
      <c r="P4516" s="247">
        <v>2300</v>
      </c>
    </row>
    <row r="4517" spans="1:16" s="54" customFormat="1" ht="11.25" x14ac:dyDescent="0.2">
      <c r="A4517" s="554" t="s">
        <v>517</v>
      </c>
      <c r="B4517" s="381" t="s">
        <v>4555</v>
      </c>
      <c r="C4517" s="381" t="s">
        <v>9027</v>
      </c>
      <c r="D4517" s="367" t="s">
        <v>9135</v>
      </c>
      <c r="E4517" s="247"/>
      <c r="F4517" s="379"/>
      <c r="G4517" s="367" t="s">
        <v>9136</v>
      </c>
      <c r="H4517" s="381"/>
      <c r="I4517" s="381" t="s">
        <v>1224</v>
      </c>
      <c r="J4517" s="367" t="s">
        <v>8638</v>
      </c>
      <c r="K4517" s="379"/>
      <c r="L4517" s="420"/>
      <c r="M4517" s="247"/>
      <c r="N4517" s="379">
        <v>1</v>
      </c>
      <c r="O4517" s="379">
        <v>1</v>
      </c>
      <c r="P4517" s="247">
        <v>8000</v>
      </c>
    </row>
    <row r="4518" spans="1:16" s="54" customFormat="1" ht="11.25" x14ac:dyDescent="0.2">
      <c r="A4518" s="554" t="s">
        <v>517</v>
      </c>
      <c r="B4518" s="381" t="s">
        <v>9026</v>
      </c>
      <c r="C4518" s="381" t="s">
        <v>9027</v>
      </c>
      <c r="D4518" s="367" t="s">
        <v>9129</v>
      </c>
      <c r="E4518" s="247"/>
      <c r="F4518" s="379"/>
      <c r="G4518" s="367" t="s">
        <v>8752</v>
      </c>
      <c r="H4518" s="381"/>
      <c r="I4518" s="381" t="s">
        <v>1224</v>
      </c>
      <c r="J4518" s="367" t="s">
        <v>2492</v>
      </c>
      <c r="K4518" s="379"/>
      <c r="L4518" s="420"/>
      <c r="M4518" s="247"/>
      <c r="N4518" s="379">
        <v>1</v>
      </c>
      <c r="O4518" s="379">
        <v>1</v>
      </c>
      <c r="P4518" s="247">
        <v>2000</v>
      </c>
    </row>
    <row r="4519" spans="1:16" s="54" customFormat="1" ht="11.25" x14ac:dyDescent="0.2">
      <c r="A4519" s="554" t="s">
        <v>517</v>
      </c>
      <c r="B4519" s="381" t="s">
        <v>9026</v>
      </c>
      <c r="C4519" s="381" t="s">
        <v>9027</v>
      </c>
      <c r="D4519" s="367" t="s">
        <v>9045</v>
      </c>
      <c r="E4519" s="247"/>
      <c r="F4519" s="379"/>
      <c r="G4519" s="367" t="s">
        <v>8935</v>
      </c>
      <c r="H4519" s="381"/>
      <c r="I4519" s="381" t="s">
        <v>1224</v>
      </c>
      <c r="J4519" s="367" t="s">
        <v>2492</v>
      </c>
      <c r="K4519" s="379"/>
      <c r="L4519" s="420"/>
      <c r="M4519" s="247"/>
      <c r="N4519" s="379">
        <v>1</v>
      </c>
      <c r="O4519" s="379">
        <v>1</v>
      </c>
      <c r="P4519" s="247">
        <v>2000</v>
      </c>
    </row>
    <row r="4520" spans="1:16" s="54" customFormat="1" ht="11.25" x14ac:dyDescent="0.2">
      <c r="A4520" s="554" t="s">
        <v>517</v>
      </c>
      <c r="B4520" s="381" t="s">
        <v>9026</v>
      </c>
      <c r="C4520" s="381" t="s">
        <v>9027</v>
      </c>
      <c r="D4520" s="367" t="s">
        <v>9099</v>
      </c>
      <c r="E4520" s="247"/>
      <c r="F4520" s="379"/>
      <c r="G4520" s="367" t="s">
        <v>9137</v>
      </c>
      <c r="H4520" s="381"/>
      <c r="I4520" s="381" t="s">
        <v>1224</v>
      </c>
      <c r="J4520" s="367" t="s">
        <v>2492</v>
      </c>
      <c r="K4520" s="379"/>
      <c r="L4520" s="420"/>
      <c r="M4520" s="247"/>
      <c r="N4520" s="379">
        <v>1</v>
      </c>
      <c r="O4520" s="379">
        <v>1</v>
      </c>
      <c r="P4520" s="247">
        <v>1700</v>
      </c>
    </row>
    <row r="4521" spans="1:16" s="54" customFormat="1" ht="11.25" x14ac:dyDescent="0.2">
      <c r="A4521" s="554" t="s">
        <v>517</v>
      </c>
      <c r="B4521" s="381" t="s">
        <v>9026</v>
      </c>
      <c r="C4521" s="381" t="s">
        <v>9027</v>
      </c>
      <c r="D4521" s="367" t="s">
        <v>9099</v>
      </c>
      <c r="E4521" s="247"/>
      <c r="F4521" s="379"/>
      <c r="G4521" s="367" t="s">
        <v>9138</v>
      </c>
      <c r="H4521" s="381"/>
      <c r="I4521" s="381" t="s">
        <v>1224</v>
      </c>
      <c r="J4521" s="367" t="s">
        <v>2492</v>
      </c>
      <c r="K4521" s="379"/>
      <c r="L4521" s="420"/>
      <c r="M4521" s="247"/>
      <c r="N4521" s="379">
        <v>1</v>
      </c>
      <c r="O4521" s="379">
        <v>1</v>
      </c>
      <c r="P4521" s="247">
        <v>1700</v>
      </c>
    </row>
    <row r="4522" spans="1:16" s="54" customFormat="1" ht="11.25" x14ac:dyDescent="0.2">
      <c r="A4522" s="554" t="s">
        <v>517</v>
      </c>
      <c r="B4522" s="381" t="s">
        <v>9139</v>
      </c>
      <c r="C4522" s="381" t="s">
        <v>9027</v>
      </c>
      <c r="D4522" s="367" t="s">
        <v>9057</v>
      </c>
      <c r="E4522" s="247"/>
      <c r="F4522" s="379"/>
      <c r="G4522" s="367" t="s">
        <v>9098</v>
      </c>
      <c r="H4522" s="381"/>
      <c r="I4522" s="381" t="s">
        <v>1224</v>
      </c>
      <c r="J4522" s="367" t="s">
        <v>2492</v>
      </c>
      <c r="K4522" s="379"/>
      <c r="L4522" s="420"/>
      <c r="M4522" s="247"/>
      <c r="N4522" s="379">
        <v>1</v>
      </c>
      <c r="O4522" s="379">
        <v>1</v>
      </c>
      <c r="P4522" s="247">
        <v>1500</v>
      </c>
    </row>
    <row r="4523" spans="1:16" s="54" customFormat="1" ht="11.25" x14ac:dyDescent="0.2">
      <c r="A4523" s="554" t="s">
        <v>517</v>
      </c>
      <c r="B4523" s="381" t="s">
        <v>9139</v>
      </c>
      <c r="C4523" s="381" t="s">
        <v>9027</v>
      </c>
      <c r="D4523" s="367" t="s">
        <v>9057</v>
      </c>
      <c r="E4523" s="247"/>
      <c r="F4523" s="379"/>
      <c r="G4523" s="367" t="s">
        <v>9111</v>
      </c>
      <c r="H4523" s="381"/>
      <c r="I4523" s="381" t="s">
        <v>1224</v>
      </c>
      <c r="J4523" s="367" t="s">
        <v>2492</v>
      </c>
      <c r="K4523" s="379"/>
      <c r="L4523" s="420"/>
      <c r="M4523" s="247"/>
      <c r="N4523" s="379">
        <v>1</v>
      </c>
      <c r="O4523" s="379">
        <v>1</v>
      </c>
      <c r="P4523" s="247">
        <v>1500</v>
      </c>
    </row>
    <row r="4524" spans="1:16" s="54" customFormat="1" ht="11.25" x14ac:dyDescent="0.2">
      <c r="A4524" s="554" t="s">
        <v>517</v>
      </c>
      <c r="B4524" s="381" t="s">
        <v>9139</v>
      </c>
      <c r="C4524" s="381" t="s">
        <v>9027</v>
      </c>
      <c r="D4524" s="367" t="s">
        <v>9140</v>
      </c>
      <c r="E4524" s="247"/>
      <c r="F4524" s="379"/>
      <c r="G4524" s="367" t="s">
        <v>8892</v>
      </c>
      <c r="H4524" s="381"/>
      <c r="I4524" s="381" t="s">
        <v>1224</v>
      </c>
      <c r="J4524" s="367" t="s">
        <v>2492</v>
      </c>
      <c r="K4524" s="379"/>
      <c r="L4524" s="420"/>
      <c r="M4524" s="247"/>
      <c r="N4524" s="379">
        <v>1</v>
      </c>
      <c r="O4524" s="379">
        <v>1</v>
      </c>
      <c r="P4524" s="247">
        <v>737</v>
      </c>
    </row>
    <row r="4525" spans="1:16" s="54" customFormat="1" ht="11.25" x14ac:dyDescent="0.2">
      <c r="A4525" s="554" t="s">
        <v>517</v>
      </c>
      <c r="B4525" s="381" t="s">
        <v>4555</v>
      </c>
      <c r="C4525" s="381" t="s">
        <v>9027</v>
      </c>
      <c r="D4525" s="367" t="s">
        <v>9126</v>
      </c>
      <c r="E4525" s="247"/>
      <c r="F4525" s="379"/>
      <c r="G4525" s="367" t="s">
        <v>9134</v>
      </c>
      <c r="H4525" s="381"/>
      <c r="I4525" s="381" t="s">
        <v>1224</v>
      </c>
      <c r="J4525" s="367" t="s">
        <v>2492</v>
      </c>
      <c r="K4525" s="379"/>
      <c r="L4525" s="420"/>
      <c r="M4525" s="247"/>
      <c r="N4525" s="379">
        <v>1</v>
      </c>
      <c r="O4525" s="379">
        <v>1</v>
      </c>
      <c r="P4525" s="247">
        <v>2700</v>
      </c>
    </row>
    <row r="4526" spans="1:16" s="54" customFormat="1" ht="11.25" x14ac:dyDescent="0.2">
      <c r="A4526" s="554" t="s">
        <v>517</v>
      </c>
      <c r="B4526" s="381" t="s">
        <v>9034</v>
      </c>
      <c r="C4526" s="381" t="s">
        <v>9027</v>
      </c>
      <c r="D4526" s="367" t="s">
        <v>2132</v>
      </c>
      <c r="E4526" s="247"/>
      <c r="F4526" s="379"/>
      <c r="G4526" s="367" t="s">
        <v>8736</v>
      </c>
      <c r="H4526" s="381"/>
      <c r="I4526" s="381" t="s">
        <v>1224</v>
      </c>
      <c r="J4526" s="367" t="s">
        <v>2492</v>
      </c>
      <c r="K4526" s="379"/>
      <c r="L4526" s="420"/>
      <c r="M4526" s="247"/>
      <c r="N4526" s="379">
        <v>1</v>
      </c>
      <c r="O4526" s="379">
        <v>2</v>
      </c>
      <c r="P4526" s="247">
        <v>4000</v>
      </c>
    </row>
    <row r="4527" spans="1:16" s="54" customFormat="1" ht="11.25" x14ac:dyDescent="0.2">
      <c r="A4527" s="554" t="s">
        <v>517</v>
      </c>
      <c r="B4527" s="381" t="s">
        <v>9026</v>
      </c>
      <c r="C4527" s="381" t="s">
        <v>9027</v>
      </c>
      <c r="D4527" s="367" t="s">
        <v>9045</v>
      </c>
      <c r="E4527" s="247"/>
      <c r="F4527" s="379"/>
      <c r="G4527" s="367" t="s">
        <v>8754</v>
      </c>
      <c r="H4527" s="381"/>
      <c r="I4527" s="381" t="s">
        <v>1224</v>
      </c>
      <c r="J4527" s="367" t="s">
        <v>2492</v>
      </c>
      <c r="K4527" s="379"/>
      <c r="L4527" s="420"/>
      <c r="M4527" s="247"/>
      <c r="N4527" s="379">
        <v>1</v>
      </c>
      <c r="O4527" s="379">
        <v>1</v>
      </c>
      <c r="P4527" s="247">
        <v>2000</v>
      </c>
    </row>
    <row r="4528" spans="1:16" s="54" customFormat="1" ht="11.25" x14ac:dyDescent="0.2">
      <c r="A4528" s="554" t="s">
        <v>517</v>
      </c>
      <c r="B4528" s="381" t="s">
        <v>9026</v>
      </c>
      <c r="C4528" s="381" t="s">
        <v>9027</v>
      </c>
      <c r="D4528" s="367" t="s">
        <v>9129</v>
      </c>
      <c r="E4528" s="247"/>
      <c r="F4528" s="379"/>
      <c r="G4528" s="367" t="s">
        <v>8752</v>
      </c>
      <c r="H4528" s="381"/>
      <c r="I4528" s="381" t="s">
        <v>1224</v>
      </c>
      <c r="J4528" s="367" t="s">
        <v>2492</v>
      </c>
      <c r="K4528" s="379"/>
      <c r="L4528" s="420"/>
      <c r="M4528" s="247"/>
      <c r="N4528" s="379">
        <v>1</v>
      </c>
      <c r="O4528" s="379">
        <v>1</v>
      </c>
      <c r="P4528" s="247">
        <v>2000</v>
      </c>
    </row>
    <row r="4529" spans="1:16" s="54" customFormat="1" ht="11.25" x14ac:dyDescent="0.2">
      <c r="A4529" s="554" t="s">
        <v>517</v>
      </c>
      <c r="B4529" s="381" t="s">
        <v>9026</v>
      </c>
      <c r="C4529" s="381" t="s">
        <v>9027</v>
      </c>
      <c r="D4529" s="367" t="s">
        <v>9082</v>
      </c>
      <c r="E4529" s="247"/>
      <c r="F4529" s="379"/>
      <c r="G4529" s="367" t="s">
        <v>9141</v>
      </c>
      <c r="H4529" s="381"/>
      <c r="I4529" s="381" t="s">
        <v>1224</v>
      </c>
      <c r="J4529" s="367" t="s">
        <v>2492</v>
      </c>
      <c r="K4529" s="379"/>
      <c r="L4529" s="420"/>
      <c r="M4529" s="247"/>
      <c r="N4529" s="379">
        <v>1</v>
      </c>
      <c r="O4529" s="379">
        <v>1</v>
      </c>
      <c r="P4529" s="247">
        <v>8000</v>
      </c>
    </row>
    <row r="4530" spans="1:16" s="54" customFormat="1" ht="11.25" x14ac:dyDescent="0.2">
      <c r="A4530" s="554" t="s">
        <v>517</v>
      </c>
      <c r="B4530" s="381" t="s">
        <v>9026</v>
      </c>
      <c r="C4530" s="381" t="s">
        <v>9027</v>
      </c>
      <c r="D4530" s="367" t="s">
        <v>9045</v>
      </c>
      <c r="E4530" s="247"/>
      <c r="F4530" s="379"/>
      <c r="G4530" s="367" t="s">
        <v>9142</v>
      </c>
      <c r="H4530" s="381"/>
      <c r="I4530" s="381" t="s">
        <v>1224</v>
      </c>
      <c r="J4530" s="367" t="s">
        <v>2492</v>
      </c>
      <c r="K4530" s="379"/>
      <c r="L4530" s="420"/>
      <c r="M4530" s="247"/>
      <c r="N4530" s="379">
        <v>1</v>
      </c>
      <c r="O4530" s="379">
        <v>1</v>
      </c>
      <c r="P4530" s="247">
        <v>1800</v>
      </c>
    </row>
    <row r="4531" spans="1:16" s="54" customFormat="1" ht="11.25" x14ac:dyDescent="0.2">
      <c r="A4531" s="554" t="s">
        <v>517</v>
      </c>
      <c r="B4531" s="381" t="s">
        <v>9026</v>
      </c>
      <c r="C4531" s="381" t="s">
        <v>9027</v>
      </c>
      <c r="D4531" s="367" t="s">
        <v>9045</v>
      </c>
      <c r="E4531" s="247"/>
      <c r="F4531" s="379"/>
      <c r="G4531" s="367" t="s">
        <v>8750</v>
      </c>
      <c r="H4531" s="381"/>
      <c r="I4531" s="381" t="s">
        <v>1224</v>
      </c>
      <c r="J4531" s="367" t="s">
        <v>2492</v>
      </c>
      <c r="K4531" s="379"/>
      <c r="L4531" s="420"/>
      <c r="M4531" s="247"/>
      <c r="N4531" s="379">
        <v>1</v>
      </c>
      <c r="O4531" s="379">
        <v>2</v>
      </c>
      <c r="P4531" s="247">
        <v>4000</v>
      </c>
    </row>
    <row r="4532" spans="1:16" s="54" customFormat="1" ht="11.25" x14ac:dyDescent="0.2">
      <c r="A4532" s="554" t="s">
        <v>517</v>
      </c>
      <c r="B4532" s="381" t="s">
        <v>9026</v>
      </c>
      <c r="C4532" s="381" t="s">
        <v>9027</v>
      </c>
      <c r="D4532" s="367" t="s">
        <v>9045</v>
      </c>
      <c r="E4532" s="247"/>
      <c r="F4532" s="379"/>
      <c r="G4532" s="367" t="s">
        <v>8934</v>
      </c>
      <c r="H4532" s="381"/>
      <c r="I4532" s="381" t="s">
        <v>1224</v>
      </c>
      <c r="J4532" s="367" t="s">
        <v>2492</v>
      </c>
      <c r="K4532" s="379"/>
      <c r="L4532" s="420"/>
      <c r="M4532" s="247"/>
      <c r="N4532" s="379">
        <v>1</v>
      </c>
      <c r="O4532" s="379">
        <v>1</v>
      </c>
      <c r="P4532" s="247">
        <v>2000</v>
      </c>
    </row>
    <row r="4533" spans="1:16" s="54" customFormat="1" ht="11.25" x14ac:dyDescent="0.2">
      <c r="A4533" s="554" t="s">
        <v>517</v>
      </c>
      <c r="B4533" s="381" t="s">
        <v>9026</v>
      </c>
      <c r="C4533" s="381" t="s">
        <v>9027</v>
      </c>
      <c r="D4533" s="367" t="s">
        <v>9045</v>
      </c>
      <c r="E4533" s="247"/>
      <c r="F4533" s="379"/>
      <c r="G4533" s="367" t="s">
        <v>9143</v>
      </c>
      <c r="H4533" s="381"/>
      <c r="I4533" s="381" t="s">
        <v>1224</v>
      </c>
      <c r="J4533" s="367" t="s">
        <v>2492</v>
      </c>
      <c r="K4533" s="379"/>
      <c r="L4533" s="420"/>
      <c r="M4533" s="247"/>
      <c r="N4533" s="379">
        <v>1</v>
      </c>
      <c r="O4533" s="379">
        <v>3</v>
      </c>
      <c r="P4533" s="247">
        <v>6000</v>
      </c>
    </row>
    <row r="4534" spans="1:16" s="54" customFormat="1" ht="11.25" x14ac:dyDescent="0.2">
      <c r="A4534" s="554" t="s">
        <v>517</v>
      </c>
      <c r="B4534" s="381" t="s">
        <v>9026</v>
      </c>
      <c r="C4534" s="381" t="s">
        <v>9027</v>
      </c>
      <c r="D4534" s="367" t="s">
        <v>9045</v>
      </c>
      <c r="E4534" s="247"/>
      <c r="F4534" s="379"/>
      <c r="G4534" s="367" t="s">
        <v>9144</v>
      </c>
      <c r="H4534" s="381"/>
      <c r="I4534" s="381" t="s">
        <v>1224</v>
      </c>
      <c r="J4534" s="367" t="s">
        <v>2492</v>
      </c>
      <c r="K4534" s="379"/>
      <c r="L4534" s="420"/>
      <c r="M4534" s="247"/>
      <c r="N4534" s="379">
        <v>1</v>
      </c>
      <c r="O4534" s="379">
        <v>1</v>
      </c>
      <c r="P4534" s="247">
        <v>1800</v>
      </c>
    </row>
    <row r="4535" spans="1:16" ht="22.5" x14ac:dyDescent="0.2">
      <c r="A4535" s="579" t="s">
        <v>9243</v>
      </c>
      <c r="B4535" s="580" t="s">
        <v>9244</v>
      </c>
      <c r="C4535" s="596" t="s">
        <v>113</v>
      </c>
      <c r="D4535" s="583" t="s">
        <v>828</v>
      </c>
      <c r="E4535" s="584">
        <v>2500</v>
      </c>
      <c r="F4535" s="567">
        <v>74388864</v>
      </c>
      <c r="G4535" s="580" t="s">
        <v>9355</v>
      </c>
      <c r="H4535" s="422" t="s">
        <v>9356</v>
      </c>
      <c r="I4535" s="422"/>
      <c r="J4535" s="422" t="s">
        <v>790</v>
      </c>
      <c r="K4535" s="536">
        <v>4</v>
      </c>
      <c r="L4535" s="379">
        <v>12</v>
      </c>
      <c r="M4535" s="247">
        <f>E4535*L4535</f>
        <v>30000</v>
      </c>
      <c r="N4535" s="379"/>
      <c r="O4535" s="379"/>
      <c r="P4535" s="247"/>
    </row>
    <row r="4536" spans="1:16" ht="22.5" x14ac:dyDescent="0.2">
      <c r="A4536" s="579" t="s">
        <v>9243</v>
      </c>
      <c r="B4536" s="580" t="s">
        <v>9244</v>
      </c>
      <c r="C4536" s="596"/>
      <c r="D4536" s="583" t="s">
        <v>828</v>
      </c>
      <c r="E4536" s="584">
        <v>2000</v>
      </c>
      <c r="F4536" s="567">
        <v>44262777</v>
      </c>
      <c r="G4536" s="581" t="s">
        <v>9357</v>
      </c>
      <c r="H4536" s="422" t="s">
        <v>9356</v>
      </c>
      <c r="I4536" s="422"/>
      <c r="J4536" s="422" t="s">
        <v>790</v>
      </c>
      <c r="K4536" s="536">
        <v>4</v>
      </c>
      <c r="L4536" s="379">
        <v>12</v>
      </c>
      <c r="M4536" s="247">
        <f t="shared" ref="M4536:M4599" si="94">E4536*L4536</f>
        <v>24000</v>
      </c>
      <c r="N4536" s="379"/>
      <c r="O4536" s="379"/>
      <c r="P4536" s="247"/>
    </row>
    <row r="4537" spans="1:16" x14ac:dyDescent="0.2">
      <c r="A4537" s="579" t="s">
        <v>9243</v>
      </c>
      <c r="B4537" s="580" t="s">
        <v>9244</v>
      </c>
      <c r="C4537" s="596"/>
      <c r="D4537" s="583" t="s">
        <v>960</v>
      </c>
      <c r="E4537" s="585">
        <v>2500</v>
      </c>
      <c r="F4537" s="567">
        <v>47588957</v>
      </c>
      <c r="G4537" s="581" t="s">
        <v>9358</v>
      </c>
      <c r="H4537" s="422" t="s">
        <v>960</v>
      </c>
      <c r="I4537" s="422" t="s">
        <v>9359</v>
      </c>
      <c r="J4537" s="422" t="s">
        <v>976</v>
      </c>
      <c r="K4537" s="536">
        <v>4</v>
      </c>
      <c r="L4537" s="379">
        <v>12</v>
      </c>
      <c r="M4537" s="247">
        <f t="shared" si="94"/>
        <v>30000</v>
      </c>
      <c r="N4537" s="379"/>
      <c r="O4537" s="379"/>
      <c r="P4537" s="247"/>
    </row>
    <row r="4538" spans="1:16" ht="22.5" x14ac:dyDescent="0.2">
      <c r="A4538" s="579" t="s">
        <v>9243</v>
      </c>
      <c r="B4538" s="580" t="s">
        <v>9244</v>
      </c>
      <c r="C4538" s="596"/>
      <c r="D4538" s="583" t="s">
        <v>828</v>
      </c>
      <c r="E4538" s="585">
        <v>1500</v>
      </c>
      <c r="F4538" s="567">
        <v>45957204</v>
      </c>
      <c r="G4538" s="581" t="s">
        <v>9360</v>
      </c>
      <c r="H4538" s="422" t="s">
        <v>9356</v>
      </c>
      <c r="I4538" s="422"/>
      <c r="J4538" s="422" t="s">
        <v>790</v>
      </c>
      <c r="K4538" s="536">
        <v>4</v>
      </c>
      <c r="L4538" s="379">
        <v>12</v>
      </c>
      <c r="M4538" s="247">
        <f t="shared" si="94"/>
        <v>18000</v>
      </c>
      <c r="N4538" s="379"/>
      <c r="O4538" s="379"/>
      <c r="P4538" s="247"/>
    </row>
    <row r="4539" spans="1:16" x14ac:dyDescent="0.2">
      <c r="A4539" s="579" t="s">
        <v>9243</v>
      </c>
      <c r="B4539" s="580" t="s">
        <v>9244</v>
      </c>
      <c r="C4539" s="596"/>
      <c r="D4539" s="583" t="s">
        <v>9251</v>
      </c>
      <c r="E4539" s="585">
        <v>1500</v>
      </c>
      <c r="F4539" s="567">
        <v>20083962</v>
      </c>
      <c r="G4539" s="581" t="s">
        <v>9361</v>
      </c>
      <c r="H4539" s="422" t="s">
        <v>9362</v>
      </c>
      <c r="I4539" s="422"/>
      <c r="J4539" s="422"/>
      <c r="K4539" s="536">
        <v>4</v>
      </c>
      <c r="L4539" s="379">
        <v>12</v>
      </c>
      <c r="M4539" s="247">
        <f t="shared" si="94"/>
        <v>18000</v>
      </c>
      <c r="N4539" s="379"/>
      <c r="O4539" s="379"/>
      <c r="P4539" s="247"/>
    </row>
    <row r="4540" spans="1:16" x14ac:dyDescent="0.2">
      <c r="A4540" s="579" t="s">
        <v>9243</v>
      </c>
      <c r="B4540" s="580" t="s">
        <v>9244</v>
      </c>
      <c r="C4540" s="596"/>
      <c r="D4540" s="581" t="s">
        <v>9252</v>
      </c>
      <c r="E4540" s="586">
        <v>1800</v>
      </c>
      <c r="F4540" s="567">
        <v>45871689</v>
      </c>
      <c r="G4540" s="580" t="s">
        <v>9363</v>
      </c>
      <c r="H4540" s="422" t="s">
        <v>9364</v>
      </c>
      <c r="I4540" s="422"/>
      <c r="J4540" s="422" t="s">
        <v>790</v>
      </c>
      <c r="K4540" s="536">
        <v>4</v>
      </c>
      <c r="L4540" s="379">
        <v>12</v>
      </c>
      <c r="M4540" s="247">
        <f t="shared" si="94"/>
        <v>21600</v>
      </c>
      <c r="N4540" s="379"/>
      <c r="O4540" s="379"/>
      <c r="P4540" s="247"/>
    </row>
    <row r="4541" spans="1:16" x14ac:dyDescent="0.2">
      <c r="A4541" s="579" t="s">
        <v>9243</v>
      </c>
      <c r="B4541" s="580" t="s">
        <v>9244</v>
      </c>
      <c r="C4541" s="596"/>
      <c r="D4541" s="581" t="s">
        <v>9253</v>
      </c>
      <c r="E4541" s="585">
        <v>2100</v>
      </c>
      <c r="F4541" s="567">
        <v>19898736</v>
      </c>
      <c r="G4541" s="581" t="s">
        <v>9365</v>
      </c>
      <c r="H4541" s="422" t="s">
        <v>9362</v>
      </c>
      <c r="I4541" s="422"/>
      <c r="J4541" s="422"/>
      <c r="K4541" s="536">
        <v>4</v>
      </c>
      <c r="L4541" s="379">
        <v>12</v>
      </c>
      <c r="M4541" s="247">
        <f t="shared" si="94"/>
        <v>25200</v>
      </c>
      <c r="N4541" s="379"/>
      <c r="O4541" s="379"/>
      <c r="P4541" s="247"/>
    </row>
    <row r="4542" spans="1:16" x14ac:dyDescent="0.2">
      <c r="A4542" s="579" t="s">
        <v>9243</v>
      </c>
      <c r="B4542" s="580" t="s">
        <v>9244</v>
      </c>
      <c r="C4542" s="596"/>
      <c r="D4542" s="581" t="s">
        <v>960</v>
      </c>
      <c r="E4542" s="585">
        <v>2500</v>
      </c>
      <c r="F4542" s="567">
        <v>41538961</v>
      </c>
      <c r="G4542" s="581" t="s">
        <v>9366</v>
      </c>
      <c r="H4542" s="422" t="s">
        <v>960</v>
      </c>
      <c r="I4542" s="422" t="s">
        <v>9359</v>
      </c>
      <c r="J4542" s="422" t="s">
        <v>976</v>
      </c>
      <c r="K4542" s="536">
        <v>4</v>
      </c>
      <c r="L4542" s="379">
        <v>12</v>
      </c>
      <c r="M4542" s="247">
        <f t="shared" si="94"/>
        <v>30000</v>
      </c>
      <c r="N4542" s="379"/>
      <c r="O4542" s="379"/>
      <c r="P4542" s="247"/>
    </row>
    <row r="4543" spans="1:16" ht="33.75" x14ac:dyDescent="0.2">
      <c r="A4543" s="579" t="s">
        <v>9243</v>
      </c>
      <c r="B4543" s="580" t="s">
        <v>9244</v>
      </c>
      <c r="C4543" s="596"/>
      <c r="D4543" s="581" t="s">
        <v>9254</v>
      </c>
      <c r="E4543" s="585">
        <v>3000</v>
      </c>
      <c r="F4543" s="567">
        <v>72870850</v>
      </c>
      <c r="G4543" s="581" t="s">
        <v>9367</v>
      </c>
      <c r="H4543" s="422" t="s">
        <v>960</v>
      </c>
      <c r="I4543" s="422" t="s">
        <v>9359</v>
      </c>
      <c r="J4543" s="422" t="s">
        <v>976</v>
      </c>
      <c r="K4543" s="536">
        <v>4</v>
      </c>
      <c r="L4543" s="379">
        <v>12</v>
      </c>
      <c r="M4543" s="247">
        <f t="shared" si="94"/>
        <v>36000</v>
      </c>
      <c r="N4543" s="379"/>
      <c r="O4543" s="379"/>
      <c r="P4543" s="247"/>
    </row>
    <row r="4544" spans="1:16" ht="22.5" x14ac:dyDescent="0.2">
      <c r="A4544" s="579" t="s">
        <v>9243</v>
      </c>
      <c r="B4544" s="580" t="s">
        <v>9244</v>
      </c>
      <c r="C4544" s="596"/>
      <c r="D4544" s="581" t="s">
        <v>9255</v>
      </c>
      <c r="E4544" s="585">
        <v>1800</v>
      </c>
      <c r="F4544" s="567">
        <v>43977837</v>
      </c>
      <c r="G4544" s="581" t="s">
        <v>9368</v>
      </c>
      <c r="H4544" s="422" t="s">
        <v>9369</v>
      </c>
      <c r="I4544" s="422" t="s">
        <v>9359</v>
      </c>
      <c r="J4544" s="422" t="s">
        <v>976</v>
      </c>
      <c r="K4544" s="536">
        <v>4</v>
      </c>
      <c r="L4544" s="379">
        <v>12</v>
      </c>
      <c r="M4544" s="247">
        <f t="shared" si="94"/>
        <v>21600</v>
      </c>
      <c r="N4544" s="379"/>
      <c r="O4544" s="379"/>
      <c r="P4544" s="247"/>
    </row>
    <row r="4545" spans="1:16" x14ac:dyDescent="0.2">
      <c r="A4545" s="579" t="s">
        <v>9243</v>
      </c>
      <c r="B4545" s="580" t="s">
        <v>9244</v>
      </c>
      <c r="C4545" s="596"/>
      <c r="D4545" s="581" t="s">
        <v>960</v>
      </c>
      <c r="E4545" s="585">
        <v>3500</v>
      </c>
      <c r="F4545" s="567">
        <v>19889317</v>
      </c>
      <c r="G4545" s="581" t="s">
        <v>9370</v>
      </c>
      <c r="H4545" s="422" t="s">
        <v>960</v>
      </c>
      <c r="I4545" s="422" t="s">
        <v>9359</v>
      </c>
      <c r="J4545" s="422" t="s">
        <v>976</v>
      </c>
      <c r="K4545" s="536">
        <v>4</v>
      </c>
      <c r="L4545" s="379">
        <v>12</v>
      </c>
      <c r="M4545" s="247">
        <f t="shared" si="94"/>
        <v>42000</v>
      </c>
      <c r="N4545" s="379"/>
      <c r="O4545" s="379"/>
      <c r="P4545" s="247"/>
    </row>
    <row r="4546" spans="1:16" x14ac:dyDescent="0.2">
      <c r="A4546" s="579" t="s">
        <v>9243</v>
      </c>
      <c r="B4546" s="580" t="s">
        <v>9244</v>
      </c>
      <c r="C4546" s="596"/>
      <c r="D4546" s="581" t="s">
        <v>960</v>
      </c>
      <c r="E4546" s="585">
        <v>2500</v>
      </c>
      <c r="F4546" s="567">
        <v>46469033</v>
      </c>
      <c r="G4546" s="581" t="s">
        <v>9371</v>
      </c>
      <c r="H4546" s="422" t="s">
        <v>960</v>
      </c>
      <c r="I4546" s="422" t="s">
        <v>9359</v>
      </c>
      <c r="J4546" s="422" t="s">
        <v>976</v>
      </c>
      <c r="K4546" s="536">
        <v>4</v>
      </c>
      <c r="L4546" s="379">
        <v>12</v>
      </c>
      <c r="M4546" s="247">
        <f t="shared" si="94"/>
        <v>30000</v>
      </c>
      <c r="N4546" s="379"/>
      <c r="O4546" s="379"/>
      <c r="P4546" s="247"/>
    </row>
    <row r="4547" spans="1:16" x14ac:dyDescent="0.2">
      <c r="A4547" s="579" t="s">
        <v>9243</v>
      </c>
      <c r="B4547" s="580" t="s">
        <v>9244</v>
      </c>
      <c r="C4547" s="596"/>
      <c r="D4547" s="581" t="s">
        <v>960</v>
      </c>
      <c r="E4547" s="585">
        <v>2500</v>
      </c>
      <c r="F4547" s="567">
        <v>40829893</v>
      </c>
      <c r="G4547" s="581" t="s">
        <v>9372</v>
      </c>
      <c r="H4547" s="422" t="s">
        <v>960</v>
      </c>
      <c r="I4547" s="422" t="s">
        <v>9359</v>
      </c>
      <c r="J4547" s="422" t="s">
        <v>976</v>
      </c>
      <c r="K4547" s="536">
        <v>4</v>
      </c>
      <c r="L4547" s="379">
        <v>12</v>
      </c>
      <c r="M4547" s="247">
        <f t="shared" si="94"/>
        <v>30000</v>
      </c>
      <c r="N4547" s="379"/>
      <c r="O4547" s="379"/>
      <c r="P4547" s="247"/>
    </row>
    <row r="4548" spans="1:16" x14ac:dyDescent="0.2">
      <c r="A4548" s="579" t="s">
        <v>9243</v>
      </c>
      <c r="B4548" s="580" t="s">
        <v>9244</v>
      </c>
      <c r="C4548" s="596"/>
      <c r="D4548" s="581" t="s">
        <v>9255</v>
      </c>
      <c r="E4548" s="585">
        <v>1500</v>
      </c>
      <c r="F4548" s="567">
        <v>45988070</v>
      </c>
      <c r="G4548" s="581" t="s">
        <v>9373</v>
      </c>
      <c r="H4548" s="422" t="s">
        <v>9252</v>
      </c>
      <c r="I4548" s="422"/>
      <c r="J4548" s="422" t="s">
        <v>790</v>
      </c>
      <c r="K4548" s="536">
        <v>4</v>
      </c>
      <c r="L4548" s="379">
        <v>12</v>
      </c>
      <c r="M4548" s="247">
        <f t="shared" si="94"/>
        <v>18000</v>
      </c>
      <c r="N4548" s="379"/>
      <c r="O4548" s="379"/>
      <c r="P4548" s="247"/>
    </row>
    <row r="4549" spans="1:16" ht="22.5" x14ac:dyDescent="0.2">
      <c r="A4549" s="579" t="s">
        <v>9243</v>
      </c>
      <c r="B4549" s="580" t="s">
        <v>9244</v>
      </c>
      <c r="C4549" s="596"/>
      <c r="D4549" s="581" t="s">
        <v>9255</v>
      </c>
      <c r="E4549" s="585">
        <v>1500</v>
      </c>
      <c r="F4549" s="567">
        <v>71231335</v>
      </c>
      <c r="G4549" s="581" t="s">
        <v>9374</v>
      </c>
      <c r="H4549" s="422" t="s">
        <v>9369</v>
      </c>
      <c r="I4549" s="422" t="s">
        <v>9359</v>
      </c>
      <c r="J4549" s="422" t="s">
        <v>976</v>
      </c>
      <c r="K4549" s="536">
        <v>4</v>
      </c>
      <c r="L4549" s="379">
        <v>12</v>
      </c>
      <c r="M4549" s="247">
        <f t="shared" si="94"/>
        <v>18000</v>
      </c>
      <c r="N4549" s="379"/>
      <c r="O4549" s="379"/>
      <c r="P4549" s="247"/>
    </row>
    <row r="4550" spans="1:16" x14ac:dyDescent="0.2">
      <c r="A4550" s="579" t="s">
        <v>9243</v>
      </c>
      <c r="B4550" s="580" t="s">
        <v>9244</v>
      </c>
      <c r="C4550" s="596"/>
      <c r="D4550" s="581" t="s">
        <v>960</v>
      </c>
      <c r="E4550" s="585">
        <v>2500</v>
      </c>
      <c r="F4550" s="567">
        <v>19833183</v>
      </c>
      <c r="G4550" s="581" t="s">
        <v>9375</v>
      </c>
      <c r="H4550" s="422" t="s">
        <v>960</v>
      </c>
      <c r="I4550" s="422" t="s">
        <v>9359</v>
      </c>
      <c r="J4550" s="422" t="s">
        <v>976</v>
      </c>
      <c r="K4550" s="536">
        <v>4</v>
      </c>
      <c r="L4550" s="379">
        <v>12</v>
      </c>
      <c r="M4550" s="247">
        <f t="shared" si="94"/>
        <v>30000</v>
      </c>
      <c r="N4550" s="379"/>
      <c r="O4550" s="379"/>
      <c r="P4550" s="247"/>
    </row>
    <row r="4551" spans="1:16" ht="33.75" x14ac:dyDescent="0.2">
      <c r="A4551" s="579" t="s">
        <v>9243</v>
      </c>
      <c r="B4551" s="580" t="s">
        <v>9244</v>
      </c>
      <c r="C4551" s="596"/>
      <c r="D4551" s="581" t="s">
        <v>9254</v>
      </c>
      <c r="E4551" s="585">
        <v>3000</v>
      </c>
      <c r="F4551" s="567">
        <v>46460480</v>
      </c>
      <c r="G4551" s="581" t="s">
        <v>9376</v>
      </c>
      <c r="H4551" s="422" t="s">
        <v>960</v>
      </c>
      <c r="I4551" s="422" t="s">
        <v>9359</v>
      </c>
      <c r="J4551" s="422" t="s">
        <v>976</v>
      </c>
      <c r="K4551" s="536">
        <v>4</v>
      </c>
      <c r="L4551" s="379">
        <v>12</v>
      </c>
      <c r="M4551" s="247">
        <f t="shared" si="94"/>
        <v>36000</v>
      </c>
      <c r="N4551" s="379"/>
      <c r="O4551" s="379"/>
      <c r="P4551" s="247"/>
    </row>
    <row r="4552" spans="1:16" x14ac:dyDescent="0.2">
      <c r="A4552" s="579" t="s">
        <v>9243</v>
      </c>
      <c r="B4552" s="580" t="s">
        <v>9244</v>
      </c>
      <c r="C4552" s="596"/>
      <c r="D4552" s="581" t="s">
        <v>9253</v>
      </c>
      <c r="E4552" s="585">
        <v>2000</v>
      </c>
      <c r="F4552" s="567">
        <v>19873493</v>
      </c>
      <c r="G4552" s="581" t="s">
        <v>9377</v>
      </c>
      <c r="H4552" s="422" t="s">
        <v>9362</v>
      </c>
      <c r="I4552" s="422"/>
      <c r="J4552" s="422"/>
      <c r="K4552" s="536">
        <v>4</v>
      </c>
      <c r="L4552" s="379">
        <v>12</v>
      </c>
      <c r="M4552" s="247">
        <f t="shared" si="94"/>
        <v>24000</v>
      </c>
      <c r="N4552" s="379"/>
      <c r="O4552" s="379"/>
      <c r="P4552" s="247"/>
    </row>
    <row r="4553" spans="1:16" x14ac:dyDescent="0.2">
      <c r="A4553" s="579" t="s">
        <v>9243</v>
      </c>
      <c r="B4553" s="580" t="s">
        <v>9244</v>
      </c>
      <c r="C4553" s="596"/>
      <c r="D4553" s="581" t="s">
        <v>828</v>
      </c>
      <c r="E4553" s="585">
        <v>1500</v>
      </c>
      <c r="F4553" s="567">
        <v>74172685</v>
      </c>
      <c r="G4553" s="581" t="s">
        <v>9378</v>
      </c>
      <c r="H4553" s="422" t="s">
        <v>9364</v>
      </c>
      <c r="I4553" s="422"/>
      <c r="J4553" s="422" t="s">
        <v>790</v>
      </c>
      <c r="K4553" s="536">
        <v>4</v>
      </c>
      <c r="L4553" s="379">
        <v>12</v>
      </c>
      <c r="M4553" s="247">
        <f t="shared" si="94"/>
        <v>18000</v>
      </c>
      <c r="N4553" s="379"/>
      <c r="O4553" s="379"/>
      <c r="P4553" s="247"/>
    </row>
    <row r="4554" spans="1:16" x14ac:dyDescent="0.2">
      <c r="A4554" s="579" t="s">
        <v>9243</v>
      </c>
      <c r="B4554" s="580" t="s">
        <v>9244</v>
      </c>
      <c r="C4554" s="596"/>
      <c r="D4554" s="581" t="s">
        <v>9256</v>
      </c>
      <c r="E4554" s="585">
        <v>1800</v>
      </c>
      <c r="F4554" s="567">
        <v>48986457</v>
      </c>
      <c r="G4554" s="581" t="s">
        <v>9379</v>
      </c>
      <c r="H4554" s="422" t="s">
        <v>9364</v>
      </c>
      <c r="I4554" s="422"/>
      <c r="J4554" s="422" t="s">
        <v>790</v>
      </c>
      <c r="K4554" s="536">
        <v>4</v>
      </c>
      <c r="L4554" s="379">
        <v>12</v>
      </c>
      <c r="M4554" s="247">
        <f t="shared" si="94"/>
        <v>21600</v>
      </c>
      <c r="N4554" s="379"/>
      <c r="O4554" s="379"/>
      <c r="P4554" s="247"/>
    </row>
    <row r="4555" spans="1:16" ht="22.5" x14ac:dyDescent="0.2">
      <c r="A4555" s="579" t="s">
        <v>9243</v>
      </c>
      <c r="B4555" s="580" t="s">
        <v>9244</v>
      </c>
      <c r="C4555" s="596"/>
      <c r="D4555" s="583" t="s">
        <v>828</v>
      </c>
      <c r="E4555" s="585">
        <v>1400</v>
      </c>
      <c r="F4555" s="567">
        <v>76310937</v>
      </c>
      <c r="G4555" s="580" t="s">
        <v>9380</v>
      </c>
      <c r="H4555" s="422" t="s">
        <v>9381</v>
      </c>
      <c r="I4555" s="422"/>
      <c r="J4555" s="422" t="s">
        <v>790</v>
      </c>
      <c r="K4555" s="536">
        <v>4</v>
      </c>
      <c r="L4555" s="379">
        <v>12</v>
      </c>
      <c r="M4555" s="247">
        <f t="shared" si="94"/>
        <v>16800</v>
      </c>
      <c r="N4555" s="379"/>
      <c r="O4555" s="379"/>
      <c r="P4555" s="247"/>
    </row>
    <row r="4556" spans="1:16" x14ac:dyDescent="0.2">
      <c r="A4556" s="579" t="s">
        <v>9243</v>
      </c>
      <c r="B4556" s="580" t="s">
        <v>9244</v>
      </c>
      <c r="C4556" s="596"/>
      <c r="D4556" s="583" t="s">
        <v>828</v>
      </c>
      <c r="E4556" s="585">
        <v>1600</v>
      </c>
      <c r="F4556" s="567">
        <v>72720255</v>
      </c>
      <c r="G4556" s="581" t="s">
        <v>9382</v>
      </c>
      <c r="H4556" s="422" t="s">
        <v>9364</v>
      </c>
      <c r="I4556" s="422"/>
      <c r="J4556" s="422" t="s">
        <v>790</v>
      </c>
      <c r="K4556" s="536">
        <v>4</v>
      </c>
      <c r="L4556" s="379">
        <v>12</v>
      </c>
      <c r="M4556" s="247">
        <f t="shared" si="94"/>
        <v>19200</v>
      </c>
      <c r="N4556" s="379"/>
      <c r="O4556" s="379"/>
      <c r="P4556" s="247"/>
    </row>
    <row r="4557" spans="1:16" ht="22.5" x14ac:dyDescent="0.2">
      <c r="A4557" s="579" t="s">
        <v>9243</v>
      </c>
      <c r="B4557" s="580" t="s">
        <v>9244</v>
      </c>
      <c r="C4557" s="596"/>
      <c r="D4557" s="583" t="s">
        <v>828</v>
      </c>
      <c r="E4557" s="585">
        <v>1200</v>
      </c>
      <c r="F4557" s="567">
        <v>49015916</v>
      </c>
      <c r="G4557" s="580" t="s">
        <v>9383</v>
      </c>
      <c r="H4557" s="422" t="s">
        <v>9384</v>
      </c>
      <c r="I4557" s="422"/>
      <c r="J4557" s="422" t="s">
        <v>790</v>
      </c>
      <c r="K4557" s="536">
        <v>4</v>
      </c>
      <c r="L4557" s="379">
        <v>12</v>
      </c>
      <c r="M4557" s="247">
        <f t="shared" si="94"/>
        <v>14400</v>
      </c>
      <c r="N4557" s="379"/>
      <c r="O4557" s="379"/>
      <c r="P4557" s="247"/>
    </row>
    <row r="4558" spans="1:16" ht="22.5" x14ac:dyDescent="0.2">
      <c r="A4558" s="579" t="s">
        <v>9243</v>
      </c>
      <c r="B4558" s="580" t="s">
        <v>9244</v>
      </c>
      <c r="C4558" s="596"/>
      <c r="D4558" s="583" t="s">
        <v>828</v>
      </c>
      <c r="E4558" s="585">
        <v>1800</v>
      </c>
      <c r="F4558" s="567">
        <v>20093192</v>
      </c>
      <c r="G4558" s="580" t="s">
        <v>9385</v>
      </c>
      <c r="H4558" s="422" t="s">
        <v>9386</v>
      </c>
      <c r="I4558" s="422"/>
      <c r="J4558" s="422" t="s">
        <v>790</v>
      </c>
      <c r="K4558" s="536">
        <v>4</v>
      </c>
      <c r="L4558" s="379">
        <v>12</v>
      </c>
      <c r="M4558" s="247">
        <f t="shared" si="94"/>
        <v>21600</v>
      </c>
      <c r="N4558" s="379"/>
      <c r="O4558" s="379"/>
      <c r="P4558" s="247"/>
    </row>
    <row r="4559" spans="1:16" ht="22.5" x14ac:dyDescent="0.2">
      <c r="A4559" s="579" t="s">
        <v>9243</v>
      </c>
      <c r="B4559" s="580" t="s">
        <v>9244</v>
      </c>
      <c r="C4559" s="596"/>
      <c r="D4559" s="583" t="s">
        <v>9257</v>
      </c>
      <c r="E4559" s="585">
        <v>1800</v>
      </c>
      <c r="F4559" s="567">
        <v>20067889</v>
      </c>
      <c r="G4559" s="580" t="s">
        <v>9387</v>
      </c>
      <c r="H4559" s="422" t="s">
        <v>9388</v>
      </c>
      <c r="I4559" s="422" t="s">
        <v>9359</v>
      </c>
      <c r="J4559" s="422" t="s">
        <v>976</v>
      </c>
      <c r="K4559" s="536">
        <v>4</v>
      </c>
      <c r="L4559" s="379">
        <v>12</v>
      </c>
      <c r="M4559" s="247">
        <f t="shared" si="94"/>
        <v>21600</v>
      </c>
      <c r="N4559" s="379"/>
      <c r="O4559" s="379"/>
      <c r="P4559" s="247"/>
    </row>
    <row r="4560" spans="1:16" x14ac:dyDescent="0.2">
      <c r="A4560" s="579" t="s">
        <v>9243</v>
      </c>
      <c r="B4560" s="580" t="s">
        <v>9244</v>
      </c>
      <c r="C4560" s="596"/>
      <c r="D4560" s="583" t="s">
        <v>976</v>
      </c>
      <c r="E4560" s="585">
        <v>2500</v>
      </c>
      <c r="F4560" s="567">
        <v>43132791</v>
      </c>
      <c r="G4560" s="580" t="s">
        <v>9389</v>
      </c>
      <c r="H4560" s="422" t="s">
        <v>9388</v>
      </c>
      <c r="I4560" s="422" t="s">
        <v>9359</v>
      </c>
      <c r="J4560" s="422" t="s">
        <v>976</v>
      </c>
      <c r="K4560" s="536">
        <v>4</v>
      </c>
      <c r="L4560" s="379">
        <v>12</v>
      </c>
      <c r="M4560" s="247">
        <f t="shared" si="94"/>
        <v>30000</v>
      </c>
      <c r="N4560" s="379"/>
      <c r="O4560" s="379"/>
      <c r="P4560" s="247"/>
    </row>
    <row r="4561" spans="1:16" ht="22.5" x14ac:dyDescent="0.2">
      <c r="A4561" s="579" t="s">
        <v>9243</v>
      </c>
      <c r="B4561" s="580" t="s">
        <v>9244</v>
      </c>
      <c r="C4561" s="596"/>
      <c r="D4561" s="583" t="s">
        <v>9258</v>
      </c>
      <c r="E4561" s="585">
        <v>1800</v>
      </c>
      <c r="F4561" s="567">
        <v>45143657</v>
      </c>
      <c r="G4561" s="580" t="s">
        <v>9390</v>
      </c>
      <c r="H4561" s="422" t="s">
        <v>9388</v>
      </c>
      <c r="I4561" s="422" t="s">
        <v>9359</v>
      </c>
      <c r="J4561" s="422" t="s">
        <v>976</v>
      </c>
      <c r="K4561" s="536">
        <v>4</v>
      </c>
      <c r="L4561" s="379">
        <v>12</v>
      </c>
      <c r="M4561" s="247">
        <f t="shared" si="94"/>
        <v>21600</v>
      </c>
      <c r="N4561" s="379"/>
      <c r="O4561" s="379"/>
      <c r="P4561" s="247"/>
    </row>
    <row r="4562" spans="1:16" x14ac:dyDescent="0.2">
      <c r="A4562" s="579" t="s">
        <v>9243</v>
      </c>
      <c r="B4562" s="580" t="s">
        <v>9244</v>
      </c>
      <c r="C4562" s="596"/>
      <c r="D4562" s="583" t="s">
        <v>9259</v>
      </c>
      <c r="E4562" s="585">
        <v>1800</v>
      </c>
      <c r="F4562" s="567">
        <v>19998242</v>
      </c>
      <c r="G4562" s="580" t="s">
        <v>9391</v>
      </c>
      <c r="H4562" s="422" t="s">
        <v>9392</v>
      </c>
      <c r="I4562" s="422" t="s">
        <v>9359</v>
      </c>
      <c r="J4562" s="422" t="s">
        <v>976</v>
      </c>
      <c r="K4562" s="536">
        <v>4</v>
      </c>
      <c r="L4562" s="379">
        <v>12</v>
      </c>
      <c r="M4562" s="247">
        <f t="shared" si="94"/>
        <v>21600</v>
      </c>
      <c r="N4562" s="379"/>
      <c r="O4562" s="379"/>
      <c r="P4562" s="247"/>
    </row>
    <row r="4563" spans="1:16" x14ac:dyDescent="0.2">
      <c r="A4563" s="579" t="s">
        <v>9243</v>
      </c>
      <c r="B4563" s="580" t="s">
        <v>9244</v>
      </c>
      <c r="C4563" s="596"/>
      <c r="D4563" s="583" t="s">
        <v>828</v>
      </c>
      <c r="E4563" s="585">
        <v>1600</v>
      </c>
      <c r="F4563" s="567">
        <v>42037927</v>
      </c>
      <c r="G4563" s="581" t="s">
        <v>9393</v>
      </c>
      <c r="H4563" s="422" t="s">
        <v>9394</v>
      </c>
      <c r="I4563" s="422" t="s">
        <v>9359</v>
      </c>
      <c r="J4563" s="422" t="s">
        <v>976</v>
      </c>
      <c r="K4563" s="536">
        <v>4</v>
      </c>
      <c r="L4563" s="379">
        <v>12</v>
      </c>
      <c r="M4563" s="247">
        <f t="shared" si="94"/>
        <v>19200</v>
      </c>
      <c r="N4563" s="379"/>
      <c r="O4563" s="379"/>
      <c r="P4563" s="247"/>
    </row>
    <row r="4564" spans="1:16" x14ac:dyDescent="0.2">
      <c r="A4564" s="579" t="s">
        <v>9243</v>
      </c>
      <c r="B4564" s="580" t="s">
        <v>9244</v>
      </c>
      <c r="C4564" s="596"/>
      <c r="D4564" s="583" t="s">
        <v>976</v>
      </c>
      <c r="E4564" s="585">
        <v>1800</v>
      </c>
      <c r="F4564" s="567">
        <v>70020669</v>
      </c>
      <c r="G4564" s="581" t="s">
        <v>9395</v>
      </c>
      <c r="H4564" s="422" t="s">
        <v>9396</v>
      </c>
      <c r="I4564" s="422" t="s">
        <v>9359</v>
      </c>
      <c r="J4564" s="422" t="s">
        <v>976</v>
      </c>
      <c r="K4564" s="536">
        <v>4</v>
      </c>
      <c r="L4564" s="379">
        <v>12</v>
      </c>
      <c r="M4564" s="247">
        <f t="shared" si="94"/>
        <v>21600</v>
      </c>
      <c r="N4564" s="379"/>
      <c r="O4564" s="379"/>
      <c r="P4564" s="247"/>
    </row>
    <row r="4565" spans="1:16" ht="22.5" x14ac:dyDescent="0.2">
      <c r="A4565" s="579" t="s">
        <v>9243</v>
      </c>
      <c r="B4565" s="580" t="s">
        <v>9244</v>
      </c>
      <c r="C4565" s="596"/>
      <c r="D4565" s="583" t="s">
        <v>9260</v>
      </c>
      <c r="E4565" s="585">
        <v>1100</v>
      </c>
      <c r="F4565" s="567">
        <v>21261866</v>
      </c>
      <c r="G4565" s="380" t="s">
        <v>9397</v>
      </c>
      <c r="H4565" s="422" t="s">
        <v>9362</v>
      </c>
      <c r="I4565" s="422"/>
      <c r="J4565" s="422"/>
      <c r="K4565" s="536">
        <v>4</v>
      </c>
      <c r="L4565" s="379">
        <v>12</v>
      </c>
      <c r="M4565" s="247">
        <f t="shared" si="94"/>
        <v>13200</v>
      </c>
      <c r="N4565" s="379"/>
      <c r="O4565" s="379"/>
      <c r="P4565" s="247"/>
    </row>
    <row r="4566" spans="1:16" ht="22.5" x14ac:dyDescent="0.2">
      <c r="A4566" s="579" t="s">
        <v>9243</v>
      </c>
      <c r="B4566" s="580" t="s">
        <v>9244</v>
      </c>
      <c r="C4566" s="596"/>
      <c r="D4566" s="583" t="s">
        <v>9261</v>
      </c>
      <c r="E4566" s="585">
        <v>1100</v>
      </c>
      <c r="F4566" s="589" t="s">
        <v>9398</v>
      </c>
      <c r="G4566" s="380" t="s">
        <v>9399</v>
      </c>
      <c r="H4566" s="422" t="s">
        <v>9362</v>
      </c>
      <c r="I4566" s="422"/>
      <c r="J4566" s="422"/>
      <c r="K4566" s="536">
        <v>4</v>
      </c>
      <c r="L4566" s="379">
        <v>12</v>
      </c>
      <c r="M4566" s="247">
        <f t="shared" si="94"/>
        <v>13200</v>
      </c>
      <c r="N4566" s="379"/>
      <c r="O4566" s="379"/>
      <c r="P4566" s="247"/>
    </row>
    <row r="4567" spans="1:16" ht="22.5" x14ac:dyDescent="0.2">
      <c r="A4567" s="579" t="s">
        <v>9243</v>
      </c>
      <c r="B4567" s="580" t="s">
        <v>9244</v>
      </c>
      <c r="C4567" s="596"/>
      <c r="D4567" s="583" t="s">
        <v>9261</v>
      </c>
      <c r="E4567" s="585">
        <v>1100</v>
      </c>
      <c r="F4567" s="567">
        <v>20425274</v>
      </c>
      <c r="G4567" s="380" t="s">
        <v>9400</v>
      </c>
      <c r="H4567" s="422" t="s">
        <v>9362</v>
      </c>
      <c r="I4567" s="422"/>
      <c r="J4567" s="422"/>
      <c r="K4567" s="536">
        <v>4</v>
      </c>
      <c r="L4567" s="379">
        <v>12</v>
      </c>
      <c r="M4567" s="247">
        <f t="shared" si="94"/>
        <v>13200</v>
      </c>
      <c r="N4567" s="379"/>
      <c r="O4567" s="379"/>
      <c r="P4567" s="247"/>
    </row>
    <row r="4568" spans="1:16" x14ac:dyDescent="0.2">
      <c r="A4568" s="579" t="s">
        <v>9243</v>
      </c>
      <c r="B4568" s="580" t="s">
        <v>9244</v>
      </c>
      <c r="C4568" s="596"/>
      <c r="D4568" s="583" t="s">
        <v>828</v>
      </c>
      <c r="E4568" s="585">
        <v>1500</v>
      </c>
      <c r="F4568" s="567">
        <v>71245707</v>
      </c>
      <c r="G4568" s="380" t="s">
        <v>9401</v>
      </c>
      <c r="H4568" s="422" t="s">
        <v>9364</v>
      </c>
      <c r="I4568" s="422"/>
      <c r="J4568" s="422" t="s">
        <v>790</v>
      </c>
      <c r="K4568" s="536">
        <v>4</v>
      </c>
      <c r="L4568" s="379">
        <v>12</v>
      </c>
      <c r="M4568" s="247">
        <f t="shared" si="94"/>
        <v>18000</v>
      </c>
      <c r="N4568" s="379"/>
      <c r="O4568" s="379"/>
      <c r="P4568" s="247"/>
    </row>
    <row r="4569" spans="1:16" ht="22.5" x14ac:dyDescent="0.2">
      <c r="A4569" s="579" t="s">
        <v>9243</v>
      </c>
      <c r="B4569" s="580" t="s">
        <v>9244</v>
      </c>
      <c r="C4569" s="596"/>
      <c r="D4569" s="583" t="s">
        <v>828</v>
      </c>
      <c r="E4569" s="585">
        <v>1500</v>
      </c>
      <c r="F4569" s="567">
        <v>20905809</v>
      </c>
      <c r="G4569" s="580" t="s">
        <v>9402</v>
      </c>
      <c r="H4569" s="422" t="s">
        <v>9403</v>
      </c>
      <c r="I4569" s="422"/>
      <c r="J4569" s="422" t="s">
        <v>790</v>
      </c>
      <c r="K4569" s="536">
        <v>4</v>
      </c>
      <c r="L4569" s="379">
        <v>12</v>
      </c>
      <c r="M4569" s="247">
        <f t="shared" si="94"/>
        <v>18000</v>
      </c>
      <c r="N4569" s="379"/>
      <c r="O4569" s="379"/>
      <c r="P4569" s="247"/>
    </row>
    <row r="4570" spans="1:16" ht="22.5" x14ac:dyDescent="0.2">
      <c r="A4570" s="579" t="s">
        <v>9243</v>
      </c>
      <c r="B4570" s="580" t="s">
        <v>9244</v>
      </c>
      <c r="C4570" s="596"/>
      <c r="D4570" s="581" t="s">
        <v>9262</v>
      </c>
      <c r="E4570" s="585">
        <v>1200</v>
      </c>
      <c r="F4570" s="567">
        <v>20904397</v>
      </c>
      <c r="G4570" s="580" t="s">
        <v>9404</v>
      </c>
      <c r="H4570" s="422" t="s">
        <v>9362</v>
      </c>
      <c r="I4570" s="422"/>
      <c r="J4570" s="422"/>
      <c r="K4570" s="536">
        <v>4</v>
      </c>
      <c r="L4570" s="379">
        <v>12</v>
      </c>
      <c r="M4570" s="247">
        <f t="shared" si="94"/>
        <v>14400</v>
      </c>
      <c r="N4570" s="379"/>
      <c r="O4570" s="379"/>
      <c r="P4570" s="247"/>
    </row>
    <row r="4571" spans="1:16" ht="22.5" x14ac:dyDescent="0.2">
      <c r="A4571" s="579" t="s">
        <v>9243</v>
      </c>
      <c r="B4571" s="580" t="s">
        <v>9244</v>
      </c>
      <c r="C4571" s="596"/>
      <c r="D4571" s="581" t="s">
        <v>9263</v>
      </c>
      <c r="E4571" s="585">
        <v>1500</v>
      </c>
      <c r="F4571" s="567">
        <v>41405628</v>
      </c>
      <c r="G4571" s="580" t="s">
        <v>9405</v>
      </c>
      <c r="H4571" s="422" t="s">
        <v>9406</v>
      </c>
      <c r="I4571" s="422"/>
      <c r="J4571" s="422" t="s">
        <v>790</v>
      </c>
      <c r="K4571" s="536">
        <v>4</v>
      </c>
      <c r="L4571" s="379">
        <v>12</v>
      </c>
      <c r="M4571" s="247">
        <f t="shared" si="94"/>
        <v>18000</v>
      </c>
      <c r="N4571" s="379"/>
      <c r="O4571" s="379"/>
      <c r="P4571" s="247"/>
    </row>
    <row r="4572" spans="1:16" ht="22.5" x14ac:dyDescent="0.2">
      <c r="A4572" s="579" t="s">
        <v>9243</v>
      </c>
      <c r="B4572" s="580" t="s">
        <v>9244</v>
      </c>
      <c r="C4572" s="596"/>
      <c r="D4572" s="581" t="s">
        <v>9264</v>
      </c>
      <c r="E4572" s="585">
        <v>1300</v>
      </c>
      <c r="F4572" s="567">
        <v>40646547</v>
      </c>
      <c r="G4572" s="580" t="s">
        <v>9407</v>
      </c>
      <c r="H4572" s="422" t="s">
        <v>9362</v>
      </c>
      <c r="I4572" s="422"/>
      <c r="J4572" s="422"/>
      <c r="K4572" s="536">
        <v>4</v>
      </c>
      <c r="L4572" s="379">
        <v>12</v>
      </c>
      <c r="M4572" s="247">
        <f t="shared" si="94"/>
        <v>15600</v>
      </c>
      <c r="N4572" s="379"/>
      <c r="O4572" s="379"/>
      <c r="P4572" s="247"/>
    </row>
    <row r="4573" spans="1:16" ht="22.5" x14ac:dyDescent="0.2">
      <c r="A4573" s="579" t="s">
        <v>9243</v>
      </c>
      <c r="B4573" s="580" t="s">
        <v>9244</v>
      </c>
      <c r="C4573" s="596"/>
      <c r="D4573" s="581" t="s">
        <v>828</v>
      </c>
      <c r="E4573" s="584">
        <v>930</v>
      </c>
      <c r="F4573" s="567">
        <v>71956745</v>
      </c>
      <c r="G4573" s="380" t="s">
        <v>9408</v>
      </c>
      <c r="H4573" s="422" t="s">
        <v>9403</v>
      </c>
      <c r="I4573" s="422"/>
      <c r="J4573" s="422" t="s">
        <v>790</v>
      </c>
      <c r="K4573" s="536">
        <v>4</v>
      </c>
      <c r="L4573" s="379">
        <v>12</v>
      </c>
      <c r="M4573" s="247">
        <f t="shared" si="94"/>
        <v>11160</v>
      </c>
      <c r="N4573" s="379"/>
      <c r="O4573" s="379"/>
      <c r="P4573" s="247"/>
    </row>
    <row r="4574" spans="1:16" x14ac:dyDescent="0.2">
      <c r="A4574" s="579" t="s">
        <v>9243</v>
      </c>
      <c r="B4574" s="580" t="s">
        <v>9244</v>
      </c>
      <c r="C4574" s="596"/>
      <c r="D4574" s="581" t="s">
        <v>9253</v>
      </c>
      <c r="E4574" s="584">
        <v>1000</v>
      </c>
      <c r="F4574" s="567">
        <v>47023926</v>
      </c>
      <c r="G4574" s="380" t="s">
        <v>9409</v>
      </c>
      <c r="H4574" s="422" t="s">
        <v>9362</v>
      </c>
      <c r="I4574" s="422"/>
      <c r="J4574" s="422"/>
      <c r="K4574" s="536">
        <v>4</v>
      </c>
      <c r="L4574" s="379">
        <v>12</v>
      </c>
      <c r="M4574" s="247">
        <f t="shared" si="94"/>
        <v>12000</v>
      </c>
      <c r="N4574" s="379"/>
      <c r="O4574" s="379"/>
      <c r="P4574" s="247"/>
    </row>
    <row r="4575" spans="1:16" ht="22.5" x14ac:dyDescent="0.2">
      <c r="A4575" s="579" t="s">
        <v>9243</v>
      </c>
      <c r="B4575" s="580" t="s">
        <v>9244</v>
      </c>
      <c r="C4575" s="596"/>
      <c r="D4575" s="581" t="s">
        <v>9265</v>
      </c>
      <c r="E4575" s="584">
        <v>930</v>
      </c>
      <c r="F4575" s="567">
        <v>43108917</v>
      </c>
      <c r="G4575" s="380" t="s">
        <v>9410</v>
      </c>
      <c r="H4575" s="422" t="s">
        <v>9362</v>
      </c>
      <c r="I4575" s="422"/>
      <c r="J4575" s="422"/>
      <c r="K4575" s="536">
        <v>4</v>
      </c>
      <c r="L4575" s="379">
        <v>12</v>
      </c>
      <c r="M4575" s="247">
        <f t="shared" si="94"/>
        <v>11160</v>
      </c>
      <c r="N4575" s="379"/>
      <c r="O4575" s="379"/>
      <c r="P4575" s="247"/>
    </row>
    <row r="4576" spans="1:16" x14ac:dyDescent="0.2">
      <c r="A4576" s="579" t="s">
        <v>9243</v>
      </c>
      <c r="B4576" s="580" t="s">
        <v>9244</v>
      </c>
      <c r="C4576" s="596"/>
      <c r="D4576" s="581" t="s">
        <v>9266</v>
      </c>
      <c r="E4576" s="584">
        <v>2200</v>
      </c>
      <c r="F4576" s="567">
        <v>40056138</v>
      </c>
      <c r="G4576" s="380" t="s">
        <v>9411</v>
      </c>
      <c r="H4576" s="422" t="s">
        <v>9412</v>
      </c>
      <c r="I4576" s="422" t="s">
        <v>9359</v>
      </c>
      <c r="J4576" s="422" t="s">
        <v>976</v>
      </c>
      <c r="K4576" s="536">
        <v>4</v>
      </c>
      <c r="L4576" s="379">
        <v>12</v>
      </c>
      <c r="M4576" s="247">
        <f t="shared" si="94"/>
        <v>26400</v>
      </c>
      <c r="N4576" s="379"/>
      <c r="O4576" s="379"/>
      <c r="P4576" s="247"/>
    </row>
    <row r="4577" spans="1:16" x14ac:dyDescent="0.2">
      <c r="A4577" s="579" t="s">
        <v>9243</v>
      </c>
      <c r="B4577" s="580" t="s">
        <v>9244</v>
      </c>
      <c r="C4577" s="596"/>
      <c r="D4577" s="581" t="s">
        <v>9267</v>
      </c>
      <c r="E4577" s="584">
        <v>1500</v>
      </c>
      <c r="F4577" s="567">
        <v>44874138</v>
      </c>
      <c r="G4577" s="380" t="s">
        <v>9413</v>
      </c>
      <c r="H4577" s="422" t="s">
        <v>9364</v>
      </c>
      <c r="I4577" s="422"/>
      <c r="J4577" s="422" t="s">
        <v>790</v>
      </c>
      <c r="K4577" s="536">
        <v>4</v>
      </c>
      <c r="L4577" s="379">
        <v>12</v>
      </c>
      <c r="M4577" s="247">
        <f t="shared" si="94"/>
        <v>18000</v>
      </c>
      <c r="N4577" s="379"/>
      <c r="O4577" s="379"/>
      <c r="P4577" s="247"/>
    </row>
    <row r="4578" spans="1:16" ht="22.5" x14ac:dyDescent="0.2">
      <c r="A4578" s="579" t="s">
        <v>9243</v>
      </c>
      <c r="B4578" s="580" t="s">
        <v>9244</v>
      </c>
      <c r="C4578" s="596"/>
      <c r="D4578" s="581" t="s">
        <v>9268</v>
      </c>
      <c r="E4578" s="584">
        <v>1200</v>
      </c>
      <c r="F4578" s="567">
        <v>21248989</v>
      </c>
      <c r="G4578" s="380" t="s">
        <v>9414</v>
      </c>
      <c r="H4578" s="422" t="s">
        <v>9362</v>
      </c>
      <c r="I4578" s="422"/>
      <c r="J4578" s="422"/>
      <c r="K4578" s="536">
        <v>4</v>
      </c>
      <c r="L4578" s="379">
        <v>12</v>
      </c>
      <c r="M4578" s="247">
        <f t="shared" si="94"/>
        <v>14400</v>
      </c>
      <c r="N4578" s="379"/>
      <c r="O4578" s="379"/>
      <c r="P4578" s="247"/>
    </row>
    <row r="4579" spans="1:16" x14ac:dyDescent="0.2">
      <c r="A4579" s="579" t="s">
        <v>9243</v>
      </c>
      <c r="B4579" s="580" t="s">
        <v>9244</v>
      </c>
      <c r="C4579" s="596"/>
      <c r="D4579" s="581" t="s">
        <v>9267</v>
      </c>
      <c r="E4579" s="584">
        <v>1200</v>
      </c>
      <c r="F4579" s="567">
        <v>40198338</v>
      </c>
      <c r="G4579" s="580" t="s">
        <v>9415</v>
      </c>
      <c r="H4579" s="422" t="s">
        <v>9416</v>
      </c>
      <c r="I4579" s="422"/>
      <c r="J4579" s="422" t="s">
        <v>790</v>
      </c>
      <c r="K4579" s="536">
        <v>4</v>
      </c>
      <c r="L4579" s="379">
        <v>12</v>
      </c>
      <c r="M4579" s="247">
        <f t="shared" si="94"/>
        <v>14400</v>
      </c>
      <c r="N4579" s="379"/>
      <c r="O4579" s="379"/>
      <c r="P4579" s="247"/>
    </row>
    <row r="4580" spans="1:16" x14ac:dyDescent="0.2">
      <c r="A4580" s="579" t="s">
        <v>9243</v>
      </c>
      <c r="B4580" s="580" t="s">
        <v>9244</v>
      </c>
      <c r="C4580" s="596"/>
      <c r="D4580" s="581" t="s">
        <v>9253</v>
      </c>
      <c r="E4580" s="584">
        <v>1800</v>
      </c>
      <c r="F4580" s="567">
        <v>20044350</v>
      </c>
      <c r="G4580" s="580" t="s">
        <v>9417</v>
      </c>
      <c r="H4580" s="422" t="s">
        <v>9362</v>
      </c>
      <c r="I4580" s="422"/>
      <c r="J4580" s="422"/>
      <c r="K4580" s="536">
        <v>4</v>
      </c>
      <c r="L4580" s="379">
        <v>12</v>
      </c>
      <c r="M4580" s="247">
        <f t="shared" si="94"/>
        <v>21600</v>
      </c>
      <c r="N4580" s="379"/>
      <c r="O4580" s="379"/>
      <c r="P4580" s="247"/>
    </row>
    <row r="4581" spans="1:16" ht="22.5" x14ac:dyDescent="0.2">
      <c r="A4581" s="579" t="s">
        <v>9243</v>
      </c>
      <c r="B4581" s="580" t="s">
        <v>9244</v>
      </c>
      <c r="C4581" s="596"/>
      <c r="D4581" s="581" t="s">
        <v>9269</v>
      </c>
      <c r="E4581" s="585">
        <v>1800</v>
      </c>
      <c r="F4581" s="567">
        <v>71968525</v>
      </c>
      <c r="G4581" s="580" t="s">
        <v>9418</v>
      </c>
      <c r="H4581" s="422" t="s">
        <v>9369</v>
      </c>
      <c r="I4581" s="422" t="s">
        <v>9359</v>
      </c>
      <c r="J4581" s="422" t="s">
        <v>976</v>
      </c>
      <c r="K4581" s="536">
        <v>4</v>
      </c>
      <c r="L4581" s="379">
        <v>12</v>
      </c>
      <c r="M4581" s="247">
        <f t="shared" si="94"/>
        <v>21600</v>
      </c>
      <c r="N4581" s="379"/>
      <c r="O4581" s="379"/>
      <c r="P4581" s="247"/>
    </row>
    <row r="4582" spans="1:16" x14ac:dyDescent="0.2">
      <c r="A4582" s="579" t="s">
        <v>9243</v>
      </c>
      <c r="B4582" s="580" t="s">
        <v>9244</v>
      </c>
      <c r="C4582" s="596"/>
      <c r="D4582" s="581" t="s">
        <v>828</v>
      </c>
      <c r="E4582" s="585">
        <v>1500</v>
      </c>
      <c r="F4582" s="567">
        <v>41703195</v>
      </c>
      <c r="G4582" s="380" t="s">
        <v>9419</v>
      </c>
      <c r="H4582" s="422" t="s">
        <v>9420</v>
      </c>
      <c r="I4582" s="422" t="s">
        <v>9359</v>
      </c>
      <c r="J4582" s="422" t="s">
        <v>976</v>
      </c>
      <c r="K4582" s="536">
        <v>4</v>
      </c>
      <c r="L4582" s="379">
        <v>12</v>
      </c>
      <c r="M4582" s="247">
        <f t="shared" si="94"/>
        <v>18000</v>
      </c>
      <c r="N4582" s="379"/>
      <c r="O4582" s="379"/>
      <c r="P4582" s="247"/>
    </row>
    <row r="4583" spans="1:16" ht="22.5" x14ac:dyDescent="0.2">
      <c r="A4583" s="579" t="s">
        <v>9243</v>
      </c>
      <c r="B4583" s="580" t="s">
        <v>9244</v>
      </c>
      <c r="C4583" s="596"/>
      <c r="D4583" s="581" t="s">
        <v>9270</v>
      </c>
      <c r="E4583" s="585">
        <v>2500</v>
      </c>
      <c r="F4583" s="567">
        <v>20066916</v>
      </c>
      <c r="G4583" s="380" t="s">
        <v>9421</v>
      </c>
      <c r="H4583" s="422" t="s">
        <v>9422</v>
      </c>
      <c r="I4583" s="422" t="s">
        <v>9359</v>
      </c>
      <c r="J4583" s="422" t="s">
        <v>976</v>
      </c>
      <c r="K4583" s="536">
        <v>4</v>
      </c>
      <c r="L4583" s="379">
        <v>12</v>
      </c>
      <c r="M4583" s="247">
        <f t="shared" si="94"/>
        <v>30000</v>
      </c>
      <c r="N4583" s="379"/>
      <c r="O4583" s="379"/>
      <c r="P4583" s="247"/>
    </row>
    <row r="4584" spans="1:16" x14ac:dyDescent="0.2">
      <c r="A4584" s="579" t="s">
        <v>9243</v>
      </c>
      <c r="B4584" s="580" t="s">
        <v>9244</v>
      </c>
      <c r="C4584" s="596"/>
      <c r="D4584" s="581" t="s">
        <v>976</v>
      </c>
      <c r="E4584" s="585">
        <v>2000</v>
      </c>
      <c r="F4584" s="567">
        <v>43200792</v>
      </c>
      <c r="G4584" s="380" t="s">
        <v>9423</v>
      </c>
      <c r="H4584" s="422" t="s">
        <v>9424</v>
      </c>
      <c r="I4584" s="422" t="s">
        <v>9359</v>
      </c>
      <c r="J4584" s="422" t="s">
        <v>976</v>
      </c>
      <c r="K4584" s="536">
        <v>4</v>
      </c>
      <c r="L4584" s="379">
        <v>12</v>
      </c>
      <c r="M4584" s="247">
        <f t="shared" si="94"/>
        <v>24000</v>
      </c>
      <c r="N4584" s="379"/>
      <c r="O4584" s="379"/>
      <c r="P4584" s="247"/>
    </row>
    <row r="4585" spans="1:16" x14ac:dyDescent="0.2">
      <c r="A4585" s="579" t="s">
        <v>9243</v>
      </c>
      <c r="B4585" s="580" t="s">
        <v>9244</v>
      </c>
      <c r="C4585" s="596"/>
      <c r="D4585" s="581" t="s">
        <v>960</v>
      </c>
      <c r="E4585" s="585">
        <v>3000</v>
      </c>
      <c r="F4585" s="567">
        <v>20115540</v>
      </c>
      <c r="G4585" s="380" t="s">
        <v>9425</v>
      </c>
      <c r="H4585" s="422" t="s">
        <v>960</v>
      </c>
      <c r="I4585" s="422" t="s">
        <v>9359</v>
      </c>
      <c r="J4585" s="422" t="s">
        <v>976</v>
      </c>
      <c r="K4585" s="536">
        <v>4</v>
      </c>
      <c r="L4585" s="379">
        <v>12</v>
      </c>
      <c r="M4585" s="247">
        <f t="shared" si="94"/>
        <v>36000</v>
      </c>
      <c r="N4585" s="379"/>
      <c r="O4585" s="379"/>
      <c r="P4585" s="247"/>
    </row>
    <row r="4586" spans="1:16" ht="22.5" x14ac:dyDescent="0.2">
      <c r="A4586" s="579" t="s">
        <v>9243</v>
      </c>
      <c r="B4586" s="580" t="s">
        <v>9244</v>
      </c>
      <c r="C4586" s="596"/>
      <c r="D4586" s="581" t="s">
        <v>828</v>
      </c>
      <c r="E4586" s="585">
        <v>2000</v>
      </c>
      <c r="F4586" s="567">
        <v>44468613</v>
      </c>
      <c r="G4586" s="380" t="s">
        <v>9426</v>
      </c>
      <c r="H4586" s="422" t="s">
        <v>9427</v>
      </c>
      <c r="I4586" s="422"/>
      <c r="J4586" s="422" t="s">
        <v>976</v>
      </c>
      <c r="K4586" s="536">
        <v>4</v>
      </c>
      <c r="L4586" s="379">
        <v>12</v>
      </c>
      <c r="M4586" s="247">
        <f t="shared" si="94"/>
        <v>24000</v>
      </c>
      <c r="N4586" s="379"/>
      <c r="O4586" s="379"/>
      <c r="P4586" s="247"/>
    </row>
    <row r="4587" spans="1:16" ht="22.5" x14ac:dyDescent="0.2">
      <c r="A4587" s="579" t="s">
        <v>9243</v>
      </c>
      <c r="B4587" s="580" t="s">
        <v>9244</v>
      </c>
      <c r="C4587" s="596"/>
      <c r="D4587" s="581" t="s">
        <v>9255</v>
      </c>
      <c r="E4587" s="585">
        <v>2000</v>
      </c>
      <c r="F4587" s="567">
        <v>43720173</v>
      </c>
      <c r="G4587" s="380" t="s">
        <v>9428</v>
      </c>
      <c r="H4587" s="422" t="s">
        <v>9369</v>
      </c>
      <c r="I4587" s="422" t="s">
        <v>9359</v>
      </c>
      <c r="J4587" s="422" t="s">
        <v>976</v>
      </c>
      <c r="K4587" s="536">
        <v>4</v>
      </c>
      <c r="L4587" s="379">
        <v>12</v>
      </c>
      <c r="M4587" s="247">
        <f t="shared" si="94"/>
        <v>24000</v>
      </c>
      <c r="N4587" s="379"/>
      <c r="O4587" s="379"/>
      <c r="P4587" s="247"/>
    </row>
    <row r="4588" spans="1:16" x14ac:dyDescent="0.2">
      <c r="A4588" s="579" t="s">
        <v>9243</v>
      </c>
      <c r="B4588" s="580" t="s">
        <v>9244</v>
      </c>
      <c r="C4588" s="596"/>
      <c r="D4588" s="581" t="s">
        <v>828</v>
      </c>
      <c r="E4588" s="585">
        <v>1500</v>
      </c>
      <c r="F4588" s="567">
        <v>47982723</v>
      </c>
      <c r="G4588" s="380" t="s">
        <v>9429</v>
      </c>
      <c r="H4588" s="422" t="s">
        <v>9416</v>
      </c>
      <c r="I4588" s="422"/>
      <c r="J4588" s="422" t="s">
        <v>790</v>
      </c>
      <c r="K4588" s="536">
        <v>4</v>
      </c>
      <c r="L4588" s="379">
        <v>12</v>
      </c>
      <c r="M4588" s="247">
        <f t="shared" si="94"/>
        <v>18000</v>
      </c>
      <c r="N4588" s="379"/>
      <c r="O4588" s="379"/>
      <c r="P4588" s="247"/>
    </row>
    <row r="4589" spans="1:16" ht="22.5" x14ac:dyDescent="0.2">
      <c r="A4589" s="579" t="s">
        <v>9243</v>
      </c>
      <c r="B4589" s="580" t="s">
        <v>9244</v>
      </c>
      <c r="C4589" s="596"/>
      <c r="D4589" s="581" t="s">
        <v>9271</v>
      </c>
      <c r="E4589" s="585">
        <v>3500</v>
      </c>
      <c r="F4589" s="567">
        <v>41566009</v>
      </c>
      <c r="G4589" s="380" t="s">
        <v>9430</v>
      </c>
      <c r="H4589" s="422" t="s">
        <v>960</v>
      </c>
      <c r="I4589" s="422" t="s">
        <v>9359</v>
      </c>
      <c r="J4589" s="422" t="s">
        <v>976</v>
      </c>
      <c r="K4589" s="536">
        <v>4</v>
      </c>
      <c r="L4589" s="379">
        <v>12</v>
      </c>
      <c r="M4589" s="247">
        <f t="shared" si="94"/>
        <v>42000</v>
      </c>
      <c r="N4589" s="379"/>
      <c r="O4589" s="379"/>
      <c r="P4589" s="247"/>
    </row>
    <row r="4590" spans="1:16" x14ac:dyDescent="0.2">
      <c r="A4590" s="579" t="s">
        <v>9243</v>
      </c>
      <c r="B4590" s="580" t="s">
        <v>9244</v>
      </c>
      <c r="C4590" s="596"/>
      <c r="D4590" s="581" t="s">
        <v>828</v>
      </c>
      <c r="E4590" s="585">
        <v>2000</v>
      </c>
      <c r="F4590" s="567">
        <v>47170820</v>
      </c>
      <c r="G4590" s="380" t="s">
        <v>9431</v>
      </c>
      <c r="H4590" s="422" t="s">
        <v>9364</v>
      </c>
      <c r="I4590" s="422"/>
      <c r="J4590" s="422" t="s">
        <v>790</v>
      </c>
      <c r="K4590" s="536">
        <v>4</v>
      </c>
      <c r="L4590" s="379">
        <v>12</v>
      </c>
      <c r="M4590" s="247">
        <f t="shared" si="94"/>
        <v>24000</v>
      </c>
      <c r="N4590" s="379"/>
      <c r="O4590" s="379"/>
      <c r="P4590" s="247"/>
    </row>
    <row r="4591" spans="1:16" x14ac:dyDescent="0.2">
      <c r="A4591" s="579" t="s">
        <v>9243</v>
      </c>
      <c r="B4591" s="580" t="s">
        <v>9244</v>
      </c>
      <c r="C4591" s="596"/>
      <c r="D4591" s="581" t="s">
        <v>828</v>
      </c>
      <c r="E4591" s="585">
        <v>2500</v>
      </c>
      <c r="F4591" s="567">
        <v>48306291</v>
      </c>
      <c r="G4591" s="382" t="s">
        <v>9432</v>
      </c>
      <c r="H4591" s="422" t="s">
        <v>9433</v>
      </c>
      <c r="I4591" s="422" t="s">
        <v>9359</v>
      </c>
      <c r="J4591" s="422" t="s">
        <v>976</v>
      </c>
      <c r="K4591" s="536">
        <v>4</v>
      </c>
      <c r="L4591" s="379">
        <v>12</v>
      </c>
      <c r="M4591" s="247">
        <f t="shared" si="94"/>
        <v>30000</v>
      </c>
      <c r="N4591" s="379"/>
      <c r="O4591" s="379"/>
      <c r="P4591" s="247"/>
    </row>
    <row r="4592" spans="1:16" ht="22.5" x14ac:dyDescent="0.2">
      <c r="A4592" s="579" t="s">
        <v>9243</v>
      </c>
      <c r="B4592" s="580" t="s">
        <v>9244</v>
      </c>
      <c r="C4592" s="596"/>
      <c r="D4592" s="581" t="s">
        <v>9263</v>
      </c>
      <c r="E4592" s="585">
        <v>1500</v>
      </c>
      <c r="F4592" s="567">
        <v>45732814</v>
      </c>
      <c r="G4592" s="380" t="s">
        <v>9434</v>
      </c>
      <c r="H4592" s="422" t="s">
        <v>9406</v>
      </c>
      <c r="I4592" s="422"/>
      <c r="J4592" s="422" t="s">
        <v>790</v>
      </c>
      <c r="K4592" s="536">
        <v>4</v>
      </c>
      <c r="L4592" s="379">
        <v>12</v>
      </c>
      <c r="M4592" s="247">
        <f t="shared" si="94"/>
        <v>18000</v>
      </c>
      <c r="N4592" s="379"/>
      <c r="O4592" s="379"/>
      <c r="P4592" s="247"/>
    </row>
    <row r="4593" spans="1:16" ht="22.5" x14ac:dyDescent="0.2">
      <c r="A4593" s="579" t="s">
        <v>9243</v>
      </c>
      <c r="B4593" s="580" t="s">
        <v>9244</v>
      </c>
      <c r="C4593" s="596"/>
      <c r="D4593" s="581" t="s">
        <v>9272</v>
      </c>
      <c r="E4593" s="585">
        <v>2500</v>
      </c>
      <c r="F4593" s="567">
        <v>40930835</v>
      </c>
      <c r="G4593" s="380" t="s">
        <v>9435</v>
      </c>
      <c r="H4593" s="422" t="s">
        <v>9436</v>
      </c>
      <c r="I4593" s="422"/>
      <c r="J4593" s="422" t="s">
        <v>790</v>
      </c>
      <c r="K4593" s="536">
        <v>4</v>
      </c>
      <c r="L4593" s="379">
        <v>12</v>
      </c>
      <c r="M4593" s="247">
        <f t="shared" si="94"/>
        <v>30000</v>
      </c>
      <c r="N4593" s="379"/>
      <c r="O4593" s="379"/>
      <c r="P4593" s="247"/>
    </row>
    <row r="4594" spans="1:16" x14ac:dyDescent="0.2">
      <c r="A4594" s="579" t="s">
        <v>9243</v>
      </c>
      <c r="B4594" s="580" t="s">
        <v>9244</v>
      </c>
      <c r="C4594" s="596"/>
      <c r="D4594" s="581" t="s">
        <v>9252</v>
      </c>
      <c r="E4594" s="585">
        <v>1500</v>
      </c>
      <c r="F4594" s="567">
        <v>44545696</v>
      </c>
      <c r="G4594" s="380" t="s">
        <v>9437</v>
      </c>
      <c r="H4594" s="422" t="s">
        <v>9436</v>
      </c>
      <c r="I4594" s="422"/>
      <c r="J4594" s="422" t="s">
        <v>790</v>
      </c>
      <c r="K4594" s="536">
        <v>4</v>
      </c>
      <c r="L4594" s="379">
        <v>12</v>
      </c>
      <c r="M4594" s="247">
        <f t="shared" si="94"/>
        <v>18000</v>
      </c>
      <c r="N4594" s="379"/>
      <c r="O4594" s="379"/>
      <c r="P4594" s="247"/>
    </row>
    <row r="4595" spans="1:16" x14ac:dyDescent="0.2">
      <c r="A4595" s="579" t="s">
        <v>9243</v>
      </c>
      <c r="B4595" s="580" t="s">
        <v>9244</v>
      </c>
      <c r="C4595" s="596"/>
      <c r="D4595" s="581" t="s">
        <v>828</v>
      </c>
      <c r="E4595" s="585">
        <v>1500</v>
      </c>
      <c r="F4595" s="567">
        <v>19988780</v>
      </c>
      <c r="G4595" s="380" t="s">
        <v>9438</v>
      </c>
      <c r="H4595" s="422" t="s">
        <v>9439</v>
      </c>
      <c r="I4595" s="422" t="s">
        <v>9359</v>
      </c>
      <c r="J4595" s="422" t="s">
        <v>976</v>
      </c>
      <c r="K4595" s="536">
        <v>4</v>
      </c>
      <c r="L4595" s="379">
        <v>12</v>
      </c>
      <c r="M4595" s="247">
        <f t="shared" si="94"/>
        <v>18000</v>
      </c>
      <c r="N4595" s="379"/>
      <c r="O4595" s="379"/>
      <c r="P4595" s="247"/>
    </row>
    <row r="4596" spans="1:16" x14ac:dyDescent="0.2">
      <c r="A4596" s="579" t="s">
        <v>9243</v>
      </c>
      <c r="B4596" s="580" t="s">
        <v>9244</v>
      </c>
      <c r="C4596" s="596"/>
      <c r="D4596" s="587" t="s">
        <v>9273</v>
      </c>
      <c r="E4596" s="585">
        <v>3500</v>
      </c>
      <c r="F4596" s="567">
        <v>19932009</v>
      </c>
      <c r="G4596" s="380" t="s">
        <v>9440</v>
      </c>
      <c r="H4596" s="422" t="s">
        <v>9439</v>
      </c>
      <c r="I4596" s="422" t="s">
        <v>9359</v>
      </c>
      <c r="J4596" s="422" t="s">
        <v>976</v>
      </c>
      <c r="K4596" s="536">
        <v>4</v>
      </c>
      <c r="L4596" s="379">
        <v>12</v>
      </c>
      <c r="M4596" s="247">
        <f t="shared" si="94"/>
        <v>42000</v>
      </c>
      <c r="N4596" s="379"/>
      <c r="O4596" s="379"/>
      <c r="P4596" s="247"/>
    </row>
    <row r="4597" spans="1:16" x14ac:dyDescent="0.2">
      <c r="A4597" s="579" t="s">
        <v>9243</v>
      </c>
      <c r="B4597" s="580" t="s">
        <v>9244</v>
      </c>
      <c r="C4597" s="596"/>
      <c r="D4597" s="581" t="s">
        <v>9252</v>
      </c>
      <c r="E4597" s="585">
        <v>1200</v>
      </c>
      <c r="F4597" s="589" t="s">
        <v>9441</v>
      </c>
      <c r="G4597" s="380" t="s">
        <v>9442</v>
      </c>
      <c r="H4597" s="422" t="s">
        <v>9436</v>
      </c>
      <c r="I4597" s="422"/>
      <c r="J4597" s="422" t="s">
        <v>790</v>
      </c>
      <c r="K4597" s="536">
        <v>4</v>
      </c>
      <c r="L4597" s="379">
        <v>12</v>
      </c>
      <c r="M4597" s="247">
        <f t="shared" si="94"/>
        <v>14400</v>
      </c>
      <c r="N4597" s="379"/>
      <c r="O4597" s="379"/>
      <c r="P4597" s="247"/>
    </row>
    <row r="4598" spans="1:16" x14ac:dyDescent="0.2">
      <c r="A4598" s="579" t="s">
        <v>9243</v>
      </c>
      <c r="B4598" s="580" t="s">
        <v>9244</v>
      </c>
      <c r="C4598" s="596"/>
      <c r="D4598" s="581" t="s">
        <v>828</v>
      </c>
      <c r="E4598" s="585">
        <v>1500</v>
      </c>
      <c r="F4598" s="567">
        <v>43100599</v>
      </c>
      <c r="G4598" s="380" t="s">
        <v>9443</v>
      </c>
      <c r="H4598" s="422" t="s">
        <v>9439</v>
      </c>
      <c r="I4598" s="422" t="s">
        <v>9359</v>
      </c>
      <c r="J4598" s="422" t="s">
        <v>976</v>
      </c>
      <c r="K4598" s="536">
        <v>4</v>
      </c>
      <c r="L4598" s="379">
        <v>12</v>
      </c>
      <c r="M4598" s="247">
        <f t="shared" si="94"/>
        <v>18000</v>
      </c>
      <c r="N4598" s="379"/>
      <c r="O4598" s="379"/>
      <c r="P4598" s="247"/>
    </row>
    <row r="4599" spans="1:16" ht="33.75" x14ac:dyDescent="0.2">
      <c r="A4599" s="579" t="s">
        <v>9243</v>
      </c>
      <c r="B4599" s="580" t="s">
        <v>9244</v>
      </c>
      <c r="C4599" s="596"/>
      <c r="D4599" s="581" t="s">
        <v>9274</v>
      </c>
      <c r="E4599" s="585">
        <v>1400</v>
      </c>
      <c r="F4599" s="567">
        <v>47410650</v>
      </c>
      <c r="G4599" s="380" t="s">
        <v>9444</v>
      </c>
      <c r="H4599" s="422" t="s">
        <v>9445</v>
      </c>
      <c r="I4599" s="422"/>
      <c r="J4599" s="422" t="s">
        <v>790</v>
      </c>
      <c r="K4599" s="536">
        <v>4</v>
      </c>
      <c r="L4599" s="379">
        <v>12</v>
      </c>
      <c r="M4599" s="247">
        <f t="shared" si="94"/>
        <v>16800</v>
      </c>
      <c r="N4599" s="379"/>
      <c r="O4599" s="379"/>
      <c r="P4599" s="247"/>
    </row>
    <row r="4600" spans="1:16" ht="22.5" x14ac:dyDescent="0.2">
      <c r="A4600" s="579" t="s">
        <v>9243</v>
      </c>
      <c r="B4600" s="580" t="s">
        <v>9244</v>
      </c>
      <c r="C4600" s="596"/>
      <c r="D4600" s="581" t="s">
        <v>9275</v>
      </c>
      <c r="E4600" s="585">
        <v>1200</v>
      </c>
      <c r="F4600" s="567">
        <v>76830322</v>
      </c>
      <c r="G4600" s="380" t="s">
        <v>9446</v>
      </c>
      <c r="H4600" s="422" t="s">
        <v>9416</v>
      </c>
      <c r="I4600" s="422"/>
      <c r="J4600" s="422" t="s">
        <v>790</v>
      </c>
      <c r="K4600" s="536">
        <v>4</v>
      </c>
      <c r="L4600" s="379">
        <v>12</v>
      </c>
      <c r="M4600" s="247">
        <f t="shared" ref="M4600:M4663" si="95">E4600*L4600</f>
        <v>14400</v>
      </c>
      <c r="N4600" s="379"/>
      <c r="O4600" s="379"/>
      <c r="P4600" s="247"/>
    </row>
    <row r="4601" spans="1:16" ht="33.75" x14ac:dyDescent="0.2">
      <c r="A4601" s="579" t="s">
        <v>9243</v>
      </c>
      <c r="B4601" s="580" t="s">
        <v>9244</v>
      </c>
      <c r="C4601" s="596"/>
      <c r="D4601" s="581" t="s">
        <v>9276</v>
      </c>
      <c r="E4601" s="585">
        <v>1500</v>
      </c>
      <c r="F4601" s="567">
        <v>46412059</v>
      </c>
      <c r="G4601" s="380" t="s">
        <v>9447</v>
      </c>
      <c r="H4601" s="422" t="s">
        <v>9445</v>
      </c>
      <c r="I4601" s="422"/>
      <c r="J4601" s="422" t="s">
        <v>790</v>
      </c>
      <c r="K4601" s="536">
        <v>4</v>
      </c>
      <c r="L4601" s="379">
        <v>12</v>
      </c>
      <c r="M4601" s="247">
        <f t="shared" si="95"/>
        <v>18000</v>
      </c>
      <c r="N4601" s="379"/>
      <c r="O4601" s="379"/>
      <c r="P4601" s="247"/>
    </row>
    <row r="4602" spans="1:16" ht="33.75" x14ac:dyDescent="0.2">
      <c r="A4602" s="579" t="s">
        <v>9243</v>
      </c>
      <c r="B4602" s="580" t="s">
        <v>9244</v>
      </c>
      <c r="C4602" s="596"/>
      <c r="D4602" s="581" t="s">
        <v>9276</v>
      </c>
      <c r="E4602" s="585">
        <v>1500</v>
      </c>
      <c r="F4602" s="567">
        <v>46205789</v>
      </c>
      <c r="G4602" s="380" t="s">
        <v>9448</v>
      </c>
      <c r="H4602" s="422" t="s">
        <v>9445</v>
      </c>
      <c r="I4602" s="422"/>
      <c r="J4602" s="422" t="s">
        <v>790</v>
      </c>
      <c r="K4602" s="536">
        <v>4</v>
      </c>
      <c r="L4602" s="379">
        <v>12</v>
      </c>
      <c r="M4602" s="247">
        <f t="shared" si="95"/>
        <v>18000</v>
      </c>
      <c r="N4602" s="379"/>
      <c r="O4602" s="379"/>
      <c r="P4602" s="247"/>
    </row>
    <row r="4603" spans="1:16" ht="22.5" x14ac:dyDescent="0.2">
      <c r="A4603" s="579" t="s">
        <v>9243</v>
      </c>
      <c r="B4603" s="580" t="s">
        <v>9244</v>
      </c>
      <c r="C4603" s="596"/>
      <c r="D4603" s="581" t="s">
        <v>9277</v>
      </c>
      <c r="E4603" s="585">
        <v>1500</v>
      </c>
      <c r="F4603" s="567">
        <v>73114659</v>
      </c>
      <c r="G4603" s="380" t="s">
        <v>9449</v>
      </c>
      <c r="H4603" s="422" t="s">
        <v>9445</v>
      </c>
      <c r="I4603" s="422"/>
      <c r="J4603" s="422" t="s">
        <v>790</v>
      </c>
      <c r="K4603" s="536">
        <v>4</v>
      </c>
      <c r="L4603" s="379">
        <v>12</v>
      </c>
      <c r="M4603" s="247">
        <f t="shared" si="95"/>
        <v>18000</v>
      </c>
      <c r="N4603" s="379"/>
      <c r="O4603" s="379"/>
      <c r="P4603" s="247"/>
    </row>
    <row r="4604" spans="1:16" ht="22.5" x14ac:dyDescent="0.2">
      <c r="A4604" s="579" t="s">
        <v>9243</v>
      </c>
      <c r="B4604" s="580" t="s">
        <v>9244</v>
      </c>
      <c r="C4604" s="596"/>
      <c r="D4604" s="581" t="s">
        <v>9278</v>
      </c>
      <c r="E4604" s="585">
        <v>1500</v>
      </c>
      <c r="F4604" s="567">
        <v>47200569</v>
      </c>
      <c r="G4604" s="380" t="s">
        <v>9450</v>
      </c>
      <c r="H4604" s="422" t="s">
        <v>9445</v>
      </c>
      <c r="I4604" s="422"/>
      <c r="J4604" s="422" t="s">
        <v>790</v>
      </c>
      <c r="K4604" s="536">
        <v>4</v>
      </c>
      <c r="L4604" s="379">
        <v>12</v>
      </c>
      <c r="M4604" s="247">
        <f t="shared" si="95"/>
        <v>18000</v>
      </c>
      <c r="N4604" s="379"/>
      <c r="O4604" s="379"/>
      <c r="P4604" s="247"/>
    </row>
    <row r="4605" spans="1:16" ht="22.5" x14ac:dyDescent="0.2">
      <c r="A4605" s="579" t="s">
        <v>9243</v>
      </c>
      <c r="B4605" s="580" t="s">
        <v>9244</v>
      </c>
      <c r="C4605" s="596"/>
      <c r="D4605" s="581" t="s">
        <v>9279</v>
      </c>
      <c r="E4605" s="585">
        <v>1500</v>
      </c>
      <c r="F4605" s="567">
        <v>70343140</v>
      </c>
      <c r="G4605" s="380" t="s">
        <v>9451</v>
      </c>
      <c r="H4605" s="422" t="s">
        <v>9436</v>
      </c>
      <c r="I4605" s="422"/>
      <c r="J4605" s="422" t="s">
        <v>790</v>
      </c>
      <c r="K4605" s="536">
        <v>4</v>
      </c>
      <c r="L4605" s="379">
        <v>12</v>
      </c>
      <c r="M4605" s="247">
        <f t="shared" si="95"/>
        <v>18000</v>
      </c>
      <c r="N4605" s="379"/>
      <c r="O4605" s="379"/>
      <c r="P4605" s="247"/>
    </row>
    <row r="4606" spans="1:16" x14ac:dyDescent="0.2">
      <c r="A4606" s="579" t="s">
        <v>9243</v>
      </c>
      <c r="B4606" s="580" t="s">
        <v>9244</v>
      </c>
      <c r="C4606" s="596"/>
      <c r="D4606" s="581" t="s">
        <v>9253</v>
      </c>
      <c r="E4606" s="585">
        <v>1800</v>
      </c>
      <c r="F4606" s="567">
        <v>20102382</v>
      </c>
      <c r="G4606" s="380" t="s">
        <v>9452</v>
      </c>
      <c r="H4606" s="422" t="s">
        <v>9362</v>
      </c>
      <c r="I4606" s="422"/>
      <c r="J4606" s="422"/>
      <c r="K4606" s="536">
        <v>4</v>
      </c>
      <c r="L4606" s="379">
        <v>12</v>
      </c>
      <c r="M4606" s="247">
        <f t="shared" si="95"/>
        <v>21600</v>
      </c>
      <c r="N4606" s="379"/>
      <c r="O4606" s="379"/>
      <c r="P4606" s="247"/>
    </row>
    <row r="4607" spans="1:16" x14ac:dyDescent="0.2">
      <c r="A4607" s="579" t="s">
        <v>9243</v>
      </c>
      <c r="B4607" s="580" t="s">
        <v>9244</v>
      </c>
      <c r="C4607" s="596"/>
      <c r="D4607" s="581" t="s">
        <v>9280</v>
      </c>
      <c r="E4607" s="585">
        <v>2500</v>
      </c>
      <c r="F4607" s="567">
        <v>43123807</v>
      </c>
      <c r="G4607" s="380" t="s">
        <v>9453</v>
      </c>
      <c r="H4607" s="422" t="s">
        <v>9280</v>
      </c>
      <c r="I4607" s="422" t="s">
        <v>9359</v>
      </c>
      <c r="J4607" s="422" t="s">
        <v>976</v>
      </c>
      <c r="K4607" s="536">
        <v>4</v>
      </c>
      <c r="L4607" s="379">
        <v>12</v>
      </c>
      <c r="M4607" s="247">
        <f t="shared" si="95"/>
        <v>30000</v>
      </c>
      <c r="N4607" s="379"/>
      <c r="O4607" s="379"/>
      <c r="P4607" s="247"/>
    </row>
    <row r="4608" spans="1:16" x14ac:dyDescent="0.2">
      <c r="A4608" s="579" t="s">
        <v>9243</v>
      </c>
      <c r="B4608" s="580" t="s">
        <v>9244</v>
      </c>
      <c r="C4608" s="596"/>
      <c r="D4608" s="581" t="s">
        <v>828</v>
      </c>
      <c r="E4608" s="585">
        <v>1000</v>
      </c>
      <c r="F4608" s="567">
        <v>47993597</v>
      </c>
      <c r="G4608" s="380" t="s">
        <v>9454</v>
      </c>
      <c r="H4608" s="422" t="s">
        <v>9455</v>
      </c>
      <c r="I4608" s="422"/>
      <c r="J4608" s="422" t="s">
        <v>790</v>
      </c>
      <c r="K4608" s="536">
        <v>4</v>
      </c>
      <c r="L4608" s="379">
        <v>12</v>
      </c>
      <c r="M4608" s="247">
        <f t="shared" si="95"/>
        <v>12000</v>
      </c>
      <c r="N4608" s="379"/>
      <c r="O4608" s="379"/>
      <c r="P4608" s="247"/>
    </row>
    <row r="4609" spans="1:16" x14ac:dyDescent="0.2">
      <c r="A4609" s="579" t="s">
        <v>9243</v>
      </c>
      <c r="B4609" s="580" t="s">
        <v>9244</v>
      </c>
      <c r="C4609" s="596"/>
      <c r="D4609" s="581" t="s">
        <v>9280</v>
      </c>
      <c r="E4609" s="585">
        <v>2500</v>
      </c>
      <c r="F4609" s="567">
        <v>20056909</v>
      </c>
      <c r="G4609" s="380" t="s">
        <v>9456</v>
      </c>
      <c r="H4609" s="422" t="s">
        <v>9280</v>
      </c>
      <c r="I4609" s="422" t="s">
        <v>9359</v>
      </c>
      <c r="J4609" s="422" t="s">
        <v>976</v>
      </c>
      <c r="K4609" s="536">
        <v>4</v>
      </c>
      <c r="L4609" s="379">
        <v>12</v>
      </c>
      <c r="M4609" s="247">
        <f t="shared" si="95"/>
        <v>30000</v>
      </c>
      <c r="N4609" s="379"/>
      <c r="O4609" s="379"/>
      <c r="P4609" s="247"/>
    </row>
    <row r="4610" spans="1:16" ht="22.5" x14ac:dyDescent="0.2">
      <c r="A4610" s="579" t="s">
        <v>9243</v>
      </c>
      <c r="B4610" s="580" t="s">
        <v>9244</v>
      </c>
      <c r="C4610" s="596"/>
      <c r="D4610" s="581" t="s">
        <v>9281</v>
      </c>
      <c r="E4610" s="585">
        <v>1500</v>
      </c>
      <c r="F4610" s="567">
        <v>20992233</v>
      </c>
      <c r="G4610" s="380" t="s">
        <v>9457</v>
      </c>
      <c r="H4610" s="422" t="s">
        <v>9364</v>
      </c>
      <c r="I4610" s="422"/>
      <c r="J4610" s="422" t="s">
        <v>790</v>
      </c>
      <c r="K4610" s="536">
        <v>4</v>
      </c>
      <c r="L4610" s="379">
        <v>12</v>
      </c>
      <c r="M4610" s="247">
        <f t="shared" si="95"/>
        <v>18000</v>
      </c>
      <c r="N4610" s="379"/>
      <c r="O4610" s="379"/>
      <c r="P4610" s="247"/>
    </row>
    <row r="4611" spans="1:16" ht="22.5" x14ac:dyDescent="0.2">
      <c r="A4611" s="579" t="s">
        <v>9243</v>
      </c>
      <c r="B4611" s="580" t="s">
        <v>9244</v>
      </c>
      <c r="C4611" s="596"/>
      <c r="D4611" s="581" t="s">
        <v>828</v>
      </c>
      <c r="E4611" s="585">
        <v>1500</v>
      </c>
      <c r="F4611" s="567">
        <v>70306969</v>
      </c>
      <c r="G4611" s="380" t="s">
        <v>9458</v>
      </c>
      <c r="H4611" s="422" t="s">
        <v>9403</v>
      </c>
      <c r="I4611" s="422"/>
      <c r="J4611" s="422" t="s">
        <v>790</v>
      </c>
      <c r="K4611" s="536">
        <v>4</v>
      </c>
      <c r="L4611" s="379">
        <v>12</v>
      </c>
      <c r="M4611" s="247">
        <f t="shared" si="95"/>
        <v>18000</v>
      </c>
      <c r="N4611" s="379"/>
      <c r="O4611" s="379"/>
      <c r="P4611" s="247"/>
    </row>
    <row r="4612" spans="1:16" x14ac:dyDescent="0.2">
      <c r="A4612" s="579" t="s">
        <v>9243</v>
      </c>
      <c r="B4612" s="580" t="s">
        <v>9244</v>
      </c>
      <c r="C4612" s="596"/>
      <c r="D4612" s="581" t="s">
        <v>9282</v>
      </c>
      <c r="E4612" s="585">
        <v>3000</v>
      </c>
      <c r="F4612" s="567">
        <v>20099402</v>
      </c>
      <c r="G4612" s="380" t="s">
        <v>9459</v>
      </c>
      <c r="H4612" s="422" t="s">
        <v>9280</v>
      </c>
      <c r="I4612" s="422" t="s">
        <v>9359</v>
      </c>
      <c r="J4612" s="422" t="s">
        <v>976</v>
      </c>
      <c r="K4612" s="536">
        <v>4</v>
      </c>
      <c r="L4612" s="379">
        <v>12</v>
      </c>
      <c r="M4612" s="247">
        <f t="shared" si="95"/>
        <v>36000</v>
      </c>
      <c r="N4612" s="379"/>
      <c r="O4612" s="379"/>
      <c r="P4612" s="247"/>
    </row>
    <row r="4613" spans="1:16" x14ac:dyDescent="0.2">
      <c r="A4613" s="579" t="s">
        <v>9243</v>
      </c>
      <c r="B4613" s="580" t="s">
        <v>9244</v>
      </c>
      <c r="C4613" s="596"/>
      <c r="D4613" s="581" t="s">
        <v>9283</v>
      </c>
      <c r="E4613" s="585">
        <v>1500</v>
      </c>
      <c r="F4613" s="567">
        <v>43473713</v>
      </c>
      <c r="G4613" s="380" t="s">
        <v>9460</v>
      </c>
      <c r="H4613" s="422" t="s">
        <v>9364</v>
      </c>
      <c r="I4613" s="422"/>
      <c r="J4613" s="422" t="s">
        <v>790</v>
      </c>
      <c r="K4613" s="536">
        <v>4</v>
      </c>
      <c r="L4613" s="379">
        <v>12</v>
      </c>
      <c r="M4613" s="247">
        <f t="shared" si="95"/>
        <v>18000</v>
      </c>
      <c r="N4613" s="379"/>
      <c r="O4613" s="379"/>
      <c r="P4613" s="247"/>
    </row>
    <row r="4614" spans="1:16" x14ac:dyDescent="0.2">
      <c r="A4614" s="579" t="s">
        <v>9243</v>
      </c>
      <c r="B4614" s="580" t="s">
        <v>9244</v>
      </c>
      <c r="C4614" s="596"/>
      <c r="D4614" s="581" t="s">
        <v>828</v>
      </c>
      <c r="E4614" s="585">
        <v>1500</v>
      </c>
      <c r="F4614" s="567">
        <v>71379648</v>
      </c>
      <c r="G4614" s="380" t="s">
        <v>9461</v>
      </c>
      <c r="H4614" s="422" t="s">
        <v>9364</v>
      </c>
      <c r="I4614" s="422"/>
      <c r="J4614" s="422" t="s">
        <v>790</v>
      </c>
      <c r="K4614" s="536">
        <v>4</v>
      </c>
      <c r="L4614" s="379">
        <v>12</v>
      </c>
      <c r="M4614" s="247">
        <f t="shared" si="95"/>
        <v>18000</v>
      </c>
      <c r="N4614" s="379"/>
      <c r="O4614" s="379"/>
      <c r="P4614" s="247"/>
    </row>
    <row r="4615" spans="1:16" x14ac:dyDescent="0.2">
      <c r="A4615" s="579" t="s">
        <v>9243</v>
      </c>
      <c r="B4615" s="580" t="s">
        <v>9244</v>
      </c>
      <c r="C4615" s="596"/>
      <c r="D4615" s="581" t="s">
        <v>9283</v>
      </c>
      <c r="E4615" s="585">
        <v>1800</v>
      </c>
      <c r="F4615" s="567">
        <v>41994851</v>
      </c>
      <c r="G4615" s="380" t="s">
        <v>9462</v>
      </c>
      <c r="H4615" s="422" t="s">
        <v>9445</v>
      </c>
      <c r="I4615" s="422"/>
      <c r="J4615" s="422" t="s">
        <v>790</v>
      </c>
      <c r="K4615" s="536">
        <v>4</v>
      </c>
      <c r="L4615" s="379">
        <v>12</v>
      </c>
      <c r="M4615" s="247">
        <f t="shared" si="95"/>
        <v>21600</v>
      </c>
      <c r="N4615" s="379"/>
      <c r="O4615" s="379"/>
      <c r="P4615" s="247"/>
    </row>
    <row r="4616" spans="1:16" ht="22.5" x14ac:dyDescent="0.2">
      <c r="A4616" s="579" t="s">
        <v>9243</v>
      </c>
      <c r="B4616" s="580" t="s">
        <v>9244</v>
      </c>
      <c r="C4616" s="596"/>
      <c r="D4616" s="581" t="s">
        <v>9284</v>
      </c>
      <c r="E4616" s="585">
        <v>1200</v>
      </c>
      <c r="F4616" s="567">
        <v>20027150</v>
      </c>
      <c r="G4616" s="380" t="s">
        <v>9463</v>
      </c>
      <c r="H4616" s="422" t="s">
        <v>9362</v>
      </c>
      <c r="I4616" s="422"/>
      <c r="J4616" s="422"/>
      <c r="K4616" s="536">
        <v>4</v>
      </c>
      <c r="L4616" s="379">
        <v>12</v>
      </c>
      <c r="M4616" s="247">
        <f t="shared" si="95"/>
        <v>14400</v>
      </c>
      <c r="N4616" s="379"/>
      <c r="O4616" s="379"/>
      <c r="P4616" s="247"/>
    </row>
    <row r="4617" spans="1:16" ht="22.5" x14ac:dyDescent="0.2">
      <c r="A4617" s="579" t="s">
        <v>9243</v>
      </c>
      <c r="B4617" s="580" t="s">
        <v>9244</v>
      </c>
      <c r="C4617" s="596"/>
      <c r="D4617" s="581" t="s">
        <v>9284</v>
      </c>
      <c r="E4617" s="585">
        <v>1200</v>
      </c>
      <c r="F4617" s="567">
        <v>20120110</v>
      </c>
      <c r="G4617" s="380" t="s">
        <v>9464</v>
      </c>
      <c r="H4617" s="422" t="s">
        <v>9362</v>
      </c>
      <c r="I4617" s="422"/>
      <c r="J4617" s="422"/>
      <c r="K4617" s="536">
        <v>4</v>
      </c>
      <c r="L4617" s="379">
        <v>12</v>
      </c>
      <c r="M4617" s="247">
        <f t="shared" si="95"/>
        <v>14400</v>
      </c>
      <c r="N4617" s="379"/>
      <c r="O4617" s="379"/>
      <c r="P4617" s="247"/>
    </row>
    <row r="4618" spans="1:16" ht="22.5" x14ac:dyDescent="0.2">
      <c r="A4618" s="579" t="s">
        <v>9243</v>
      </c>
      <c r="B4618" s="580" t="s">
        <v>9244</v>
      </c>
      <c r="C4618" s="596"/>
      <c r="D4618" s="581" t="s">
        <v>9284</v>
      </c>
      <c r="E4618" s="585">
        <v>1200</v>
      </c>
      <c r="F4618" s="567">
        <v>80567957</v>
      </c>
      <c r="G4618" s="380" t="s">
        <v>9465</v>
      </c>
      <c r="H4618" s="422" t="s">
        <v>9362</v>
      </c>
      <c r="I4618" s="422"/>
      <c r="J4618" s="422"/>
      <c r="K4618" s="536">
        <v>4</v>
      </c>
      <c r="L4618" s="379">
        <v>12</v>
      </c>
      <c r="M4618" s="247">
        <f t="shared" si="95"/>
        <v>14400</v>
      </c>
      <c r="N4618" s="379"/>
      <c r="O4618" s="379"/>
      <c r="P4618" s="247"/>
    </row>
    <row r="4619" spans="1:16" ht="22.5" x14ac:dyDescent="0.2">
      <c r="A4619" s="579" t="s">
        <v>9243</v>
      </c>
      <c r="B4619" s="580" t="s">
        <v>9244</v>
      </c>
      <c r="C4619" s="596"/>
      <c r="D4619" s="581" t="s">
        <v>9284</v>
      </c>
      <c r="E4619" s="585">
        <v>1200</v>
      </c>
      <c r="F4619" s="567">
        <v>20709050</v>
      </c>
      <c r="G4619" s="380" t="s">
        <v>9466</v>
      </c>
      <c r="H4619" s="422" t="s">
        <v>9362</v>
      </c>
      <c r="I4619" s="422"/>
      <c r="J4619" s="422"/>
      <c r="K4619" s="536">
        <v>4</v>
      </c>
      <c r="L4619" s="379">
        <v>12</v>
      </c>
      <c r="M4619" s="247">
        <f t="shared" si="95"/>
        <v>14400</v>
      </c>
      <c r="N4619" s="379"/>
      <c r="O4619" s="379"/>
      <c r="P4619" s="247"/>
    </row>
    <row r="4620" spans="1:16" ht="22.5" x14ac:dyDescent="0.2">
      <c r="A4620" s="579" t="s">
        <v>9243</v>
      </c>
      <c r="B4620" s="580" t="s">
        <v>9244</v>
      </c>
      <c r="C4620" s="596"/>
      <c r="D4620" s="581" t="s">
        <v>9284</v>
      </c>
      <c r="E4620" s="585">
        <v>1200</v>
      </c>
      <c r="F4620" s="567">
        <v>46259224</v>
      </c>
      <c r="G4620" s="380" t="s">
        <v>9467</v>
      </c>
      <c r="H4620" s="422" t="s">
        <v>9362</v>
      </c>
      <c r="I4620" s="422"/>
      <c r="J4620" s="422"/>
      <c r="K4620" s="536">
        <v>4</v>
      </c>
      <c r="L4620" s="379">
        <v>12</v>
      </c>
      <c r="M4620" s="247">
        <f t="shared" si="95"/>
        <v>14400</v>
      </c>
      <c r="N4620" s="379"/>
      <c r="O4620" s="379"/>
      <c r="P4620" s="247"/>
    </row>
    <row r="4621" spans="1:16" ht="22.5" x14ac:dyDescent="0.2">
      <c r="A4621" s="579" t="s">
        <v>9243</v>
      </c>
      <c r="B4621" s="580" t="s">
        <v>9244</v>
      </c>
      <c r="C4621" s="596"/>
      <c r="D4621" s="581" t="s">
        <v>9284</v>
      </c>
      <c r="E4621" s="585">
        <v>1200</v>
      </c>
      <c r="F4621" s="567">
        <v>42086624</v>
      </c>
      <c r="G4621" s="580" t="s">
        <v>9468</v>
      </c>
      <c r="H4621" s="422" t="s">
        <v>9362</v>
      </c>
      <c r="I4621" s="422"/>
      <c r="J4621" s="422"/>
      <c r="K4621" s="536">
        <v>4</v>
      </c>
      <c r="L4621" s="379">
        <v>12</v>
      </c>
      <c r="M4621" s="247">
        <f t="shared" si="95"/>
        <v>14400</v>
      </c>
      <c r="N4621" s="379"/>
      <c r="O4621" s="379"/>
      <c r="P4621" s="247"/>
    </row>
    <row r="4622" spans="1:16" ht="22.5" x14ac:dyDescent="0.2">
      <c r="A4622" s="579" t="s">
        <v>9243</v>
      </c>
      <c r="B4622" s="380" t="s">
        <v>9244</v>
      </c>
      <c r="C4622" s="596"/>
      <c r="D4622" s="581" t="s">
        <v>9284</v>
      </c>
      <c r="E4622" s="585">
        <v>1200</v>
      </c>
      <c r="F4622" s="567">
        <v>45490565</v>
      </c>
      <c r="G4622" s="580" t="s">
        <v>9469</v>
      </c>
      <c r="H4622" s="422" t="s">
        <v>9362</v>
      </c>
      <c r="I4622" s="422"/>
      <c r="J4622" s="422"/>
      <c r="K4622" s="536">
        <v>4</v>
      </c>
      <c r="L4622" s="379">
        <v>12</v>
      </c>
      <c r="M4622" s="247">
        <f t="shared" si="95"/>
        <v>14400</v>
      </c>
      <c r="N4622" s="379"/>
      <c r="O4622" s="379"/>
      <c r="P4622" s="247"/>
    </row>
    <row r="4623" spans="1:16" ht="22.5" x14ac:dyDescent="0.2">
      <c r="A4623" s="579" t="s">
        <v>9243</v>
      </c>
      <c r="B4623" s="380" t="s">
        <v>9244</v>
      </c>
      <c r="C4623" s="596"/>
      <c r="D4623" s="581" t="s">
        <v>9261</v>
      </c>
      <c r="E4623" s="585">
        <v>1200</v>
      </c>
      <c r="F4623" s="567">
        <v>75528008</v>
      </c>
      <c r="G4623" s="380" t="s">
        <v>9470</v>
      </c>
      <c r="H4623" s="422" t="s">
        <v>9362</v>
      </c>
      <c r="I4623" s="422"/>
      <c r="J4623" s="422"/>
      <c r="K4623" s="536">
        <v>4</v>
      </c>
      <c r="L4623" s="379">
        <v>12</v>
      </c>
      <c r="M4623" s="247">
        <f t="shared" si="95"/>
        <v>14400</v>
      </c>
      <c r="N4623" s="379"/>
      <c r="O4623" s="379"/>
      <c r="P4623" s="247"/>
    </row>
    <row r="4624" spans="1:16" ht="22.5" x14ac:dyDescent="0.2">
      <c r="A4624" s="579" t="s">
        <v>9243</v>
      </c>
      <c r="B4624" s="580" t="s">
        <v>9244</v>
      </c>
      <c r="C4624" s="596"/>
      <c r="D4624" s="581" t="s">
        <v>9261</v>
      </c>
      <c r="E4624" s="585">
        <v>1200</v>
      </c>
      <c r="F4624" s="567">
        <v>42192402</v>
      </c>
      <c r="G4624" s="380" t="s">
        <v>9471</v>
      </c>
      <c r="H4624" s="422" t="s">
        <v>9362</v>
      </c>
      <c r="I4624" s="422"/>
      <c r="J4624" s="422"/>
      <c r="K4624" s="536">
        <v>4</v>
      </c>
      <c r="L4624" s="379">
        <v>12</v>
      </c>
      <c r="M4624" s="247">
        <f t="shared" si="95"/>
        <v>14400</v>
      </c>
      <c r="N4624" s="379"/>
      <c r="O4624" s="379"/>
      <c r="P4624" s="247"/>
    </row>
    <row r="4625" spans="1:16" ht="22.5" x14ac:dyDescent="0.2">
      <c r="A4625" s="579" t="s">
        <v>9243</v>
      </c>
      <c r="B4625" s="580" t="s">
        <v>9244</v>
      </c>
      <c r="C4625" s="596"/>
      <c r="D4625" s="581" t="s">
        <v>9261</v>
      </c>
      <c r="E4625" s="585">
        <v>1200</v>
      </c>
      <c r="F4625" s="567">
        <v>41100602</v>
      </c>
      <c r="G4625" s="380" t="s">
        <v>9472</v>
      </c>
      <c r="H4625" s="422" t="s">
        <v>9362</v>
      </c>
      <c r="I4625" s="422"/>
      <c r="J4625" s="422"/>
      <c r="K4625" s="536">
        <v>4</v>
      </c>
      <c r="L4625" s="379">
        <v>12</v>
      </c>
      <c r="M4625" s="247">
        <f t="shared" si="95"/>
        <v>14400</v>
      </c>
      <c r="N4625" s="379"/>
      <c r="O4625" s="379"/>
      <c r="P4625" s="247"/>
    </row>
    <row r="4626" spans="1:16" ht="22.5" x14ac:dyDescent="0.2">
      <c r="A4626" s="579" t="s">
        <v>9243</v>
      </c>
      <c r="B4626" s="580" t="s">
        <v>9244</v>
      </c>
      <c r="C4626" s="596"/>
      <c r="D4626" s="581" t="s">
        <v>9261</v>
      </c>
      <c r="E4626" s="585">
        <v>1200</v>
      </c>
      <c r="F4626" s="567">
        <v>23253432</v>
      </c>
      <c r="G4626" s="380" t="s">
        <v>9473</v>
      </c>
      <c r="H4626" s="422" t="s">
        <v>9362</v>
      </c>
      <c r="I4626" s="422"/>
      <c r="J4626" s="422"/>
      <c r="K4626" s="536">
        <v>4</v>
      </c>
      <c r="L4626" s="379">
        <v>12</v>
      </c>
      <c r="M4626" s="247">
        <f t="shared" si="95"/>
        <v>14400</v>
      </c>
      <c r="N4626" s="379"/>
      <c r="O4626" s="379"/>
      <c r="P4626" s="247"/>
    </row>
    <row r="4627" spans="1:16" ht="22.5" x14ac:dyDescent="0.2">
      <c r="A4627" s="579" t="s">
        <v>9243</v>
      </c>
      <c r="B4627" s="580" t="s">
        <v>9244</v>
      </c>
      <c r="C4627" s="596"/>
      <c r="D4627" s="581" t="s">
        <v>9261</v>
      </c>
      <c r="E4627" s="585">
        <v>1200</v>
      </c>
      <c r="F4627" s="567">
        <v>71455428</v>
      </c>
      <c r="G4627" s="380" t="s">
        <v>9474</v>
      </c>
      <c r="H4627" s="422" t="s">
        <v>9362</v>
      </c>
      <c r="I4627" s="422"/>
      <c r="J4627" s="422"/>
      <c r="K4627" s="536">
        <v>4</v>
      </c>
      <c r="L4627" s="379">
        <v>12</v>
      </c>
      <c r="M4627" s="247">
        <f t="shared" si="95"/>
        <v>14400</v>
      </c>
      <c r="N4627" s="379"/>
      <c r="O4627" s="379"/>
      <c r="P4627" s="247"/>
    </row>
    <row r="4628" spans="1:16" ht="22.5" x14ac:dyDescent="0.2">
      <c r="A4628" s="579" t="s">
        <v>9243</v>
      </c>
      <c r="B4628" s="580" t="s">
        <v>9244</v>
      </c>
      <c r="C4628" s="596"/>
      <c r="D4628" s="581" t="s">
        <v>9261</v>
      </c>
      <c r="E4628" s="585">
        <v>1200</v>
      </c>
      <c r="F4628" s="567">
        <v>75195513</v>
      </c>
      <c r="G4628" s="382" t="s">
        <v>9475</v>
      </c>
      <c r="H4628" s="422" t="s">
        <v>9362</v>
      </c>
      <c r="I4628" s="422"/>
      <c r="J4628" s="422"/>
      <c r="K4628" s="536">
        <v>4</v>
      </c>
      <c r="L4628" s="379">
        <v>12</v>
      </c>
      <c r="M4628" s="247">
        <f t="shared" si="95"/>
        <v>14400</v>
      </c>
      <c r="N4628" s="379"/>
      <c r="O4628" s="379"/>
      <c r="P4628" s="247"/>
    </row>
    <row r="4629" spans="1:16" ht="22.5" x14ac:dyDescent="0.2">
      <c r="A4629" s="579" t="s">
        <v>9243</v>
      </c>
      <c r="B4629" s="580" t="s">
        <v>9244</v>
      </c>
      <c r="C4629" s="596"/>
      <c r="D4629" s="581" t="s">
        <v>9261</v>
      </c>
      <c r="E4629" s="585">
        <v>1200</v>
      </c>
      <c r="F4629" s="567">
        <v>76227032</v>
      </c>
      <c r="G4629" s="382" t="s">
        <v>9476</v>
      </c>
      <c r="H4629" s="422" t="s">
        <v>9362</v>
      </c>
      <c r="I4629" s="422"/>
      <c r="J4629" s="422"/>
      <c r="K4629" s="536">
        <v>4</v>
      </c>
      <c r="L4629" s="379">
        <v>12</v>
      </c>
      <c r="M4629" s="247">
        <f t="shared" si="95"/>
        <v>14400</v>
      </c>
      <c r="N4629" s="379"/>
      <c r="O4629" s="379"/>
      <c r="P4629" s="247"/>
    </row>
    <row r="4630" spans="1:16" ht="22.5" x14ac:dyDescent="0.2">
      <c r="A4630" s="579" t="s">
        <v>9243</v>
      </c>
      <c r="B4630" s="580" t="s">
        <v>9244</v>
      </c>
      <c r="C4630" s="596"/>
      <c r="D4630" s="581" t="s">
        <v>9261</v>
      </c>
      <c r="E4630" s="585">
        <v>1200</v>
      </c>
      <c r="F4630" s="567">
        <v>77069260</v>
      </c>
      <c r="G4630" s="382" t="s">
        <v>9477</v>
      </c>
      <c r="H4630" s="422" t="s">
        <v>9362</v>
      </c>
      <c r="I4630" s="422"/>
      <c r="J4630" s="422"/>
      <c r="K4630" s="536">
        <v>4</v>
      </c>
      <c r="L4630" s="379">
        <v>12</v>
      </c>
      <c r="M4630" s="247">
        <f t="shared" si="95"/>
        <v>14400</v>
      </c>
      <c r="N4630" s="379"/>
      <c r="O4630" s="379"/>
      <c r="P4630" s="247"/>
    </row>
    <row r="4631" spans="1:16" ht="22.5" x14ac:dyDescent="0.2">
      <c r="A4631" s="579" t="s">
        <v>9243</v>
      </c>
      <c r="B4631" s="580" t="s">
        <v>9244</v>
      </c>
      <c r="C4631" s="596"/>
      <c r="D4631" s="581" t="s">
        <v>9261</v>
      </c>
      <c r="E4631" s="585">
        <v>1200</v>
      </c>
      <c r="F4631" s="567">
        <v>44967075</v>
      </c>
      <c r="G4631" s="382" t="s">
        <v>9478</v>
      </c>
      <c r="H4631" s="422" t="s">
        <v>9362</v>
      </c>
      <c r="I4631" s="422"/>
      <c r="J4631" s="422"/>
      <c r="K4631" s="536">
        <v>4</v>
      </c>
      <c r="L4631" s="379">
        <v>12</v>
      </c>
      <c r="M4631" s="247">
        <f t="shared" si="95"/>
        <v>14400</v>
      </c>
      <c r="N4631" s="379"/>
      <c r="O4631" s="379"/>
      <c r="P4631" s="247"/>
    </row>
    <row r="4632" spans="1:16" ht="22.5" x14ac:dyDescent="0.2">
      <c r="A4632" s="579" t="s">
        <v>9243</v>
      </c>
      <c r="B4632" s="380" t="s">
        <v>9245</v>
      </c>
      <c r="C4632" s="596"/>
      <c r="D4632" s="581" t="s">
        <v>9285</v>
      </c>
      <c r="E4632" s="585">
        <v>3000</v>
      </c>
      <c r="F4632" s="590">
        <v>42201077</v>
      </c>
      <c r="G4632" s="380" t="s">
        <v>9479</v>
      </c>
      <c r="H4632" s="422" t="s">
        <v>9433</v>
      </c>
      <c r="I4632" s="422" t="s">
        <v>9359</v>
      </c>
      <c r="J4632" s="422" t="s">
        <v>976</v>
      </c>
      <c r="K4632" s="536">
        <v>4</v>
      </c>
      <c r="L4632" s="379">
        <v>12</v>
      </c>
      <c r="M4632" s="247">
        <f t="shared" si="95"/>
        <v>36000</v>
      </c>
      <c r="N4632" s="379"/>
      <c r="O4632" s="379"/>
      <c r="P4632" s="247"/>
    </row>
    <row r="4633" spans="1:16" ht="22.5" x14ac:dyDescent="0.2">
      <c r="A4633" s="579" t="s">
        <v>9243</v>
      </c>
      <c r="B4633" s="380" t="s">
        <v>9245</v>
      </c>
      <c r="C4633" s="596"/>
      <c r="D4633" s="581" t="s">
        <v>9286</v>
      </c>
      <c r="E4633" s="585">
        <v>3300</v>
      </c>
      <c r="F4633" s="590">
        <v>20003991</v>
      </c>
      <c r="G4633" s="382" t="s">
        <v>9480</v>
      </c>
      <c r="H4633" s="422" t="s">
        <v>9481</v>
      </c>
      <c r="I4633" s="422" t="s">
        <v>9359</v>
      </c>
      <c r="J4633" s="422" t="s">
        <v>976</v>
      </c>
      <c r="K4633" s="536">
        <v>4</v>
      </c>
      <c r="L4633" s="379">
        <v>12</v>
      </c>
      <c r="M4633" s="247">
        <f t="shared" si="95"/>
        <v>39600</v>
      </c>
      <c r="N4633" s="379"/>
      <c r="O4633" s="379"/>
      <c r="P4633" s="247"/>
    </row>
    <row r="4634" spans="1:16" ht="33.75" x14ac:dyDescent="0.2">
      <c r="A4634" s="579" t="s">
        <v>9243</v>
      </c>
      <c r="B4634" s="380" t="s">
        <v>9245</v>
      </c>
      <c r="C4634" s="596"/>
      <c r="D4634" s="581" t="s">
        <v>9287</v>
      </c>
      <c r="E4634" s="585">
        <v>3300</v>
      </c>
      <c r="F4634" s="567">
        <v>43977843</v>
      </c>
      <c r="G4634" s="380" t="s">
        <v>9482</v>
      </c>
      <c r="H4634" s="422" t="s">
        <v>9280</v>
      </c>
      <c r="I4634" s="422" t="s">
        <v>9359</v>
      </c>
      <c r="J4634" s="422" t="s">
        <v>976</v>
      </c>
      <c r="K4634" s="536">
        <v>4</v>
      </c>
      <c r="L4634" s="379">
        <v>12</v>
      </c>
      <c r="M4634" s="247">
        <f t="shared" si="95"/>
        <v>39600</v>
      </c>
      <c r="N4634" s="379"/>
      <c r="O4634" s="379"/>
      <c r="P4634" s="247"/>
    </row>
    <row r="4635" spans="1:16" ht="22.5" x14ac:dyDescent="0.2">
      <c r="A4635" s="579" t="s">
        <v>9243</v>
      </c>
      <c r="B4635" s="380" t="s">
        <v>9245</v>
      </c>
      <c r="C4635" s="596"/>
      <c r="D4635" s="581" t="s">
        <v>9288</v>
      </c>
      <c r="E4635" s="585">
        <v>2100</v>
      </c>
      <c r="F4635" s="567">
        <v>42206219</v>
      </c>
      <c r="G4635" s="380" t="s">
        <v>9483</v>
      </c>
      <c r="H4635" s="422" t="s">
        <v>9439</v>
      </c>
      <c r="I4635" s="422" t="s">
        <v>9359</v>
      </c>
      <c r="J4635" s="422" t="s">
        <v>976</v>
      </c>
      <c r="K4635" s="536">
        <v>4</v>
      </c>
      <c r="L4635" s="379">
        <v>12</v>
      </c>
      <c r="M4635" s="247">
        <f t="shared" si="95"/>
        <v>25200</v>
      </c>
      <c r="N4635" s="379"/>
      <c r="O4635" s="379"/>
      <c r="P4635" s="247"/>
    </row>
    <row r="4636" spans="1:16" ht="22.5" x14ac:dyDescent="0.2">
      <c r="A4636" s="579" t="s">
        <v>9243</v>
      </c>
      <c r="B4636" s="380" t="s">
        <v>9245</v>
      </c>
      <c r="C4636" s="596"/>
      <c r="D4636" s="581" t="s">
        <v>9289</v>
      </c>
      <c r="E4636" s="585">
        <v>1800</v>
      </c>
      <c r="F4636" s="567">
        <v>76687240</v>
      </c>
      <c r="G4636" s="380" t="s">
        <v>9484</v>
      </c>
      <c r="H4636" s="422" t="s">
        <v>9445</v>
      </c>
      <c r="I4636" s="422"/>
      <c r="J4636" s="422" t="s">
        <v>790</v>
      </c>
      <c r="K4636" s="536">
        <v>4</v>
      </c>
      <c r="L4636" s="379">
        <v>12</v>
      </c>
      <c r="M4636" s="247">
        <f t="shared" si="95"/>
        <v>21600</v>
      </c>
      <c r="N4636" s="379"/>
      <c r="O4636" s="379"/>
      <c r="P4636" s="247"/>
    </row>
    <row r="4637" spans="1:16" ht="22.5" x14ac:dyDescent="0.2">
      <c r="A4637" s="579" t="s">
        <v>9243</v>
      </c>
      <c r="B4637" s="380" t="s">
        <v>9245</v>
      </c>
      <c r="C4637" s="596"/>
      <c r="D4637" s="581" t="s">
        <v>9255</v>
      </c>
      <c r="E4637" s="585">
        <v>2000</v>
      </c>
      <c r="F4637" s="567">
        <v>46741222</v>
      </c>
      <c r="G4637" s="380" t="s">
        <v>9485</v>
      </c>
      <c r="H4637" s="422" t="s">
        <v>9427</v>
      </c>
      <c r="I4637" s="422" t="s">
        <v>9359</v>
      </c>
      <c r="J4637" s="422" t="s">
        <v>976</v>
      </c>
      <c r="K4637" s="536">
        <v>4</v>
      </c>
      <c r="L4637" s="379">
        <v>12</v>
      </c>
      <c r="M4637" s="247">
        <f t="shared" si="95"/>
        <v>24000</v>
      </c>
      <c r="N4637" s="379"/>
      <c r="O4637" s="379"/>
      <c r="P4637" s="247"/>
    </row>
    <row r="4638" spans="1:16" ht="22.5" x14ac:dyDescent="0.2">
      <c r="A4638" s="579" t="s">
        <v>9243</v>
      </c>
      <c r="B4638" s="380" t="s">
        <v>9245</v>
      </c>
      <c r="C4638" s="596"/>
      <c r="D4638" s="581" t="s">
        <v>9290</v>
      </c>
      <c r="E4638" s="585">
        <v>1500</v>
      </c>
      <c r="F4638" s="567">
        <v>76875206</v>
      </c>
      <c r="G4638" s="380" t="s">
        <v>9486</v>
      </c>
      <c r="H4638" s="422" t="s">
        <v>9436</v>
      </c>
      <c r="I4638" s="422"/>
      <c r="J4638" s="422" t="s">
        <v>790</v>
      </c>
      <c r="K4638" s="536">
        <v>4</v>
      </c>
      <c r="L4638" s="379">
        <v>12</v>
      </c>
      <c r="M4638" s="247">
        <f t="shared" si="95"/>
        <v>18000</v>
      </c>
      <c r="N4638" s="379"/>
      <c r="O4638" s="379"/>
      <c r="P4638" s="247"/>
    </row>
    <row r="4639" spans="1:16" ht="22.5" x14ac:dyDescent="0.2">
      <c r="A4639" s="579" t="s">
        <v>9243</v>
      </c>
      <c r="B4639" s="380" t="s">
        <v>9245</v>
      </c>
      <c r="C4639" s="596"/>
      <c r="D4639" s="581" t="s">
        <v>9291</v>
      </c>
      <c r="E4639" s="585">
        <v>1500</v>
      </c>
      <c r="F4639" s="567">
        <v>75524785</v>
      </c>
      <c r="G4639" s="380" t="s">
        <v>9487</v>
      </c>
      <c r="H4639" s="422" t="s">
        <v>9488</v>
      </c>
      <c r="I4639" s="422" t="s">
        <v>9359</v>
      </c>
      <c r="J4639" s="422" t="s">
        <v>976</v>
      </c>
      <c r="K4639" s="536">
        <v>4</v>
      </c>
      <c r="L4639" s="379">
        <v>12</v>
      </c>
      <c r="M4639" s="247">
        <f t="shared" si="95"/>
        <v>18000</v>
      </c>
      <c r="N4639" s="379"/>
      <c r="O4639" s="379"/>
      <c r="P4639" s="247"/>
    </row>
    <row r="4640" spans="1:16" ht="22.5" x14ac:dyDescent="0.2">
      <c r="A4640" s="579" t="s">
        <v>9243</v>
      </c>
      <c r="B4640" s="380" t="s">
        <v>9245</v>
      </c>
      <c r="C4640" s="596"/>
      <c r="D4640" s="581" t="s">
        <v>9292</v>
      </c>
      <c r="E4640" s="585">
        <v>2500</v>
      </c>
      <c r="F4640" s="567">
        <v>48279383</v>
      </c>
      <c r="G4640" s="380" t="s">
        <v>9489</v>
      </c>
      <c r="H4640" s="422" t="s">
        <v>9280</v>
      </c>
      <c r="I4640" s="422" t="s">
        <v>9359</v>
      </c>
      <c r="J4640" s="422" t="s">
        <v>976</v>
      </c>
      <c r="K4640" s="536">
        <v>4</v>
      </c>
      <c r="L4640" s="379">
        <v>12</v>
      </c>
      <c r="M4640" s="247">
        <f t="shared" si="95"/>
        <v>30000</v>
      </c>
      <c r="N4640" s="379"/>
      <c r="O4640" s="379"/>
      <c r="P4640" s="247"/>
    </row>
    <row r="4641" spans="1:16" ht="22.5" x14ac:dyDescent="0.2">
      <c r="A4641" s="579" t="s">
        <v>9243</v>
      </c>
      <c r="B4641" s="380" t="s">
        <v>9245</v>
      </c>
      <c r="C4641" s="596"/>
      <c r="D4641" s="581" t="s">
        <v>9293</v>
      </c>
      <c r="E4641" s="586">
        <v>1800</v>
      </c>
      <c r="F4641" s="567">
        <v>70191181</v>
      </c>
      <c r="G4641" s="581" t="s">
        <v>9490</v>
      </c>
      <c r="H4641" s="422" t="s">
        <v>9488</v>
      </c>
      <c r="I4641" s="422" t="s">
        <v>9359</v>
      </c>
      <c r="J4641" s="422" t="s">
        <v>976</v>
      </c>
      <c r="K4641" s="536">
        <v>4</v>
      </c>
      <c r="L4641" s="379">
        <v>12</v>
      </c>
      <c r="M4641" s="247">
        <f t="shared" si="95"/>
        <v>21600</v>
      </c>
      <c r="N4641" s="379"/>
      <c r="O4641" s="379"/>
      <c r="P4641" s="247"/>
    </row>
    <row r="4642" spans="1:16" ht="22.5" x14ac:dyDescent="0.2">
      <c r="A4642" s="579" t="s">
        <v>9243</v>
      </c>
      <c r="B4642" s="380" t="s">
        <v>9245</v>
      </c>
      <c r="C4642" s="596"/>
      <c r="D4642" s="581" t="s">
        <v>828</v>
      </c>
      <c r="E4642" s="586">
        <v>1500</v>
      </c>
      <c r="F4642" s="567">
        <v>42237022</v>
      </c>
      <c r="G4642" s="380" t="s">
        <v>9491</v>
      </c>
      <c r="H4642" s="422" t="s">
        <v>9445</v>
      </c>
      <c r="I4642" s="422"/>
      <c r="J4642" s="422" t="s">
        <v>790</v>
      </c>
      <c r="K4642" s="536">
        <v>4</v>
      </c>
      <c r="L4642" s="379">
        <v>12</v>
      </c>
      <c r="M4642" s="247">
        <f t="shared" si="95"/>
        <v>18000</v>
      </c>
      <c r="N4642" s="379"/>
      <c r="O4642" s="379"/>
      <c r="P4642" s="247"/>
    </row>
    <row r="4643" spans="1:16" ht="22.5" x14ac:dyDescent="0.2">
      <c r="A4643" s="579" t="s">
        <v>9243</v>
      </c>
      <c r="B4643" s="380" t="s">
        <v>9245</v>
      </c>
      <c r="C4643" s="596"/>
      <c r="D4643" s="581" t="s">
        <v>9294</v>
      </c>
      <c r="E4643" s="586">
        <v>1500</v>
      </c>
      <c r="F4643" s="567">
        <v>75716134</v>
      </c>
      <c r="G4643" s="380" t="s">
        <v>9492</v>
      </c>
      <c r="H4643" s="422" t="s">
        <v>9493</v>
      </c>
      <c r="I4643" s="422"/>
      <c r="J4643" s="422" t="s">
        <v>790</v>
      </c>
      <c r="K4643" s="536">
        <v>4</v>
      </c>
      <c r="L4643" s="379">
        <v>12</v>
      </c>
      <c r="M4643" s="247">
        <f t="shared" si="95"/>
        <v>18000</v>
      </c>
      <c r="N4643" s="379"/>
      <c r="O4643" s="379"/>
      <c r="P4643" s="247"/>
    </row>
    <row r="4644" spans="1:16" x14ac:dyDescent="0.2">
      <c r="A4644" s="579" t="s">
        <v>9243</v>
      </c>
      <c r="B4644" s="580" t="s">
        <v>9244</v>
      </c>
      <c r="C4644" s="596"/>
      <c r="D4644" s="581" t="s">
        <v>828</v>
      </c>
      <c r="E4644" s="585">
        <v>1400</v>
      </c>
      <c r="F4644" s="567">
        <v>46549503</v>
      </c>
      <c r="G4644" s="581" t="s">
        <v>9494</v>
      </c>
      <c r="H4644" s="422" t="s">
        <v>9493</v>
      </c>
      <c r="I4644" s="422"/>
      <c r="J4644" s="422" t="s">
        <v>790</v>
      </c>
      <c r="K4644" s="536">
        <v>4</v>
      </c>
      <c r="L4644" s="379">
        <v>12</v>
      </c>
      <c r="M4644" s="247">
        <f t="shared" si="95"/>
        <v>16800</v>
      </c>
      <c r="N4644" s="379"/>
      <c r="O4644" s="379"/>
      <c r="P4644" s="247"/>
    </row>
    <row r="4645" spans="1:16" ht="22.5" x14ac:dyDescent="0.2">
      <c r="A4645" s="579" t="s">
        <v>9243</v>
      </c>
      <c r="B4645" s="580" t="s">
        <v>9244</v>
      </c>
      <c r="C4645" s="596"/>
      <c r="D4645" s="583" t="s">
        <v>9295</v>
      </c>
      <c r="E4645" s="585">
        <v>1000</v>
      </c>
      <c r="F4645" s="567">
        <v>46362863</v>
      </c>
      <c r="G4645" s="580" t="s">
        <v>9495</v>
      </c>
      <c r="H4645" s="422" t="s">
        <v>9386</v>
      </c>
      <c r="I4645" s="422"/>
      <c r="J4645" s="422" t="s">
        <v>790</v>
      </c>
      <c r="K4645" s="536">
        <v>4</v>
      </c>
      <c r="L4645" s="379">
        <v>12</v>
      </c>
      <c r="M4645" s="247">
        <f t="shared" si="95"/>
        <v>12000</v>
      </c>
      <c r="N4645" s="379"/>
      <c r="O4645" s="379"/>
      <c r="P4645" s="247"/>
    </row>
    <row r="4646" spans="1:16" ht="22.5" x14ac:dyDescent="0.2">
      <c r="A4646" s="579" t="s">
        <v>9243</v>
      </c>
      <c r="B4646" s="580" t="s">
        <v>9244</v>
      </c>
      <c r="C4646" s="596"/>
      <c r="D4646" s="581" t="s">
        <v>9296</v>
      </c>
      <c r="E4646" s="585">
        <v>1000</v>
      </c>
      <c r="F4646" s="567">
        <v>75403792</v>
      </c>
      <c r="G4646" s="581" t="s">
        <v>9496</v>
      </c>
      <c r="H4646" s="422" t="s">
        <v>9386</v>
      </c>
      <c r="I4646" s="422"/>
      <c r="J4646" s="422" t="s">
        <v>790</v>
      </c>
      <c r="K4646" s="536">
        <v>4</v>
      </c>
      <c r="L4646" s="379">
        <v>12</v>
      </c>
      <c r="M4646" s="247">
        <f t="shared" si="95"/>
        <v>12000</v>
      </c>
      <c r="N4646" s="379"/>
      <c r="O4646" s="379"/>
      <c r="P4646" s="247"/>
    </row>
    <row r="4647" spans="1:16" ht="22.5" x14ac:dyDescent="0.2">
      <c r="A4647" s="579" t="s">
        <v>9243</v>
      </c>
      <c r="B4647" s="580" t="s">
        <v>9244</v>
      </c>
      <c r="C4647" s="596"/>
      <c r="D4647" s="581" t="s">
        <v>9297</v>
      </c>
      <c r="E4647" s="585">
        <v>2400</v>
      </c>
      <c r="F4647" s="567">
        <v>20034868</v>
      </c>
      <c r="G4647" s="581" t="s">
        <v>9497</v>
      </c>
      <c r="H4647" s="422" t="s">
        <v>9498</v>
      </c>
      <c r="I4647" s="422" t="s">
        <v>9359</v>
      </c>
      <c r="J4647" s="422" t="s">
        <v>976</v>
      </c>
      <c r="K4647" s="536">
        <v>4</v>
      </c>
      <c r="L4647" s="379">
        <v>12</v>
      </c>
      <c r="M4647" s="247">
        <f t="shared" si="95"/>
        <v>28800</v>
      </c>
      <c r="N4647" s="379"/>
      <c r="O4647" s="379"/>
      <c r="P4647" s="247"/>
    </row>
    <row r="4648" spans="1:16" ht="22.5" x14ac:dyDescent="0.2">
      <c r="A4648" s="579" t="s">
        <v>9243</v>
      </c>
      <c r="B4648" s="581" t="s">
        <v>9244</v>
      </c>
      <c r="C4648" s="596"/>
      <c r="D4648" s="581" t="s">
        <v>9298</v>
      </c>
      <c r="E4648" s="585">
        <v>1800</v>
      </c>
      <c r="F4648" s="567">
        <v>73391083</v>
      </c>
      <c r="G4648" s="581" t="s">
        <v>9499</v>
      </c>
      <c r="H4648" s="422" t="s">
        <v>9396</v>
      </c>
      <c r="I4648" s="422"/>
      <c r="J4648" s="422" t="s">
        <v>976</v>
      </c>
      <c r="K4648" s="536">
        <v>4</v>
      </c>
      <c r="L4648" s="379">
        <v>12</v>
      </c>
      <c r="M4648" s="247">
        <f t="shared" si="95"/>
        <v>21600</v>
      </c>
      <c r="N4648" s="379"/>
      <c r="O4648" s="379"/>
      <c r="P4648" s="247"/>
    </row>
    <row r="4649" spans="1:16" x14ac:dyDescent="0.2">
      <c r="A4649" s="579" t="s">
        <v>9243</v>
      </c>
      <c r="B4649" s="580" t="s">
        <v>9244</v>
      </c>
      <c r="C4649" s="596"/>
      <c r="D4649" s="581" t="s">
        <v>976</v>
      </c>
      <c r="E4649" s="585">
        <v>2000</v>
      </c>
      <c r="F4649" s="567">
        <v>45235281</v>
      </c>
      <c r="G4649" s="581" t="s">
        <v>9500</v>
      </c>
      <c r="H4649" s="422" t="s">
        <v>9396</v>
      </c>
      <c r="I4649" s="422" t="s">
        <v>9359</v>
      </c>
      <c r="J4649" s="422" t="s">
        <v>976</v>
      </c>
      <c r="K4649" s="536">
        <v>4</v>
      </c>
      <c r="L4649" s="379">
        <v>12</v>
      </c>
      <c r="M4649" s="247">
        <f t="shared" si="95"/>
        <v>24000</v>
      </c>
      <c r="N4649" s="379"/>
      <c r="O4649" s="379"/>
      <c r="P4649" s="247"/>
    </row>
    <row r="4650" spans="1:16" ht="33.75" x14ac:dyDescent="0.2">
      <c r="A4650" s="579" t="s">
        <v>9243</v>
      </c>
      <c r="B4650" s="580" t="s">
        <v>9244</v>
      </c>
      <c r="C4650" s="596"/>
      <c r="D4650" s="581" t="s">
        <v>9254</v>
      </c>
      <c r="E4650" s="585">
        <v>3500</v>
      </c>
      <c r="F4650" s="567">
        <v>20026726</v>
      </c>
      <c r="G4650" s="581" t="s">
        <v>9501</v>
      </c>
      <c r="H4650" s="422" t="s">
        <v>960</v>
      </c>
      <c r="I4650" s="422" t="s">
        <v>9359</v>
      </c>
      <c r="J4650" s="422" t="s">
        <v>976</v>
      </c>
      <c r="K4650" s="536">
        <v>4</v>
      </c>
      <c r="L4650" s="379">
        <v>12</v>
      </c>
      <c r="M4650" s="247">
        <f t="shared" si="95"/>
        <v>42000</v>
      </c>
      <c r="N4650" s="379"/>
      <c r="O4650" s="379"/>
      <c r="P4650" s="247"/>
    </row>
    <row r="4651" spans="1:16" ht="33.75" x14ac:dyDescent="0.2">
      <c r="A4651" s="579" t="s">
        <v>9243</v>
      </c>
      <c r="B4651" s="580" t="s">
        <v>9244</v>
      </c>
      <c r="C4651" s="596"/>
      <c r="D4651" s="581" t="s">
        <v>9299</v>
      </c>
      <c r="E4651" s="585">
        <v>3000</v>
      </c>
      <c r="F4651" s="567">
        <v>41400302</v>
      </c>
      <c r="G4651" s="581" t="s">
        <v>9502</v>
      </c>
      <c r="H4651" s="422" t="s">
        <v>960</v>
      </c>
      <c r="I4651" s="422" t="s">
        <v>9359</v>
      </c>
      <c r="J4651" s="422" t="s">
        <v>976</v>
      </c>
      <c r="K4651" s="536">
        <v>4</v>
      </c>
      <c r="L4651" s="379">
        <v>12</v>
      </c>
      <c r="M4651" s="247">
        <f t="shared" si="95"/>
        <v>36000</v>
      </c>
      <c r="N4651" s="379"/>
      <c r="O4651" s="379"/>
      <c r="P4651" s="247"/>
    </row>
    <row r="4652" spans="1:16" x14ac:dyDescent="0.2">
      <c r="A4652" s="579" t="s">
        <v>9243</v>
      </c>
      <c r="B4652" s="580" t="s">
        <v>9244</v>
      </c>
      <c r="C4652" s="596"/>
      <c r="D4652" s="581" t="s">
        <v>960</v>
      </c>
      <c r="E4652" s="585">
        <v>3000</v>
      </c>
      <c r="F4652" s="567">
        <v>43877711</v>
      </c>
      <c r="G4652" s="581" t="s">
        <v>9503</v>
      </c>
      <c r="H4652" s="422" t="s">
        <v>960</v>
      </c>
      <c r="I4652" s="422" t="s">
        <v>9359</v>
      </c>
      <c r="J4652" s="422" t="s">
        <v>976</v>
      </c>
      <c r="K4652" s="536">
        <v>4</v>
      </c>
      <c r="L4652" s="379">
        <v>12</v>
      </c>
      <c r="M4652" s="247">
        <f t="shared" si="95"/>
        <v>36000</v>
      </c>
      <c r="N4652" s="379"/>
      <c r="O4652" s="379"/>
      <c r="P4652" s="247"/>
    </row>
    <row r="4653" spans="1:16" ht="22.5" x14ac:dyDescent="0.2">
      <c r="A4653" s="579" t="s">
        <v>9243</v>
      </c>
      <c r="B4653" s="580" t="s">
        <v>9244</v>
      </c>
      <c r="C4653" s="596"/>
      <c r="D4653" s="581" t="s">
        <v>9300</v>
      </c>
      <c r="E4653" s="585">
        <v>3000</v>
      </c>
      <c r="F4653" s="567">
        <v>80066856</v>
      </c>
      <c r="G4653" s="581" t="s">
        <v>9504</v>
      </c>
      <c r="H4653" s="422" t="s">
        <v>960</v>
      </c>
      <c r="I4653" s="422" t="s">
        <v>9359</v>
      </c>
      <c r="J4653" s="422" t="s">
        <v>976</v>
      </c>
      <c r="K4653" s="536">
        <v>4</v>
      </c>
      <c r="L4653" s="379">
        <v>12</v>
      </c>
      <c r="M4653" s="247">
        <f t="shared" si="95"/>
        <v>36000</v>
      </c>
      <c r="N4653" s="379"/>
      <c r="O4653" s="379"/>
      <c r="P4653" s="247"/>
    </row>
    <row r="4654" spans="1:16" x14ac:dyDescent="0.2">
      <c r="A4654" s="579" t="s">
        <v>9243</v>
      </c>
      <c r="B4654" s="580" t="s">
        <v>9244</v>
      </c>
      <c r="C4654" s="596"/>
      <c r="D4654" s="581" t="s">
        <v>9301</v>
      </c>
      <c r="E4654" s="585">
        <v>2000</v>
      </c>
      <c r="F4654" s="567">
        <v>47562009</v>
      </c>
      <c r="G4654" s="581" t="s">
        <v>9505</v>
      </c>
      <c r="H4654" s="422" t="s">
        <v>960</v>
      </c>
      <c r="I4654" s="422" t="s">
        <v>9359</v>
      </c>
      <c r="J4654" s="422" t="s">
        <v>976</v>
      </c>
      <c r="K4654" s="536">
        <v>4</v>
      </c>
      <c r="L4654" s="379">
        <v>12</v>
      </c>
      <c r="M4654" s="247">
        <f t="shared" si="95"/>
        <v>24000</v>
      </c>
      <c r="N4654" s="379"/>
      <c r="O4654" s="379"/>
      <c r="P4654" s="247"/>
    </row>
    <row r="4655" spans="1:16" x14ac:dyDescent="0.2">
      <c r="A4655" s="579" t="s">
        <v>9243</v>
      </c>
      <c r="B4655" s="580" t="s">
        <v>9244</v>
      </c>
      <c r="C4655" s="596"/>
      <c r="D4655" s="581" t="s">
        <v>828</v>
      </c>
      <c r="E4655" s="585">
        <v>2000</v>
      </c>
      <c r="F4655" s="567">
        <v>46959089</v>
      </c>
      <c r="G4655" s="581" t="s">
        <v>9506</v>
      </c>
      <c r="H4655" s="422" t="s">
        <v>9507</v>
      </c>
      <c r="I4655" s="422" t="s">
        <v>9359</v>
      </c>
      <c r="J4655" s="422" t="s">
        <v>976</v>
      </c>
      <c r="K4655" s="536">
        <v>4</v>
      </c>
      <c r="L4655" s="379">
        <v>12</v>
      </c>
      <c r="M4655" s="247">
        <f t="shared" si="95"/>
        <v>24000</v>
      </c>
      <c r="N4655" s="379"/>
      <c r="O4655" s="379"/>
      <c r="P4655" s="247"/>
    </row>
    <row r="4656" spans="1:16" x14ac:dyDescent="0.2">
      <c r="A4656" s="579" t="s">
        <v>9243</v>
      </c>
      <c r="B4656" s="580" t="s">
        <v>9244</v>
      </c>
      <c r="C4656" s="596"/>
      <c r="D4656" s="581" t="s">
        <v>960</v>
      </c>
      <c r="E4656" s="585">
        <v>3500</v>
      </c>
      <c r="F4656" s="567">
        <v>19988468</v>
      </c>
      <c r="G4656" s="581" t="s">
        <v>9508</v>
      </c>
      <c r="H4656" s="422" t="s">
        <v>960</v>
      </c>
      <c r="I4656" s="422" t="s">
        <v>9359</v>
      </c>
      <c r="J4656" s="422" t="s">
        <v>976</v>
      </c>
      <c r="K4656" s="536">
        <v>4</v>
      </c>
      <c r="L4656" s="379">
        <v>12</v>
      </c>
      <c r="M4656" s="247">
        <f t="shared" si="95"/>
        <v>42000</v>
      </c>
      <c r="N4656" s="379"/>
      <c r="O4656" s="379"/>
      <c r="P4656" s="247"/>
    </row>
    <row r="4657" spans="1:16" x14ac:dyDescent="0.2">
      <c r="A4657" s="579" t="s">
        <v>9243</v>
      </c>
      <c r="B4657" s="580" t="s">
        <v>9244</v>
      </c>
      <c r="C4657" s="596"/>
      <c r="D4657" s="581" t="s">
        <v>828</v>
      </c>
      <c r="E4657" s="585">
        <v>2000</v>
      </c>
      <c r="F4657" s="567">
        <v>48538191</v>
      </c>
      <c r="G4657" s="581" t="s">
        <v>9509</v>
      </c>
      <c r="H4657" s="422" t="s">
        <v>9439</v>
      </c>
      <c r="I4657" s="422" t="s">
        <v>9359</v>
      </c>
      <c r="J4657" s="422" t="s">
        <v>976</v>
      </c>
      <c r="K4657" s="536">
        <v>4</v>
      </c>
      <c r="L4657" s="379">
        <v>12</v>
      </c>
      <c r="M4657" s="247">
        <f t="shared" si="95"/>
        <v>24000</v>
      </c>
      <c r="N4657" s="379"/>
      <c r="O4657" s="379"/>
      <c r="P4657" s="247"/>
    </row>
    <row r="4658" spans="1:16" ht="22.5" x14ac:dyDescent="0.2">
      <c r="A4658" s="579" t="s">
        <v>9243</v>
      </c>
      <c r="B4658" s="580" t="s">
        <v>9244</v>
      </c>
      <c r="C4658" s="596"/>
      <c r="D4658" s="583" t="s">
        <v>9302</v>
      </c>
      <c r="E4658" s="585">
        <v>2500</v>
      </c>
      <c r="F4658" s="567">
        <v>46947558</v>
      </c>
      <c r="G4658" s="581" t="s">
        <v>9510</v>
      </c>
      <c r="H4658" s="422" t="s">
        <v>9280</v>
      </c>
      <c r="I4658" s="422" t="s">
        <v>9359</v>
      </c>
      <c r="J4658" s="422" t="s">
        <v>976</v>
      </c>
      <c r="K4658" s="536">
        <v>4</v>
      </c>
      <c r="L4658" s="379">
        <v>12</v>
      </c>
      <c r="M4658" s="247">
        <f t="shared" si="95"/>
        <v>30000</v>
      </c>
      <c r="N4658" s="379"/>
      <c r="O4658" s="379"/>
      <c r="P4658" s="247"/>
    </row>
    <row r="4659" spans="1:16" ht="22.5" x14ac:dyDescent="0.2">
      <c r="A4659" s="579" t="s">
        <v>9243</v>
      </c>
      <c r="B4659" s="580" t="s">
        <v>9244</v>
      </c>
      <c r="C4659" s="596"/>
      <c r="D4659" s="583" t="s">
        <v>9303</v>
      </c>
      <c r="E4659" s="585">
        <v>3000</v>
      </c>
      <c r="F4659" s="567">
        <v>20116931</v>
      </c>
      <c r="G4659" s="581" t="s">
        <v>9511</v>
      </c>
      <c r="H4659" s="422" t="s">
        <v>9280</v>
      </c>
      <c r="I4659" s="422" t="s">
        <v>9359</v>
      </c>
      <c r="J4659" s="422" t="s">
        <v>976</v>
      </c>
      <c r="K4659" s="536">
        <v>4</v>
      </c>
      <c r="L4659" s="379">
        <v>12</v>
      </c>
      <c r="M4659" s="247">
        <f t="shared" si="95"/>
        <v>36000</v>
      </c>
      <c r="N4659" s="379"/>
      <c r="O4659" s="379"/>
      <c r="P4659" s="247"/>
    </row>
    <row r="4660" spans="1:16" ht="22.5" x14ac:dyDescent="0.2">
      <c r="A4660" s="579" t="s">
        <v>9243</v>
      </c>
      <c r="B4660" s="580" t="s">
        <v>9244</v>
      </c>
      <c r="C4660" s="596"/>
      <c r="D4660" s="583" t="s">
        <v>9304</v>
      </c>
      <c r="E4660" s="585">
        <v>3000</v>
      </c>
      <c r="F4660" s="591">
        <v>72301049</v>
      </c>
      <c r="G4660" s="579" t="s">
        <v>9512</v>
      </c>
      <c r="H4660" s="422" t="s">
        <v>9280</v>
      </c>
      <c r="I4660" s="422" t="s">
        <v>9359</v>
      </c>
      <c r="J4660" s="422" t="s">
        <v>976</v>
      </c>
      <c r="K4660" s="536">
        <v>4</v>
      </c>
      <c r="L4660" s="379">
        <v>12</v>
      </c>
      <c r="M4660" s="247">
        <f t="shared" si="95"/>
        <v>36000</v>
      </c>
      <c r="N4660" s="379"/>
      <c r="O4660" s="379"/>
      <c r="P4660" s="247"/>
    </row>
    <row r="4661" spans="1:16" x14ac:dyDescent="0.2">
      <c r="A4661" s="579" t="s">
        <v>9243</v>
      </c>
      <c r="B4661" s="580" t="s">
        <v>9244</v>
      </c>
      <c r="C4661" s="596"/>
      <c r="D4661" s="581" t="s">
        <v>9305</v>
      </c>
      <c r="E4661" s="585">
        <v>2200</v>
      </c>
      <c r="F4661" s="567">
        <v>70242122</v>
      </c>
      <c r="G4661" s="581" t="s">
        <v>9513</v>
      </c>
      <c r="H4661" s="422" t="s">
        <v>9514</v>
      </c>
      <c r="I4661" s="422" t="s">
        <v>9359</v>
      </c>
      <c r="J4661" s="422" t="s">
        <v>976</v>
      </c>
      <c r="K4661" s="536">
        <v>4</v>
      </c>
      <c r="L4661" s="379">
        <v>12</v>
      </c>
      <c r="M4661" s="247">
        <f t="shared" si="95"/>
        <v>26400</v>
      </c>
      <c r="N4661" s="379"/>
      <c r="O4661" s="379"/>
      <c r="P4661" s="247"/>
    </row>
    <row r="4662" spans="1:16" ht="22.5" x14ac:dyDescent="0.2">
      <c r="A4662" s="579" t="s">
        <v>9243</v>
      </c>
      <c r="B4662" s="580" t="s">
        <v>9244</v>
      </c>
      <c r="C4662" s="596"/>
      <c r="D4662" s="583" t="s">
        <v>9306</v>
      </c>
      <c r="E4662" s="585">
        <v>2000</v>
      </c>
      <c r="F4662" s="567">
        <v>41403681</v>
      </c>
      <c r="G4662" s="581" t="s">
        <v>9515</v>
      </c>
      <c r="H4662" s="422" t="s">
        <v>946</v>
      </c>
      <c r="I4662" s="422" t="s">
        <v>9359</v>
      </c>
      <c r="J4662" s="422" t="s">
        <v>976</v>
      </c>
      <c r="K4662" s="536">
        <v>4</v>
      </c>
      <c r="L4662" s="379">
        <v>12</v>
      </c>
      <c r="M4662" s="247">
        <f t="shared" si="95"/>
        <v>24000</v>
      </c>
      <c r="N4662" s="379"/>
      <c r="O4662" s="379"/>
      <c r="P4662" s="247"/>
    </row>
    <row r="4663" spans="1:16" x14ac:dyDescent="0.2">
      <c r="A4663" s="579" t="s">
        <v>9243</v>
      </c>
      <c r="B4663" s="580" t="s">
        <v>9244</v>
      </c>
      <c r="C4663" s="596"/>
      <c r="D4663" s="581" t="s">
        <v>9307</v>
      </c>
      <c r="E4663" s="584">
        <v>2000</v>
      </c>
      <c r="F4663" s="567">
        <v>72969233</v>
      </c>
      <c r="G4663" s="581" t="s">
        <v>9516</v>
      </c>
      <c r="H4663" s="422" t="s">
        <v>946</v>
      </c>
      <c r="I4663" s="422" t="s">
        <v>9359</v>
      </c>
      <c r="J4663" s="422" t="s">
        <v>976</v>
      </c>
      <c r="K4663" s="536">
        <v>4</v>
      </c>
      <c r="L4663" s="379">
        <v>12</v>
      </c>
      <c r="M4663" s="247">
        <f t="shared" si="95"/>
        <v>24000</v>
      </c>
      <c r="N4663" s="379"/>
      <c r="O4663" s="379"/>
      <c r="P4663" s="247"/>
    </row>
    <row r="4664" spans="1:16" x14ac:dyDescent="0.2">
      <c r="A4664" s="579" t="s">
        <v>9243</v>
      </c>
      <c r="B4664" s="580" t="s">
        <v>9244</v>
      </c>
      <c r="C4664" s="596"/>
      <c r="D4664" s="583" t="s">
        <v>9252</v>
      </c>
      <c r="E4664" s="585">
        <v>1800</v>
      </c>
      <c r="F4664" s="567">
        <v>20099913</v>
      </c>
      <c r="G4664" s="581" t="s">
        <v>9517</v>
      </c>
      <c r="H4664" s="422" t="s">
        <v>9416</v>
      </c>
      <c r="I4664" s="422"/>
      <c r="J4664" s="422" t="s">
        <v>790</v>
      </c>
      <c r="K4664" s="536">
        <v>4</v>
      </c>
      <c r="L4664" s="379">
        <v>12</v>
      </c>
      <c r="M4664" s="247">
        <f t="shared" ref="M4664:M4727" si="96">E4664*L4664</f>
        <v>21600</v>
      </c>
      <c r="N4664" s="379"/>
      <c r="O4664" s="379"/>
      <c r="P4664" s="247"/>
    </row>
    <row r="4665" spans="1:16" x14ac:dyDescent="0.2">
      <c r="A4665" s="579" t="s">
        <v>9243</v>
      </c>
      <c r="B4665" s="580" t="s">
        <v>9244</v>
      </c>
      <c r="C4665" s="596"/>
      <c r="D4665" s="583" t="s">
        <v>828</v>
      </c>
      <c r="E4665" s="585">
        <v>1500</v>
      </c>
      <c r="F4665" s="567">
        <v>19985508</v>
      </c>
      <c r="G4665" s="581" t="s">
        <v>9518</v>
      </c>
      <c r="H4665" s="422" t="s">
        <v>9364</v>
      </c>
      <c r="I4665" s="422"/>
      <c r="J4665" s="422" t="s">
        <v>790</v>
      </c>
      <c r="K4665" s="536">
        <v>4</v>
      </c>
      <c r="L4665" s="379">
        <v>12</v>
      </c>
      <c r="M4665" s="247">
        <f t="shared" si="96"/>
        <v>18000</v>
      </c>
      <c r="N4665" s="379"/>
      <c r="O4665" s="379"/>
      <c r="P4665" s="247"/>
    </row>
    <row r="4666" spans="1:16" ht="22.5" x14ac:dyDescent="0.2">
      <c r="A4666" s="579" t="s">
        <v>9243</v>
      </c>
      <c r="B4666" s="580" t="s">
        <v>9244</v>
      </c>
      <c r="C4666" s="596"/>
      <c r="D4666" s="581" t="s">
        <v>9308</v>
      </c>
      <c r="E4666" s="585">
        <v>2000</v>
      </c>
      <c r="F4666" s="567">
        <v>45768017</v>
      </c>
      <c r="G4666" s="581" t="s">
        <v>9519</v>
      </c>
      <c r="H4666" s="422" t="s">
        <v>9433</v>
      </c>
      <c r="I4666" s="422" t="s">
        <v>9359</v>
      </c>
      <c r="J4666" s="422" t="s">
        <v>976</v>
      </c>
      <c r="K4666" s="536">
        <v>4</v>
      </c>
      <c r="L4666" s="379">
        <v>12</v>
      </c>
      <c r="M4666" s="247">
        <f t="shared" si="96"/>
        <v>24000</v>
      </c>
      <c r="N4666" s="379"/>
      <c r="O4666" s="379"/>
      <c r="P4666" s="247"/>
    </row>
    <row r="4667" spans="1:16" ht="22.5" x14ac:dyDescent="0.2">
      <c r="A4667" s="579" t="s">
        <v>9243</v>
      </c>
      <c r="B4667" s="580" t="s">
        <v>9244</v>
      </c>
      <c r="C4667" s="596"/>
      <c r="D4667" s="581" t="s">
        <v>9309</v>
      </c>
      <c r="E4667" s="585">
        <v>3400</v>
      </c>
      <c r="F4667" s="567">
        <v>41167067</v>
      </c>
      <c r="G4667" s="580" t="s">
        <v>9520</v>
      </c>
      <c r="H4667" s="422" t="s">
        <v>9521</v>
      </c>
      <c r="I4667" s="422" t="s">
        <v>9359</v>
      </c>
      <c r="J4667" s="422" t="s">
        <v>976</v>
      </c>
      <c r="K4667" s="536">
        <v>4</v>
      </c>
      <c r="L4667" s="379">
        <v>12</v>
      </c>
      <c r="M4667" s="247">
        <f t="shared" si="96"/>
        <v>40800</v>
      </c>
      <c r="N4667" s="379"/>
      <c r="O4667" s="379"/>
      <c r="P4667" s="247"/>
    </row>
    <row r="4668" spans="1:16" ht="22.5" x14ac:dyDescent="0.2">
      <c r="A4668" s="579" t="s">
        <v>9243</v>
      </c>
      <c r="B4668" s="580" t="s">
        <v>9244</v>
      </c>
      <c r="C4668" s="596"/>
      <c r="D4668" s="581" t="s">
        <v>9309</v>
      </c>
      <c r="E4668" s="585">
        <v>3400</v>
      </c>
      <c r="F4668" s="567">
        <v>70105211</v>
      </c>
      <c r="G4668" s="581" t="s">
        <v>9522</v>
      </c>
      <c r="H4668" s="422" t="s">
        <v>9521</v>
      </c>
      <c r="I4668" s="422" t="s">
        <v>9359</v>
      </c>
      <c r="J4668" s="422" t="s">
        <v>976</v>
      </c>
      <c r="K4668" s="536">
        <v>4</v>
      </c>
      <c r="L4668" s="379">
        <v>12</v>
      </c>
      <c r="M4668" s="247">
        <f t="shared" si="96"/>
        <v>40800</v>
      </c>
      <c r="N4668" s="379"/>
      <c r="O4668" s="379"/>
      <c r="P4668" s="247"/>
    </row>
    <row r="4669" spans="1:16" x14ac:dyDescent="0.2">
      <c r="A4669" s="579" t="s">
        <v>9243</v>
      </c>
      <c r="B4669" s="580" t="s">
        <v>9244</v>
      </c>
      <c r="C4669" s="596"/>
      <c r="D4669" s="581" t="s">
        <v>828</v>
      </c>
      <c r="E4669" s="584">
        <v>2100</v>
      </c>
      <c r="F4669" s="567">
        <v>72897200</v>
      </c>
      <c r="G4669" s="581" t="s">
        <v>9523</v>
      </c>
      <c r="H4669" s="422" t="s">
        <v>9507</v>
      </c>
      <c r="I4669" s="422" t="s">
        <v>9359</v>
      </c>
      <c r="J4669" s="422" t="s">
        <v>976</v>
      </c>
      <c r="K4669" s="536">
        <v>4</v>
      </c>
      <c r="L4669" s="379">
        <v>12</v>
      </c>
      <c r="M4669" s="247">
        <f t="shared" si="96"/>
        <v>25200</v>
      </c>
      <c r="N4669" s="379"/>
      <c r="O4669" s="379"/>
      <c r="P4669" s="247"/>
    </row>
    <row r="4670" spans="1:16" x14ac:dyDescent="0.2">
      <c r="A4670" s="579" t="s">
        <v>9243</v>
      </c>
      <c r="B4670" s="580" t="s">
        <v>9244</v>
      </c>
      <c r="C4670" s="596"/>
      <c r="D4670" s="581" t="s">
        <v>828</v>
      </c>
      <c r="E4670" s="588">
        <v>2500</v>
      </c>
      <c r="F4670" s="567">
        <v>42613621</v>
      </c>
      <c r="G4670" s="580" t="s">
        <v>9524</v>
      </c>
      <c r="H4670" s="422" t="s">
        <v>9525</v>
      </c>
      <c r="I4670" s="422" t="s">
        <v>9359</v>
      </c>
      <c r="J4670" s="422" t="s">
        <v>976</v>
      </c>
      <c r="K4670" s="536">
        <v>4</v>
      </c>
      <c r="L4670" s="379">
        <v>12</v>
      </c>
      <c r="M4670" s="247">
        <f t="shared" si="96"/>
        <v>30000</v>
      </c>
      <c r="N4670" s="379"/>
      <c r="O4670" s="379"/>
      <c r="P4670" s="247"/>
    </row>
    <row r="4671" spans="1:16" x14ac:dyDescent="0.2">
      <c r="A4671" s="579" t="s">
        <v>9243</v>
      </c>
      <c r="B4671" s="580" t="s">
        <v>9244</v>
      </c>
      <c r="C4671" s="596"/>
      <c r="D4671" s="581" t="s">
        <v>946</v>
      </c>
      <c r="E4671" s="585">
        <v>2800</v>
      </c>
      <c r="F4671" s="567">
        <v>43386442</v>
      </c>
      <c r="G4671" s="580" t="s">
        <v>9526</v>
      </c>
      <c r="H4671" s="422" t="s">
        <v>946</v>
      </c>
      <c r="I4671" s="422" t="s">
        <v>9359</v>
      </c>
      <c r="J4671" s="422" t="s">
        <v>976</v>
      </c>
      <c r="K4671" s="536">
        <v>4</v>
      </c>
      <c r="L4671" s="379">
        <v>12</v>
      </c>
      <c r="M4671" s="247">
        <f t="shared" si="96"/>
        <v>33600</v>
      </c>
      <c r="N4671" s="379"/>
      <c r="O4671" s="379"/>
      <c r="P4671" s="247"/>
    </row>
    <row r="4672" spans="1:16" x14ac:dyDescent="0.2">
      <c r="A4672" s="579" t="s">
        <v>9243</v>
      </c>
      <c r="B4672" s="580" t="s">
        <v>9244</v>
      </c>
      <c r="C4672" s="596"/>
      <c r="D4672" s="581" t="s">
        <v>9253</v>
      </c>
      <c r="E4672" s="585">
        <v>2000</v>
      </c>
      <c r="F4672" s="567">
        <v>43739585</v>
      </c>
      <c r="G4672" s="580" t="s">
        <v>9527</v>
      </c>
      <c r="H4672" s="422" t="s">
        <v>9362</v>
      </c>
      <c r="I4672" s="422"/>
      <c r="J4672" s="422"/>
      <c r="K4672" s="536">
        <v>4</v>
      </c>
      <c r="L4672" s="379">
        <v>12</v>
      </c>
      <c r="M4672" s="247">
        <f t="shared" si="96"/>
        <v>24000</v>
      </c>
      <c r="N4672" s="379"/>
      <c r="O4672" s="379"/>
      <c r="P4672" s="247"/>
    </row>
    <row r="4673" spans="1:16" x14ac:dyDescent="0.2">
      <c r="A4673" s="579" t="s">
        <v>9243</v>
      </c>
      <c r="B4673" s="580" t="s">
        <v>9244</v>
      </c>
      <c r="C4673" s="596"/>
      <c r="D4673" s="583" t="s">
        <v>9310</v>
      </c>
      <c r="E4673" s="585">
        <v>3000</v>
      </c>
      <c r="F4673" s="567">
        <v>40937021</v>
      </c>
      <c r="G4673" s="380" t="s">
        <v>9528</v>
      </c>
      <c r="H4673" s="422" t="s">
        <v>9529</v>
      </c>
      <c r="I4673" s="422" t="s">
        <v>9359</v>
      </c>
      <c r="J4673" s="422" t="s">
        <v>976</v>
      </c>
      <c r="K4673" s="536">
        <v>4</v>
      </c>
      <c r="L4673" s="379">
        <v>12</v>
      </c>
      <c r="M4673" s="247">
        <f t="shared" si="96"/>
        <v>36000</v>
      </c>
      <c r="N4673" s="379"/>
      <c r="O4673" s="379"/>
      <c r="P4673" s="247"/>
    </row>
    <row r="4674" spans="1:16" x14ac:dyDescent="0.2">
      <c r="A4674" s="579" t="s">
        <v>9243</v>
      </c>
      <c r="B4674" s="580" t="s">
        <v>9244</v>
      </c>
      <c r="C4674" s="596"/>
      <c r="D4674" s="581" t="s">
        <v>9311</v>
      </c>
      <c r="E4674" s="585">
        <v>1500</v>
      </c>
      <c r="F4674" s="567">
        <v>46322594</v>
      </c>
      <c r="G4674" s="580" t="s">
        <v>9530</v>
      </c>
      <c r="H4674" s="422" t="s">
        <v>9364</v>
      </c>
      <c r="I4674" s="422"/>
      <c r="J4674" s="422" t="s">
        <v>790</v>
      </c>
      <c r="K4674" s="536">
        <v>4</v>
      </c>
      <c r="L4674" s="379">
        <v>12</v>
      </c>
      <c r="M4674" s="247">
        <f t="shared" si="96"/>
        <v>18000</v>
      </c>
      <c r="N4674" s="379"/>
      <c r="O4674" s="379"/>
      <c r="P4674" s="247"/>
    </row>
    <row r="4675" spans="1:16" x14ac:dyDescent="0.2">
      <c r="A4675" s="579" t="s">
        <v>9243</v>
      </c>
      <c r="B4675" s="580" t="s">
        <v>9244</v>
      </c>
      <c r="C4675" s="596"/>
      <c r="D4675" s="581" t="s">
        <v>976</v>
      </c>
      <c r="E4675" s="585">
        <v>2100</v>
      </c>
      <c r="F4675" s="567">
        <v>44521811</v>
      </c>
      <c r="G4675" s="580" t="s">
        <v>9531</v>
      </c>
      <c r="H4675" s="422" t="s">
        <v>976</v>
      </c>
      <c r="I4675" s="422" t="s">
        <v>9359</v>
      </c>
      <c r="J4675" s="422" t="s">
        <v>976</v>
      </c>
      <c r="K4675" s="536">
        <v>4</v>
      </c>
      <c r="L4675" s="379">
        <v>12</v>
      </c>
      <c r="M4675" s="247">
        <f t="shared" si="96"/>
        <v>25200</v>
      </c>
      <c r="N4675" s="379"/>
      <c r="O4675" s="379"/>
      <c r="P4675" s="247"/>
    </row>
    <row r="4676" spans="1:16" ht="22.5" x14ac:dyDescent="0.2">
      <c r="A4676" s="579" t="s">
        <v>9243</v>
      </c>
      <c r="B4676" s="580" t="s">
        <v>9244</v>
      </c>
      <c r="C4676" s="596"/>
      <c r="D4676" s="581" t="s">
        <v>9312</v>
      </c>
      <c r="E4676" s="585">
        <v>1800</v>
      </c>
      <c r="F4676" s="567">
        <v>41579823</v>
      </c>
      <c r="G4676" s="580" t="s">
        <v>9532</v>
      </c>
      <c r="H4676" s="422" t="s">
        <v>9533</v>
      </c>
      <c r="I4676" s="422" t="s">
        <v>9359</v>
      </c>
      <c r="J4676" s="422" t="s">
        <v>976</v>
      </c>
      <c r="K4676" s="536">
        <v>4</v>
      </c>
      <c r="L4676" s="379">
        <v>12</v>
      </c>
      <c r="M4676" s="247">
        <f t="shared" si="96"/>
        <v>21600</v>
      </c>
      <c r="N4676" s="379"/>
      <c r="O4676" s="379"/>
      <c r="P4676" s="247"/>
    </row>
    <row r="4677" spans="1:16" ht="22.5" x14ac:dyDescent="0.2">
      <c r="A4677" s="579" t="s">
        <v>9243</v>
      </c>
      <c r="B4677" s="580" t="s">
        <v>9244</v>
      </c>
      <c r="C4677" s="596"/>
      <c r="D4677" s="581" t="s">
        <v>9313</v>
      </c>
      <c r="E4677" s="585">
        <v>2100</v>
      </c>
      <c r="F4677" s="567">
        <v>45278355</v>
      </c>
      <c r="G4677" s="580" t="s">
        <v>9534</v>
      </c>
      <c r="H4677" s="422" t="s">
        <v>9403</v>
      </c>
      <c r="I4677" s="422"/>
      <c r="J4677" s="422" t="s">
        <v>790</v>
      </c>
      <c r="K4677" s="536">
        <v>4</v>
      </c>
      <c r="L4677" s="379">
        <v>12</v>
      </c>
      <c r="M4677" s="247">
        <f t="shared" si="96"/>
        <v>25200</v>
      </c>
      <c r="N4677" s="379"/>
      <c r="O4677" s="379"/>
      <c r="P4677" s="247"/>
    </row>
    <row r="4678" spans="1:16" x14ac:dyDescent="0.2">
      <c r="A4678" s="579" t="s">
        <v>9243</v>
      </c>
      <c r="B4678" s="580" t="s">
        <v>9244</v>
      </c>
      <c r="C4678" s="596"/>
      <c r="D4678" s="581" t="s">
        <v>9314</v>
      </c>
      <c r="E4678" s="585">
        <v>2100</v>
      </c>
      <c r="F4678" s="567">
        <v>43525525</v>
      </c>
      <c r="G4678" s="580" t="s">
        <v>9535</v>
      </c>
      <c r="H4678" s="422" t="s">
        <v>9536</v>
      </c>
      <c r="I4678" s="422" t="s">
        <v>9359</v>
      </c>
      <c r="J4678" s="422" t="s">
        <v>976</v>
      </c>
      <c r="K4678" s="536">
        <v>4</v>
      </c>
      <c r="L4678" s="379">
        <v>12</v>
      </c>
      <c r="M4678" s="247">
        <f t="shared" si="96"/>
        <v>25200</v>
      </c>
      <c r="N4678" s="379"/>
      <c r="O4678" s="379"/>
      <c r="P4678" s="247"/>
    </row>
    <row r="4679" spans="1:16" x14ac:dyDescent="0.2">
      <c r="A4679" s="579" t="s">
        <v>9243</v>
      </c>
      <c r="B4679" s="580" t="s">
        <v>9244</v>
      </c>
      <c r="C4679" s="596"/>
      <c r="D4679" s="581" t="s">
        <v>790</v>
      </c>
      <c r="E4679" s="585">
        <v>1800</v>
      </c>
      <c r="F4679" s="567">
        <v>44218380</v>
      </c>
      <c r="G4679" s="580" t="s">
        <v>9537</v>
      </c>
      <c r="H4679" s="422" t="s">
        <v>9436</v>
      </c>
      <c r="I4679" s="422"/>
      <c r="J4679" s="422" t="s">
        <v>790</v>
      </c>
      <c r="K4679" s="536">
        <v>4</v>
      </c>
      <c r="L4679" s="379">
        <v>12</v>
      </c>
      <c r="M4679" s="247">
        <f t="shared" si="96"/>
        <v>21600</v>
      </c>
      <c r="N4679" s="379"/>
      <c r="O4679" s="379"/>
      <c r="P4679" s="247"/>
    </row>
    <row r="4680" spans="1:16" ht="22.5" x14ac:dyDescent="0.2">
      <c r="A4680" s="579" t="s">
        <v>9243</v>
      </c>
      <c r="B4680" s="580" t="s">
        <v>9244</v>
      </c>
      <c r="C4680" s="596"/>
      <c r="D4680" s="581" t="s">
        <v>9261</v>
      </c>
      <c r="E4680" s="585">
        <v>1100</v>
      </c>
      <c r="F4680" s="567">
        <v>47173523</v>
      </c>
      <c r="G4680" s="580" t="s">
        <v>9538</v>
      </c>
      <c r="H4680" s="422" t="s">
        <v>9362</v>
      </c>
      <c r="I4680" s="422"/>
      <c r="J4680" s="422"/>
      <c r="K4680" s="536">
        <v>4</v>
      </c>
      <c r="L4680" s="379">
        <v>12</v>
      </c>
      <c r="M4680" s="247">
        <f t="shared" si="96"/>
        <v>13200</v>
      </c>
      <c r="N4680" s="379"/>
      <c r="O4680" s="379"/>
      <c r="P4680" s="247"/>
    </row>
    <row r="4681" spans="1:16" x14ac:dyDescent="0.2">
      <c r="A4681" s="579" t="s">
        <v>9243</v>
      </c>
      <c r="B4681" s="580" t="s">
        <v>9244</v>
      </c>
      <c r="C4681" s="596"/>
      <c r="D4681" s="581" t="s">
        <v>9315</v>
      </c>
      <c r="E4681" s="585">
        <v>2100</v>
      </c>
      <c r="F4681" s="567">
        <v>23242227</v>
      </c>
      <c r="G4681" s="580" t="s">
        <v>9539</v>
      </c>
      <c r="H4681" s="422" t="s">
        <v>960</v>
      </c>
      <c r="I4681" s="422" t="s">
        <v>9540</v>
      </c>
      <c r="J4681" s="422" t="s">
        <v>976</v>
      </c>
      <c r="K4681" s="536">
        <v>4</v>
      </c>
      <c r="L4681" s="379">
        <v>12</v>
      </c>
      <c r="M4681" s="247">
        <f t="shared" si="96"/>
        <v>25200</v>
      </c>
      <c r="N4681" s="379"/>
      <c r="O4681" s="379"/>
      <c r="P4681" s="247"/>
    </row>
    <row r="4682" spans="1:16" x14ac:dyDescent="0.2">
      <c r="A4682" s="579" t="s">
        <v>9243</v>
      </c>
      <c r="B4682" s="580" t="s">
        <v>9244</v>
      </c>
      <c r="C4682" s="596"/>
      <c r="D4682" s="581" t="s">
        <v>790</v>
      </c>
      <c r="E4682" s="585">
        <v>1800</v>
      </c>
      <c r="F4682" s="567">
        <v>75237391</v>
      </c>
      <c r="G4682" s="580" t="s">
        <v>9541</v>
      </c>
      <c r="H4682" s="422" t="s">
        <v>9364</v>
      </c>
      <c r="I4682" s="422"/>
      <c r="J4682" s="422" t="s">
        <v>790</v>
      </c>
      <c r="K4682" s="536">
        <v>4</v>
      </c>
      <c r="L4682" s="379">
        <v>12</v>
      </c>
      <c r="M4682" s="247">
        <f t="shared" si="96"/>
        <v>21600</v>
      </c>
      <c r="N4682" s="379"/>
      <c r="O4682" s="379"/>
      <c r="P4682" s="247"/>
    </row>
    <row r="4683" spans="1:16" x14ac:dyDescent="0.2">
      <c r="A4683" s="579" t="s">
        <v>9243</v>
      </c>
      <c r="B4683" s="580" t="s">
        <v>9244</v>
      </c>
      <c r="C4683" s="596"/>
      <c r="D4683" s="581" t="s">
        <v>828</v>
      </c>
      <c r="E4683" s="585">
        <v>1800</v>
      </c>
      <c r="F4683" s="567">
        <v>47493166</v>
      </c>
      <c r="G4683" s="580" t="s">
        <v>9542</v>
      </c>
      <c r="H4683" s="422" t="s">
        <v>9364</v>
      </c>
      <c r="I4683" s="422"/>
      <c r="J4683" s="422" t="s">
        <v>790</v>
      </c>
      <c r="K4683" s="536">
        <v>4</v>
      </c>
      <c r="L4683" s="379">
        <v>12</v>
      </c>
      <c r="M4683" s="247">
        <f t="shared" si="96"/>
        <v>21600</v>
      </c>
      <c r="N4683" s="379"/>
      <c r="O4683" s="379"/>
      <c r="P4683" s="247"/>
    </row>
    <row r="4684" spans="1:16" x14ac:dyDescent="0.2">
      <c r="A4684" s="579" t="s">
        <v>9243</v>
      </c>
      <c r="B4684" s="580" t="s">
        <v>9244</v>
      </c>
      <c r="C4684" s="596"/>
      <c r="D4684" s="581" t="s">
        <v>9316</v>
      </c>
      <c r="E4684" s="585">
        <v>2100</v>
      </c>
      <c r="F4684" s="567">
        <v>46041729</v>
      </c>
      <c r="G4684" s="580" t="s">
        <v>9543</v>
      </c>
      <c r="H4684" s="422" t="s">
        <v>9544</v>
      </c>
      <c r="I4684" s="422" t="s">
        <v>9359</v>
      </c>
      <c r="J4684" s="422" t="s">
        <v>976</v>
      </c>
      <c r="K4684" s="536">
        <v>4</v>
      </c>
      <c r="L4684" s="379">
        <v>12</v>
      </c>
      <c r="M4684" s="247">
        <f t="shared" si="96"/>
        <v>25200</v>
      </c>
      <c r="N4684" s="379"/>
      <c r="O4684" s="379"/>
      <c r="P4684" s="247"/>
    </row>
    <row r="4685" spans="1:16" x14ac:dyDescent="0.2">
      <c r="A4685" s="579" t="s">
        <v>9243</v>
      </c>
      <c r="B4685" s="580" t="s">
        <v>9244</v>
      </c>
      <c r="C4685" s="596"/>
      <c r="D4685" s="581" t="s">
        <v>976</v>
      </c>
      <c r="E4685" s="585">
        <v>2500</v>
      </c>
      <c r="F4685" s="567">
        <v>19853343</v>
      </c>
      <c r="G4685" s="380" t="s">
        <v>9545</v>
      </c>
      <c r="H4685" s="422" t="s">
        <v>960</v>
      </c>
      <c r="I4685" s="422" t="s">
        <v>9359</v>
      </c>
      <c r="J4685" s="422" t="s">
        <v>976</v>
      </c>
      <c r="K4685" s="536">
        <v>4</v>
      </c>
      <c r="L4685" s="379">
        <v>12</v>
      </c>
      <c r="M4685" s="247">
        <f t="shared" si="96"/>
        <v>30000</v>
      </c>
      <c r="N4685" s="379"/>
      <c r="O4685" s="379"/>
      <c r="P4685" s="247"/>
    </row>
    <row r="4686" spans="1:16" x14ac:dyDescent="0.2">
      <c r="A4686" s="579" t="s">
        <v>9243</v>
      </c>
      <c r="B4686" s="580" t="s">
        <v>9244</v>
      </c>
      <c r="C4686" s="596"/>
      <c r="D4686" s="581" t="s">
        <v>828</v>
      </c>
      <c r="E4686" s="585">
        <v>2000</v>
      </c>
      <c r="F4686" s="567">
        <v>45030571</v>
      </c>
      <c r="G4686" s="581" t="s">
        <v>9546</v>
      </c>
      <c r="H4686" s="422" t="s">
        <v>9547</v>
      </c>
      <c r="I4686" s="422" t="s">
        <v>9359</v>
      </c>
      <c r="J4686" s="422" t="s">
        <v>790</v>
      </c>
      <c r="K4686" s="536">
        <v>4</v>
      </c>
      <c r="L4686" s="379">
        <v>12</v>
      </c>
      <c r="M4686" s="247">
        <f t="shared" si="96"/>
        <v>24000</v>
      </c>
      <c r="N4686" s="379"/>
      <c r="O4686" s="379"/>
      <c r="P4686" s="247"/>
    </row>
    <row r="4687" spans="1:16" x14ac:dyDescent="0.2">
      <c r="A4687" s="579" t="s">
        <v>9243</v>
      </c>
      <c r="B4687" s="580" t="s">
        <v>9244</v>
      </c>
      <c r="C4687" s="596"/>
      <c r="D4687" s="581" t="s">
        <v>9317</v>
      </c>
      <c r="E4687" s="585">
        <v>2000</v>
      </c>
      <c r="F4687" s="567">
        <v>76232217</v>
      </c>
      <c r="G4687" s="581" t="s">
        <v>9548</v>
      </c>
      <c r="H4687" s="422" t="s">
        <v>9547</v>
      </c>
      <c r="I4687" s="422" t="s">
        <v>9359</v>
      </c>
      <c r="J4687" s="422" t="s">
        <v>790</v>
      </c>
      <c r="K4687" s="536">
        <v>4</v>
      </c>
      <c r="L4687" s="379">
        <v>12</v>
      </c>
      <c r="M4687" s="247">
        <f t="shared" si="96"/>
        <v>24000</v>
      </c>
      <c r="N4687" s="379"/>
      <c r="O4687" s="379"/>
      <c r="P4687" s="247"/>
    </row>
    <row r="4688" spans="1:16" x14ac:dyDescent="0.2">
      <c r="A4688" s="579" t="s">
        <v>9243</v>
      </c>
      <c r="B4688" s="580" t="s">
        <v>9244</v>
      </c>
      <c r="C4688" s="596"/>
      <c r="D4688" s="581" t="s">
        <v>9311</v>
      </c>
      <c r="E4688" s="585">
        <v>1300</v>
      </c>
      <c r="F4688" s="567">
        <v>20006589</v>
      </c>
      <c r="G4688" s="581" t="s">
        <v>9549</v>
      </c>
      <c r="H4688" s="422" t="s">
        <v>9362</v>
      </c>
      <c r="I4688" s="422"/>
      <c r="J4688" s="422"/>
      <c r="K4688" s="536">
        <v>4</v>
      </c>
      <c r="L4688" s="379">
        <v>12</v>
      </c>
      <c r="M4688" s="247">
        <f t="shared" si="96"/>
        <v>15600</v>
      </c>
      <c r="N4688" s="379"/>
      <c r="O4688" s="379"/>
      <c r="P4688" s="247"/>
    </row>
    <row r="4689" spans="1:16" ht="22.5" x14ac:dyDescent="0.2">
      <c r="A4689" s="579" t="s">
        <v>9243</v>
      </c>
      <c r="B4689" s="380" t="s">
        <v>9246</v>
      </c>
      <c r="C4689" s="596"/>
      <c r="D4689" s="581" t="s">
        <v>9253</v>
      </c>
      <c r="E4689" s="585">
        <v>1500</v>
      </c>
      <c r="F4689" s="589" t="s">
        <v>9550</v>
      </c>
      <c r="G4689" s="380" t="s">
        <v>9551</v>
      </c>
      <c r="H4689" s="422" t="s">
        <v>9362</v>
      </c>
      <c r="I4689" s="422"/>
      <c r="J4689" s="422"/>
      <c r="K4689" s="536">
        <v>4</v>
      </c>
      <c r="L4689" s="379">
        <v>12</v>
      </c>
      <c r="M4689" s="247">
        <f t="shared" si="96"/>
        <v>18000</v>
      </c>
      <c r="N4689" s="379"/>
      <c r="O4689" s="379"/>
      <c r="P4689" s="247"/>
    </row>
    <row r="4690" spans="1:16" ht="22.5" x14ac:dyDescent="0.2">
      <c r="A4690" s="579" t="s">
        <v>9243</v>
      </c>
      <c r="B4690" s="380" t="s">
        <v>9246</v>
      </c>
      <c r="C4690" s="596"/>
      <c r="D4690" s="581" t="s">
        <v>828</v>
      </c>
      <c r="E4690" s="585">
        <v>1900</v>
      </c>
      <c r="F4690" s="567">
        <v>70041245</v>
      </c>
      <c r="G4690" s="581" t="s">
        <v>9552</v>
      </c>
      <c r="H4690" s="422" t="s">
        <v>9547</v>
      </c>
      <c r="I4690" s="422" t="s">
        <v>9359</v>
      </c>
      <c r="J4690" s="422" t="s">
        <v>790</v>
      </c>
      <c r="K4690" s="536">
        <v>4</v>
      </c>
      <c r="L4690" s="379">
        <v>12</v>
      </c>
      <c r="M4690" s="247">
        <f t="shared" si="96"/>
        <v>22800</v>
      </c>
      <c r="N4690" s="379"/>
      <c r="O4690" s="379"/>
      <c r="P4690" s="247"/>
    </row>
    <row r="4691" spans="1:16" ht="22.5" x14ac:dyDescent="0.2">
      <c r="A4691" s="579" t="s">
        <v>9243</v>
      </c>
      <c r="B4691" s="380" t="s">
        <v>9246</v>
      </c>
      <c r="C4691" s="596"/>
      <c r="D4691" s="581" t="s">
        <v>9252</v>
      </c>
      <c r="E4691" s="585">
        <v>1500</v>
      </c>
      <c r="F4691" s="567">
        <v>71421399</v>
      </c>
      <c r="G4691" s="581" t="s">
        <v>9553</v>
      </c>
      <c r="H4691" s="422" t="s">
        <v>9445</v>
      </c>
      <c r="I4691" s="422"/>
      <c r="J4691" s="422" t="s">
        <v>790</v>
      </c>
      <c r="K4691" s="536">
        <v>4</v>
      </c>
      <c r="L4691" s="379">
        <v>12</v>
      </c>
      <c r="M4691" s="247">
        <f t="shared" si="96"/>
        <v>18000</v>
      </c>
      <c r="N4691" s="379"/>
      <c r="O4691" s="379"/>
      <c r="P4691" s="247"/>
    </row>
    <row r="4692" spans="1:16" ht="22.5" x14ac:dyDescent="0.2">
      <c r="A4692" s="579" t="s">
        <v>9243</v>
      </c>
      <c r="B4692" s="380" t="s">
        <v>9246</v>
      </c>
      <c r="C4692" s="596"/>
      <c r="D4692" s="581" t="s">
        <v>9253</v>
      </c>
      <c r="E4692" s="585">
        <v>1300</v>
      </c>
      <c r="F4692" s="567">
        <v>20406297</v>
      </c>
      <c r="G4692" s="581" t="s">
        <v>9554</v>
      </c>
      <c r="H4692" s="422" t="s">
        <v>9362</v>
      </c>
      <c r="I4692" s="422"/>
      <c r="J4692" s="422"/>
      <c r="K4692" s="536">
        <v>4</v>
      </c>
      <c r="L4692" s="379">
        <v>12</v>
      </c>
      <c r="M4692" s="247">
        <f t="shared" si="96"/>
        <v>15600</v>
      </c>
      <c r="N4692" s="379"/>
      <c r="O4692" s="379"/>
      <c r="P4692" s="247"/>
    </row>
    <row r="4693" spans="1:16" ht="22.5" x14ac:dyDescent="0.2">
      <c r="A4693" s="579" t="s">
        <v>9243</v>
      </c>
      <c r="B4693" s="380" t="s">
        <v>9246</v>
      </c>
      <c r="C4693" s="596"/>
      <c r="D4693" s="581" t="s">
        <v>9318</v>
      </c>
      <c r="E4693" s="585">
        <v>2500</v>
      </c>
      <c r="F4693" s="567">
        <v>40686721</v>
      </c>
      <c r="G4693" s="581" t="s">
        <v>9555</v>
      </c>
      <c r="H4693" s="422" t="s">
        <v>9280</v>
      </c>
      <c r="I4693" s="422" t="s">
        <v>9359</v>
      </c>
      <c r="J4693" s="422" t="s">
        <v>976</v>
      </c>
      <c r="K4693" s="536">
        <v>4</v>
      </c>
      <c r="L4693" s="379">
        <v>12</v>
      </c>
      <c r="M4693" s="247">
        <f t="shared" si="96"/>
        <v>30000</v>
      </c>
      <c r="N4693" s="379"/>
      <c r="O4693" s="379"/>
      <c r="P4693" s="247"/>
    </row>
    <row r="4694" spans="1:16" ht="22.5" x14ac:dyDescent="0.2">
      <c r="A4694" s="579" t="s">
        <v>9243</v>
      </c>
      <c r="B4694" s="380" t="s">
        <v>9246</v>
      </c>
      <c r="C4694" s="596"/>
      <c r="D4694" s="581" t="s">
        <v>976</v>
      </c>
      <c r="E4694" s="585">
        <v>2500</v>
      </c>
      <c r="F4694" s="567">
        <v>42346863</v>
      </c>
      <c r="G4694" s="581" t="s">
        <v>9556</v>
      </c>
      <c r="H4694" s="422" t="s">
        <v>9557</v>
      </c>
      <c r="I4694" s="422" t="s">
        <v>9359</v>
      </c>
      <c r="J4694" s="422" t="s">
        <v>976</v>
      </c>
      <c r="K4694" s="536">
        <v>4</v>
      </c>
      <c r="L4694" s="379">
        <v>12</v>
      </c>
      <c r="M4694" s="247">
        <f t="shared" si="96"/>
        <v>30000</v>
      </c>
      <c r="N4694" s="379"/>
      <c r="O4694" s="379"/>
      <c r="P4694" s="247"/>
    </row>
    <row r="4695" spans="1:16" ht="22.5" x14ac:dyDescent="0.2">
      <c r="A4695" s="579" t="s">
        <v>9243</v>
      </c>
      <c r="B4695" s="380" t="s">
        <v>9246</v>
      </c>
      <c r="C4695" s="596"/>
      <c r="D4695" s="581" t="s">
        <v>9291</v>
      </c>
      <c r="E4695" s="585">
        <v>1600</v>
      </c>
      <c r="F4695" s="567">
        <v>42388650</v>
      </c>
      <c r="G4695" s="581" t="s">
        <v>9558</v>
      </c>
      <c r="H4695" s="422" t="s">
        <v>9364</v>
      </c>
      <c r="I4695" s="422"/>
      <c r="J4695" s="422" t="s">
        <v>790</v>
      </c>
      <c r="K4695" s="536">
        <v>4</v>
      </c>
      <c r="L4695" s="379">
        <v>12</v>
      </c>
      <c r="M4695" s="247">
        <f t="shared" si="96"/>
        <v>19200</v>
      </c>
      <c r="N4695" s="379"/>
      <c r="O4695" s="379"/>
      <c r="P4695" s="247"/>
    </row>
    <row r="4696" spans="1:16" ht="22.5" x14ac:dyDescent="0.2">
      <c r="A4696" s="579" t="s">
        <v>9243</v>
      </c>
      <c r="B4696" s="380" t="s">
        <v>9246</v>
      </c>
      <c r="C4696" s="596"/>
      <c r="D4696" s="581" t="s">
        <v>828</v>
      </c>
      <c r="E4696" s="585">
        <v>2000</v>
      </c>
      <c r="F4696" s="567">
        <v>72458998</v>
      </c>
      <c r="G4696" s="581" t="s">
        <v>9559</v>
      </c>
      <c r="H4696" s="422" t="s">
        <v>9560</v>
      </c>
      <c r="I4696" s="422" t="s">
        <v>9359</v>
      </c>
      <c r="J4696" s="422" t="s">
        <v>976</v>
      </c>
      <c r="K4696" s="536">
        <v>4</v>
      </c>
      <c r="L4696" s="379">
        <v>12</v>
      </c>
      <c r="M4696" s="247">
        <f t="shared" si="96"/>
        <v>24000</v>
      </c>
      <c r="N4696" s="379"/>
      <c r="O4696" s="379"/>
      <c r="P4696" s="247"/>
    </row>
    <row r="4697" spans="1:16" ht="22.5" x14ac:dyDescent="0.2">
      <c r="A4697" s="579" t="s">
        <v>9243</v>
      </c>
      <c r="B4697" s="380" t="s">
        <v>9246</v>
      </c>
      <c r="C4697" s="596"/>
      <c r="D4697" s="581" t="s">
        <v>828</v>
      </c>
      <c r="E4697" s="585">
        <v>2000</v>
      </c>
      <c r="F4697" s="567">
        <v>48419612</v>
      </c>
      <c r="G4697" s="581" t="s">
        <v>9561</v>
      </c>
      <c r="H4697" s="422" t="s">
        <v>9560</v>
      </c>
      <c r="I4697" s="422" t="s">
        <v>9359</v>
      </c>
      <c r="J4697" s="422" t="s">
        <v>976</v>
      </c>
      <c r="K4697" s="536">
        <v>4</v>
      </c>
      <c r="L4697" s="379">
        <v>12</v>
      </c>
      <c r="M4697" s="247">
        <f t="shared" si="96"/>
        <v>24000</v>
      </c>
      <c r="N4697" s="379"/>
      <c r="O4697" s="379"/>
      <c r="P4697" s="247"/>
    </row>
    <row r="4698" spans="1:16" ht="22.5" x14ac:dyDescent="0.2">
      <c r="A4698" s="579" t="s">
        <v>9243</v>
      </c>
      <c r="B4698" s="380" t="s">
        <v>9246</v>
      </c>
      <c r="C4698" s="596"/>
      <c r="D4698" s="581" t="s">
        <v>9319</v>
      </c>
      <c r="E4698" s="585">
        <v>2400</v>
      </c>
      <c r="F4698" s="567">
        <v>46855391</v>
      </c>
      <c r="G4698" s="581" t="s">
        <v>9562</v>
      </c>
      <c r="H4698" s="422" t="s">
        <v>9388</v>
      </c>
      <c r="I4698" s="422" t="s">
        <v>9540</v>
      </c>
      <c r="J4698" s="422" t="s">
        <v>976</v>
      </c>
      <c r="K4698" s="536">
        <v>4</v>
      </c>
      <c r="L4698" s="379">
        <v>12</v>
      </c>
      <c r="M4698" s="247">
        <f t="shared" si="96"/>
        <v>28800</v>
      </c>
      <c r="N4698" s="379"/>
      <c r="O4698" s="379"/>
      <c r="P4698" s="247"/>
    </row>
    <row r="4699" spans="1:16" ht="22.5" x14ac:dyDescent="0.2">
      <c r="A4699" s="579" t="s">
        <v>9243</v>
      </c>
      <c r="B4699" s="380" t="s">
        <v>9246</v>
      </c>
      <c r="C4699" s="596"/>
      <c r="D4699" s="581" t="s">
        <v>828</v>
      </c>
      <c r="E4699" s="585">
        <v>2000</v>
      </c>
      <c r="F4699" s="567">
        <v>73250639</v>
      </c>
      <c r="G4699" s="581" t="s">
        <v>9563</v>
      </c>
      <c r="H4699" s="422" t="s">
        <v>9560</v>
      </c>
      <c r="I4699" s="422" t="s">
        <v>9359</v>
      </c>
      <c r="J4699" s="422" t="s">
        <v>976</v>
      </c>
      <c r="K4699" s="536">
        <v>4</v>
      </c>
      <c r="L4699" s="379">
        <v>12</v>
      </c>
      <c r="M4699" s="247">
        <f t="shared" si="96"/>
        <v>24000</v>
      </c>
      <c r="N4699" s="379"/>
      <c r="O4699" s="379"/>
      <c r="P4699" s="247"/>
    </row>
    <row r="4700" spans="1:16" x14ac:dyDescent="0.2">
      <c r="A4700" s="579" t="s">
        <v>9243</v>
      </c>
      <c r="B4700" s="580" t="s">
        <v>9244</v>
      </c>
      <c r="C4700" s="596"/>
      <c r="D4700" s="581" t="s">
        <v>9320</v>
      </c>
      <c r="E4700" s="585">
        <v>2000</v>
      </c>
      <c r="F4700" s="591">
        <v>44251248</v>
      </c>
      <c r="G4700" s="380" t="s">
        <v>9564</v>
      </c>
      <c r="H4700" s="422" t="s">
        <v>9565</v>
      </c>
      <c r="I4700" s="422" t="s">
        <v>9359</v>
      </c>
      <c r="J4700" s="422" t="s">
        <v>976</v>
      </c>
      <c r="K4700" s="536">
        <v>4</v>
      </c>
      <c r="L4700" s="379">
        <v>12</v>
      </c>
      <c r="M4700" s="247">
        <f t="shared" si="96"/>
        <v>24000</v>
      </c>
      <c r="N4700" s="379"/>
      <c r="O4700" s="379"/>
      <c r="P4700" s="247"/>
    </row>
    <row r="4701" spans="1:16" x14ac:dyDescent="0.2">
      <c r="A4701" s="579" t="s">
        <v>9243</v>
      </c>
      <c r="B4701" s="580" t="s">
        <v>9244</v>
      </c>
      <c r="C4701" s="596"/>
      <c r="D4701" s="581" t="s">
        <v>976</v>
      </c>
      <c r="E4701" s="585">
        <v>2500</v>
      </c>
      <c r="F4701" s="567">
        <v>20024574</v>
      </c>
      <c r="G4701" s="380" t="s">
        <v>9566</v>
      </c>
      <c r="H4701" s="422" t="s">
        <v>9557</v>
      </c>
      <c r="I4701" s="422" t="s">
        <v>9359</v>
      </c>
      <c r="J4701" s="422" t="s">
        <v>976</v>
      </c>
      <c r="K4701" s="536">
        <v>4</v>
      </c>
      <c r="L4701" s="379">
        <v>12</v>
      </c>
      <c r="M4701" s="247">
        <f t="shared" si="96"/>
        <v>30000</v>
      </c>
      <c r="N4701" s="379"/>
      <c r="O4701" s="379"/>
      <c r="P4701" s="247"/>
    </row>
    <row r="4702" spans="1:16" ht="33.75" x14ac:dyDescent="0.2">
      <c r="A4702" s="579" t="s">
        <v>9243</v>
      </c>
      <c r="B4702" s="580" t="s">
        <v>9244</v>
      </c>
      <c r="C4702" s="596"/>
      <c r="D4702" s="581" t="s">
        <v>9321</v>
      </c>
      <c r="E4702" s="585">
        <v>2000</v>
      </c>
      <c r="F4702" s="567">
        <v>72898724</v>
      </c>
      <c r="G4702" s="380" t="s">
        <v>9567</v>
      </c>
      <c r="H4702" s="422" t="s">
        <v>9364</v>
      </c>
      <c r="I4702" s="422"/>
      <c r="J4702" s="422" t="s">
        <v>790</v>
      </c>
      <c r="K4702" s="536">
        <v>4</v>
      </c>
      <c r="L4702" s="379">
        <v>12</v>
      </c>
      <c r="M4702" s="247">
        <f t="shared" si="96"/>
        <v>24000</v>
      </c>
      <c r="N4702" s="379"/>
      <c r="O4702" s="379"/>
      <c r="P4702" s="247"/>
    </row>
    <row r="4703" spans="1:16" ht="22.5" x14ac:dyDescent="0.2">
      <c r="A4703" s="579" t="s">
        <v>9243</v>
      </c>
      <c r="B4703" s="580" t="s">
        <v>9244</v>
      </c>
      <c r="C4703" s="596"/>
      <c r="D4703" s="581" t="s">
        <v>9260</v>
      </c>
      <c r="E4703" s="585">
        <v>1100</v>
      </c>
      <c r="F4703" s="567">
        <v>43104262</v>
      </c>
      <c r="G4703" s="380" t="s">
        <v>9568</v>
      </c>
      <c r="H4703" s="422" t="s">
        <v>9362</v>
      </c>
      <c r="I4703" s="422"/>
      <c r="J4703" s="422"/>
      <c r="K4703" s="536">
        <v>4</v>
      </c>
      <c r="L4703" s="379">
        <v>12</v>
      </c>
      <c r="M4703" s="247">
        <f t="shared" si="96"/>
        <v>13200</v>
      </c>
      <c r="N4703" s="379"/>
      <c r="O4703" s="379"/>
      <c r="P4703" s="247"/>
    </row>
    <row r="4704" spans="1:16" ht="22.5" x14ac:dyDescent="0.2">
      <c r="A4704" s="579" t="s">
        <v>9243</v>
      </c>
      <c r="B4704" s="382" t="s">
        <v>9247</v>
      </c>
      <c r="C4704" s="596"/>
      <c r="D4704" s="579" t="s">
        <v>976</v>
      </c>
      <c r="E4704" s="584">
        <v>2500</v>
      </c>
      <c r="F4704" s="591">
        <v>19958131</v>
      </c>
      <c r="G4704" s="382" t="s">
        <v>9569</v>
      </c>
      <c r="H4704" s="422" t="s">
        <v>9570</v>
      </c>
      <c r="I4704" s="422" t="s">
        <v>9359</v>
      </c>
      <c r="J4704" s="422" t="s">
        <v>976</v>
      </c>
      <c r="K4704" s="536">
        <v>4</v>
      </c>
      <c r="L4704" s="379">
        <v>12</v>
      </c>
      <c r="M4704" s="247">
        <f t="shared" si="96"/>
        <v>30000</v>
      </c>
      <c r="N4704" s="379"/>
      <c r="O4704" s="379"/>
      <c r="P4704" s="247"/>
    </row>
    <row r="4705" spans="1:16" ht="22.5" x14ac:dyDescent="0.2">
      <c r="A4705" s="579" t="s">
        <v>9243</v>
      </c>
      <c r="B4705" s="382" t="s">
        <v>9247</v>
      </c>
      <c r="C4705" s="596"/>
      <c r="D4705" s="581" t="s">
        <v>976</v>
      </c>
      <c r="E4705" s="585">
        <v>2500</v>
      </c>
      <c r="F4705" s="567">
        <v>70236638</v>
      </c>
      <c r="G4705" s="380" t="s">
        <v>9571</v>
      </c>
      <c r="H4705" s="422" t="s">
        <v>9572</v>
      </c>
      <c r="I4705" s="422" t="s">
        <v>9359</v>
      </c>
      <c r="J4705" s="422" t="s">
        <v>976</v>
      </c>
      <c r="K4705" s="536">
        <v>4</v>
      </c>
      <c r="L4705" s="379">
        <v>12</v>
      </c>
      <c r="M4705" s="247">
        <f t="shared" si="96"/>
        <v>30000</v>
      </c>
      <c r="N4705" s="379"/>
      <c r="O4705" s="379"/>
      <c r="P4705" s="247"/>
    </row>
    <row r="4706" spans="1:16" ht="22.5" x14ac:dyDescent="0.2">
      <c r="A4706" s="579" t="s">
        <v>9243</v>
      </c>
      <c r="B4706" s="382" t="s">
        <v>9247</v>
      </c>
      <c r="C4706" s="596"/>
      <c r="D4706" s="581" t="s">
        <v>9319</v>
      </c>
      <c r="E4706" s="585">
        <v>2400</v>
      </c>
      <c r="F4706" s="567">
        <v>45433412</v>
      </c>
      <c r="G4706" s="380" t="s">
        <v>9573</v>
      </c>
      <c r="H4706" s="422" t="s">
        <v>9388</v>
      </c>
      <c r="I4706" s="422" t="s">
        <v>9540</v>
      </c>
      <c r="J4706" s="422" t="s">
        <v>976</v>
      </c>
      <c r="K4706" s="536">
        <v>4</v>
      </c>
      <c r="L4706" s="379">
        <v>12</v>
      </c>
      <c r="M4706" s="247">
        <f t="shared" si="96"/>
        <v>28800</v>
      </c>
      <c r="N4706" s="379"/>
      <c r="O4706" s="379"/>
      <c r="P4706" s="247"/>
    </row>
    <row r="4707" spans="1:16" ht="22.5" x14ac:dyDescent="0.2">
      <c r="A4707" s="579" t="s">
        <v>9243</v>
      </c>
      <c r="B4707" s="382" t="s">
        <v>9247</v>
      </c>
      <c r="C4707" s="596"/>
      <c r="D4707" s="581" t="s">
        <v>828</v>
      </c>
      <c r="E4707" s="585">
        <v>1500</v>
      </c>
      <c r="F4707" s="567">
        <v>43044680</v>
      </c>
      <c r="G4707" s="380" t="s">
        <v>9574</v>
      </c>
      <c r="H4707" s="422" t="s">
        <v>9364</v>
      </c>
      <c r="I4707" s="422"/>
      <c r="J4707" s="422" t="s">
        <v>790</v>
      </c>
      <c r="K4707" s="536">
        <v>4</v>
      </c>
      <c r="L4707" s="379">
        <v>12</v>
      </c>
      <c r="M4707" s="247">
        <f t="shared" si="96"/>
        <v>18000</v>
      </c>
      <c r="N4707" s="379"/>
      <c r="O4707" s="379"/>
      <c r="P4707" s="247"/>
    </row>
    <row r="4708" spans="1:16" ht="33.75" x14ac:dyDescent="0.2">
      <c r="A4708" s="579" t="s">
        <v>9243</v>
      </c>
      <c r="B4708" s="382" t="s">
        <v>9247</v>
      </c>
      <c r="C4708" s="596"/>
      <c r="D4708" s="581" t="s">
        <v>9322</v>
      </c>
      <c r="E4708" s="585">
        <v>2500</v>
      </c>
      <c r="F4708" s="567">
        <v>43673481</v>
      </c>
      <c r="G4708" s="380" t="s">
        <v>9575</v>
      </c>
      <c r="H4708" s="422" t="s">
        <v>9557</v>
      </c>
      <c r="I4708" s="422" t="s">
        <v>9359</v>
      </c>
      <c r="J4708" s="422" t="s">
        <v>976</v>
      </c>
      <c r="K4708" s="536">
        <v>4</v>
      </c>
      <c r="L4708" s="379">
        <v>12</v>
      </c>
      <c r="M4708" s="247">
        <f t="shared" si="96"/>
        <v>30000</v>
      </c>
      <c r="N4708" s="379"/>
      <c r="O4708" s="379"/>
      <c r="P4708" s="247"/>
    </row>
    <row r="4709" spans="1:16" ht="22.5" x14ac:dyDescent="0.2">
      <c r="A4709" s="579" t="s">
        <v>9243</v>
      </c>
      <c r="B4709" s="382" t="s">
        <v>9247</v>
      </c>
      <c r="C4709" s="596"/>
      <c r="D4709" s="581" t="s">
        <v>9253</v>
      </c>
      <c r="E4709" s="585">
        <v>1300</v>
      </c>
      <c r="F4709" s="567">
        <v>20109176</v>
      </c>
      <c r="G4709" s="380" t="s">
        <v>9576</v>
      </c>
      <c r="H4709" s="422" t="s">
        <v>9362</v>
      </c>
      <c r="I4709" s="422"/>
      <c r="J4709" s="422"/>
      <c r="K4709" s="536">
        <v>4</v>
      </c>
      <c r="L4709" s="379">
        <v>12</v>
      </c>
      <c r="M4709" s="247">
        <f t="shared" si="96"/>
        <v>15600</v>
      </c>
      <c r="N4709" s="379"/>
      <c r="O4709" s="379"/>
      <c r="P4709" s="247"/>
    </row>
    <row r="4710" spans="1:16" ht="22.5" x14ac:dyDescent="0.2">
      <c r="A4710" s="579" t="s">
        <v>9243</v>
      </c>
      <c r="B4710" s="382" t="s">
        <v>9247</v>
      </c>
      <c r="C4710" s="596"/>
      <c r="D4710" s="581" t="s">
        <v>976</v>
      </c>
      <c r="E4710" s="585">
        <v>2400</v>
      </c>
      <c r="F4710" s="567">
        <v>43228950</v>
      </c>
      <c r="G4710" s="380" t="s">
        <v>9577</v>
      </c>
      <c r="H4710" s="422" t="s">
        <v>9557</v>
      </c>
      <c r="I4710" s="422" t="s">
        <v>9359</v>
      </c>
      <c r="J4710" s="422" t="s">
        <v>976</v>
      </c>
      <c r="K4710" s="536">
        <v>4</v>
      </c>
      <c r="L4710" s="379">
        <v>12</v>
      </c>
      <c r="M4710" s="247">
        <f t="shared" si="96"/>
        <v>28800</v>
      </c>
      <c r="N4710" s="379"/>
      <c r="O4710" s="379"/>
      <c r="P4710" s="247"/>
    </row>
    <row r="4711" spans="1:16" ht="22.5" x14ac:dyDescent="0.2">
      <c r="A4711" s="579" t="s">
        <v>9243</v>
      </c>
      <c r="B4711" s="382" t="s">
        <v>9247</v>
      </c>
      <c r="C4711" s="596"/>
      <c r="D4711" s="581" t="s">
        <v>976</v>
      </c>
      <c r="E4711" s="585">
        <v>2400</v>
      </c>
      <c r="F4711" s="567">
        <v>47069778</v>
      </c>
      <c r="G4711" s="380" t="s">
        <v>9578</v>
      </c>
      <c r="H4711" s="422" t="s">
        <v>9388</v>
      </c>
      <c r="I4711" s="422" t="s">
        <v>9359</v>
      </c>
      <c r="J4711" s="422" t="s">
        <v>976</v>
      </c>
      <c r="K4711" s="536">
        <v>4</v>
      </c>
      <c r="L4711" s="379">
        <v>12</v>
      </c>
      <c r="M4711" s="247">
        <f t="shared" si="96"/>
        <v>28800</v>
      </c>
      <c r="N4711" s="379"/>
      <c r="O4711" s="379"/>
      <c r="P4711" s="247"/>
    </row>
    <row r="4712" spans="1:16" ht="22.5" x14ac:dyDescent="0.2">
      <c r="A4712" s="579" t="s">
        <v>9243</v>
      </c>
      <c r="B4712" s="382" t="s">
        <v>9247</v>
      </c>
      <c r="C4712" s="596"/>
      <c r="D4712" s="581" t="s">
        <v>9316</v>
      </c>
      <c r="E4712" s="585">
        <v>2500</v>
      </c>
      <c r="F4712" s="567">
        <v>21286882</v>
      </c>
      <c r="G4712" s="380" t="s">
        <v>9579</v>
      </c>
      <c r="H4712" s="422" t="s">
        <v>9388</v>
      </c>
      <c r="I4712" s="422" t="s">
        <v>9359</v>
      </c>
      <c r="J4712" s="422" t="s">
        <v>976</v>
      </c>
      <c r="K4712" s="536">
        <v>4</v>
      </c>
      <c r="L4712" s="379">
        <v>12</v>
      </c>
      <c r="M4712" s="247">
        <f t="shared" si="96"/>
        <v>30000</v>
      </c>
      <c r="N4712" s="379"/>
      <c r="O4712" s="379"/>
      <c r="P4712" s="247"/>
    </row>
    <row r="4713" spans="1:16" ht="22.5" x14ac:dyDescent="0.2">
      <c r="A4713" s="579" t="s">
        <v>9243</v>
      </c>
      <c r="B4713" s="382" t="s">
        <v>9247</v>
      </c>
      <c r="C4713" s="596"/>
      <c r="D4713" s="581" t="s">
        <v>976</v>
      </c>
      <c r="E4713" s="585">
        <v>2400</v>
      </c>
      <c r="F4713" s="567">
        <v>20405715</v>
      </c>
      <c r="G4713" s="380" t="s">
        <v>9580</v>
      </c>
      <c r="H4713" s="422" t="s">
        <v>9572</v>
      </c>
      <c r="I4713" s="422" t="s">
        <v>9359</v>
      </c>
      <c r="J4713" s="422" t="s">
        <v>976</v>
      </c>
      <c r="K4713" s="536">
        <v>4</v>
      </c>
      <c r="L4713" s="379">
        <v>12</v>
      </c>
      <c r="M4713" s="247">
        <f t="shared" si="96"/>
        <v>28800</v>
      </c>
      <c r="N4713" s="379"/>
      <c r="O4713" s="379"/>
      <c r="P4713" s="247"/>
    </row>
    <row r="4714" spans="1:16" ht="22.5" x14ac:dyDescent="0.2">
      <c r="A4714" s="579" t="s">
        <v>9243</v>
      </c>
      <c r="B4714" s="382" t="s">
        <v>9247</v>
      </c>
      <c r="C4714" s="596"/>
      <c r="D4714" s="581" t="s">
        <v>864</v>
      </c>
      <c r="E4714" s="585">
        <v>2400</v>
      </c>
      <c r="F4714" s="567">
        <v>42298371</v>
      </c>
      <c r="G4714" s="581" t="s">
        <v>9581</v>
      </c>
      <c r="H4714" s="422" t="s">
        <v>9557</v>
      </c>
      <c r="I4714" s="422" t="s">
        <v>9359</v>
      </c>
      <c r="J4714" s="422" t="s">
        <v>976</v>
      </c>
      <c r="K4714" s="536">
        <v>4</v>
      </c>
      <c r="L4714" s="379">
        <v>12</v>
      </c>
      <c r="M4714" s="247">
        <f t="shared" si="96"/>
        <v>28800</v>
      </c>
      <c r="N4714" s="379"/>
      <c r="O4714" s="379"/>
      <c r="P4714" s="247"/>
    </row>
    <row r="4715" spans="1:16" ht="22.5" x14ac:dyDescent="0.2">
      <c r="A4715" s="579" t="s">
        <v>9243</v>
      </c>
      <c r="B4715" s="382" t="s">
        <v>9247</v>
      </c>
      <c r="C4715" s="596"/>
      <c r="D4715" s="581" t="s">
        <v>864</v>
      </c>
      <c r="E4715" s="585">
        <v>2400</v>
      </c>
      <c r="F4715" s="567">
        <v>42801208</v>
      </c>
      <c r="G4715" s="380" t="s">
        <v>9582</v>
      </c>
      <c r="H4715" s="422" t="s">
        <v>9557</v>
      </c>
      <c r="I4715" s="422" t="s">
        <v>9359</v>
      </c>
      <c r="J4715" s="422" t="s">
        <v>976</v>
      </c>
      <c r="K4715" s="536">
        <v>4</v>
      </c>
      <c r="L4715" s="379">
        <v>12</v>
      </c>
      <c r="M4715" s="247">
        <f t="shared" si="96"/>
        <v>28800</v>
      </c>
      <c r="N4715" s="379"/>
      <c r="O4715" s="379"/>
      <c r="P4715" s="247"/>
    </row>
    <row r="4716" spans="1:16" ht="22.5" x14ac:dyDescent="0.2">
      <c r="A4716" s="579" t="s">
        <v>9243</v>
      </c>
      <c r="B4716" s="382" t="s">
        <v>9247</v>
      </c>
      <c r="C4716" s="596"/>
      <c r="D4716" s="581" t="s">
        <v>976</v>
      </c>
      <c r="E4716" s="585">
        <v>2400</v>
      </c>
      <c r="F4716" s="567">
        <v>45939291</v>
      </c>
      <c r="G4716" s="380" t="s">
        <v>9583</v>
      </c>
      <c r="H4716" s="422" t="s">
        <v>9572</v>
      </c>
      <c r="I4716" s="422" t="s">
        <v>9359</v>
      </c>
      <c r="J4716" s="422" t="s">
        <v>976</v>
      </c>
      <c r="K4716" s="536">
        <v>4</v>
      </c>
      <c r="L4716" s="379">
        <v>12</v>
      </c>
      <c r="M4716" s="247">
        <f t="shared" si="96"/>
        <v>28800</v>
      </c>
      <c r="N4716" s="379"/>
      <c r="O4716" s="379"/>
      <c r="P4716" s="247"/>
    </row>
    <row r="4717" spans="1:16" x14ac:dyDescent="0.2">
      <c r="A4717" s="579" t="s">
        <v>9243</v>
      </c>
      <c r="B4717" s="580" t="s">
        <v>9244</v>
      </c>
      <c r="C4717" s="596"/>
      <c r="D4717" s="581" t="s">
        <v>9323</v>
      </c>
      <c r="E4717" s="585">
        <v>1800</v>
      </c>
      <c r="F4717" s="567">
        <v>41585039</v>
      </c>
      <c r="G4717" s="380" t="s">
        <v>9584</v>
      </c>
      <c r="H4717" s="422" t="s">
        <v>9585</v>
      </c>
      <c r="I4717" s="422" t="s">
        <v>9359</v>
      </c>
      <c r="J4717" s="422" t="s">
        <v>976</v>
      </c>
      <c r="K4717" s="536">
        <v>4</v>
      </c>
      <c r="L4717" s="379">
        <v>12</v>
      </c>
      <c r="M4717" s="247">
        <f t="shared" si="96"/>
        <v>21600</v>
      </c>
      <c r="N4717" s="379"/>
      <c r="O4717" s="379"/>
      <c r="P4717" s="247"/>
    </row>
    <row r="4718" spans="1:16" x14ac:dyDescent="0.2">
      <c r="A4718" s="579" t="s">
        <v>9243</v>
      </c>
      <c r="B4718" s="580" t="s">
        <v>9244</v>
      </c>
      <c r="C4718" s="596"/>
      <c r="D4718" s="581" t="s">
        <v>828</v>
      </c>
      <c r="E4718" s="585">
        <v>1500</v>
      </c>
      <c r="F4718" s="567">
        <v>42958936</v>
      </c>
      <c r="G4718" s="380" t="s">
        <v>9586</v>
      </c>
      <c r="H4718" s="422" t="s">
        <v>9364</v>
      </c>
      <c r="I4718" s="422"/>
      <c r="J4718" s="422" t="s">
        <v>790</v>
      </c>
      <c r="K4718" s="536">
        <v>4</v>
      </c>
      <c r="L4718" s="379">
        <v>12</v>
      </c>
      <c r="M4718" s="247">
        <f t="shared" si="96"/>
        <v>18000</v>
      </c>
      <c r="N4718" s="379"/>
      <c r="O4718" s="379"/>
      <c r="P4718" s="247"/>
    </row>
    <row r="4719" spans="1:16" ht="22.5" x14ac:dyDescent="0.2">
      <c r="A4719" s="579" t="s">
        <v>9243</v>
      </c>
      <c r="B4719" s="580" t="s">
        <v>9244</v>
      </c>
      <c r="C4719" s="596"/>
      <c r="D4719" s="581" t="s">
        <v>828</v>
      </c>
      <c r="E4719" s="585">
        <v>1500</v>
      </c>
      <c r="F4719" s="567">
        <v>46504374</v>
      </c>
      <c r="G4719" s="380" t="s">
        <v>9587</v>
      </c>
      <c r="H4719" s="422" t="s">
        <v>9403</v>
      </c>
      <c r="I4719" s="422"/>
      <c r="J4719" s="422" t="s">
        <v>790</v>
      </c>
      <c r="K4719" s="536">
        <v>4</v>
      </c>
      <c r="L4719" s="379">
        <v>12</v>
      </c>
      <c r="M4719" s="247">
        <f t="shared" si="96"/>
        <v>18000</v>
      </c>
      <c r="N4719" s="379"/>
      <c r="O4719" s="379"/>
      <c r="P4719" s="247"/>
    </row>
    <row r="4720" spans="1:16" ht="22.5" x14ac:dyDescent="0.2">
      <c r="A4720" s="579" t="s">
        <v>9243</v>
      </c>
      <c r="B4720" s="580" t="s">
        <v>9244</v>
      </c>
      <c r="C4720" s="596"/>
      <c r="D4720" s="581" t="s">
        <v>9324</v>
      </c>
      <c r="E4720" s="585">
        <v>1800</v>
      </c>
      <c r="F4720" s="567">
        <v>20075646</v>
      </c>
      <c r="G4720" s="380" t="s">
        <v>9588</v>
      </c>
      <c r="H4720" s="422" t="s">
        <v>9280</v>
      </c>
      <c r="I4720" s="422" t="s">
        <v>9359</v>
      </c>
      <c r="J4720" s="422" t="s">
        <v>976</v>
      </c>
      <c r="K4720" s="536">
        <v>4</v>
      </c>
      <c r="L4720" s="379">
        <v>12</v>
      </c>
      <c r="M4720" s="247">
        <f t="shared" si="96"/>
        <v>21600</v>
      </c>
      <c r="N4720" s="379"/>
      <c r="O4720" s="379"/>
      <c r="P4720" s="247"/>
    </row>
    <row r="4721" spans="1:16" ht="45" x14ac:dyDescent="0.2">
      <c r="A4721" s="579" t="s">
        <v>9243</v>
      </c>
      <c r="B4721" s="580" t="s">
        <v>9244</v>
      </c>
      <c r="C4721" s="596"/>
      <c r="D4721" s="581" t="s">
        <v>9325</v>
      </c>
      <c r="E4721" s="585">
        <v>1800</v>
      </c>
      <c r="F4721" s="567">
        <v>72455638</v>
      </c>
      <c r="G4721" s="380" t="s">
        <v>9589</v>
      </c>
      <c r="H4721" s="422" t="s">
        <v>9590</v>
      </c>
      <c r="I4721" s="422" t="s">
        <v>9359</v>
      </c>
      <c r="J4721" s="422" t="s">
        <v>976</v>
      </c>
      <c r="K4721" s="536">
        <v>4</v>
      </c>
      <c r="L4721" s="379">
        <v>12</v>
      </c>
      <c r="M4721" s="247">
        <f t="shared" si="96"/>
        <v>21600</v>
      </c>
      <c r="N4721" s="379"/>
      <c r="O4721" s="379"/>
      <c r="P4721" s="247"/>
    </row>
    <row r="4722" spans="1:16" x14ac:dyDescent="0.2">
      <c r="A4722" s="579" t="s">
        <v>9243</v>
      </c>
      <c r="B4722" s="580" t="s">
        <v>9244</v>
      </c>
      <c r="C4722" s="596"/>
      <c r="D4722" s="581" t="s">
        <v>9326</v>
      </c>
      <c r="E4722" s="585">
        <v>1800</v>
      </c>
      <c r="F4722" s="567">
        <v>20114123</v>
      </c>
      <c r="G4722" s="380" t="s">
        <v>9591</v>
      </c>
      <c r="H4722" s="422" t="s">
        <v>9280</v>
      </c>
      <c r="I4722" s="422" t="s">
        <v>9359</v>
      </c>
      <c r="J4722" s="422" t="s">
        <v>976</v>
      </c>
      <c r="K4722" s="536">
        <v>4</v>
      </c>
      <c r="L4722" s="379">
        <v>12</v>
      </c>
      <c r="M4722" s="247">
        <f t="shared" si="96"/>
        <v>21600</v>
      </c>
      <c r="N4722" s="379"/>
      <c r="O4722" s="379"/>
      <c r="P4722" s="247"/>
    </row>
    <row r="4723" spans="1:16" ht="22.5" x14ac:dyDescent="0.2">
      <c r="A4723" s="579" t="s">
        <v>9243</v>
      </c>
      <c r="B4723" s="580" t="s">
        <v>9244</v>
      </c>
      <c r="C4723" s="596"/>
      <c r="D4723" s="583" t="s">
        <v>828</v>
      </c>
      <c r="E4723" s="585">
        <v>1500</v>
      </c>
      <c r="F4723" s="567">
        <v>47441843</v>
      </c>
      <c r="G4723" s="380" t="s">
        <v>9592</v>
      </c>
      <c r="H4723" s="422" t="s">
        <v>9403</v>
      </c>
      <c r="I4723" s="422"/>
      <c r="J4723" s="422" t="s">
        <v>790</v>
      </c>
      <c r="K4723" s="536">
        <v>4</v>
      </c>
      <c r="L4723" s="379">
        <v>12</v>
      </c>
      <c r="M4723" s="247">
        <f t="shared" si="96"/>
        <v>18000</v>
      </c>
      <c r="N4723" s="379"/>
      <c r="O4723" s="379"/>
      <c r="P4723" s="247"/>
    </row>
    <row r="4724" spans="1:16" x14ac:dyDescent="0.2">
      <c r="A4724" s="579" t="s">
        <v>9243</v>
      </c>
      <c r="B4724" s="580" t="s">
        <v>9244</v>
      </c>
      <c r="C4724" s="596"/>
      <c r="D4724" s="583" t="s">
        <v>828</v>
      </c>
      <c r="E4724" s="585">
        <v>1500</v>
      </c>
      <c r="F4724" s="567">
        <v>77068750</v>
      </c>
      <c r="G4724" s="380" t="s">
        <v>9593</v>
      </c>
      <c r="H4724" s="422" t="s">
        <v>9364</v>
      </c>
      <c r="I4724" s="422"/>
      <c r="J4724" s="422" t="s">
        <v>790</v>
      </c>
      <c r="K4724" s="536">
        <v>4</v>
      </c>
      <c r="L4724" s="379">
        <v>12</v>
      </c>
      <c r="M4724" s="247">
        <f t="shared" si="96"/>
        <v>18000</v>
      </c>
      <c r="N4724" s="379"/>
      <c r="O4724" s="379"/>
      <c r="P4724" s="247"/>
    </row>
    <row r="4725" spans="1:16" ht="22.5" x14ac:dyDescent="0.2">
      <c r="A4725" s="579" t="s">
        <v>9243</v>
      </c>
      <c r="B4725" s="580" t="s">
        <v>9244</v>
      </c>
      <c r="C4725" s="596"/>
      <c r="D4725" s="583" t="s">
        <v>828</v>
      </c>
      <c r="E4725" s="585">
        <v>1500</v>
      </c>
      <c r="F4725" s="567">
        <v>71097376</v>
      </c>
      <c r="G4725" s="580" t="s">
        <v>9594</v>
      </c>
      <c r="H4725" s="422" t="s">
        <v>9386</v>
      </c>
      <c r="I4725" s="422"/>
      <c r="J4725" s="422" t="s">
        <v>790</v>
      </c>
      <c r="K4725" s="536">
        <v>4</v>
      </c>
      <c r="L4725" s="379">
        <v>12</v>
      </c>
      <c r="M4725" s="247">
        <f t="shared" si="96"/>
        <v>18000</v>
      </c>
      <c r="N4725" s="379"/>
      <c r="O4725" s="379"/>
      <c r="P4725" s="247"/>
    </row>
    <row r="4726" spans="1:16" x14ac:dyDescent="0.2">
      <c r="A4726" s="579" t="s">
        <v>9243</v>
      </c>
      <c r="B4726" s="580" t="s">
        <v>9244</v>
      </c>
      <c r="C4726" s="596"/>
      <c r="D4726" s="583" t="s">
        <v>828</v>
      </c>
      <c r="E4726" s="585">
        <v>1500</v>
      </c>
      <c r="F4726" s="567">
        <v>46864074</v>
      </c>
      <c r="G4726" s="380" t="s">
        <v>9595</v>
      </c>
      <c r="H4726" s="422" t="s">
        <v>9364</v>
      </c>
      <c r="I4726" s="422"/>
      <c r="J4726" s="422" t="s">
        <v>790</v>
      </c>
      <c r="K4726" s="536">
        <v>4</v>
      </c>
      <c r="L4726" s="379">
        <v>12</v>
      </c>
      <c r="M4726" s="247">
        <f t="shared" si="96"/>
        <v>18000</v>
      </c>
      <c r="N4726" s="379"/>
      <c r="O4726" s="379"/>
      <c r="P4726" s="247"/>
    </row>
    <row r="4727" spans="1:16" ht="22.5" x14ac:dyDescent="0.2">
      <c r="A4727" s="579" t="s">
        <v>9243</v>
      </c>
      <c r="B4727" s="580" t="s">
        <v>9244</v>
      </c>
      <c r="C4727" s="596"/>
      <c r="D4727" s="583" t="s">
        <v>9327</v>
      </c>
      <c r="E4727" s="585">
        <v>1500</v>
      </c>
      <c r="F4727" s="567">
        <v>41237885</v>
      </c>
      <c r="G4727" s="380" t="s">
        <v>9596</v>
      </c>
      <c r="H4727" s="422" t="s">
        <v>9597</v>
      </c>
      <c r="I4727" s="422"/>
      <c r="J4727" s="422" t="s">
        <v>790</v>
      </c>
      <c r="K4727" s="536">
        <v>4</v>
      </c>
      <c r="L4727" s="379">
        <v>12</v>
      </c>
      <c r="M4727" s="247">
        <f t="shared" si="96"/>
        <v>18000</v>
      </c>
      <c r="N4727" s="379"/>
      <c r="O4727" s="379"/>
      <c r="P4727" s="247"/>
    </row>
    <row r="4728" spans="1:16" ht="33.75" x14ac:dyDescent="0.2">
      <c r="A4728" s="579" t="s">
        <v>9243</v>
      </c>
      <c r="B4728" s="580" t="s">
        <v>9244</v>
      </c>
      <c r="C4728" s="596"/>
      <c r="D4728" s="583" t="s">
        <v>9328</v>
      </c>
      <c r="E4728" s="585">
        <v>1500</v>
      </c>
      <c r="F4728" s="567">
        <v>77922123</v>
      </c>
      <c r="G4728" s="380" t="s">
        <v>9598</v>
      </c>
      <c r="H4728" s="422" t="s">
        <v>9403</v>
      </c>
      <c r="I4728" s="422"/>
      <c r="J4728" s="422" t="s">
        <v>790</v>
      </c>
      <c r="K4728" s="536">
        <v>4</v>
      </c>
      <c r="L4728" s="379">
        <v>12</v>
      </c>
      <c r="M4728" s="247">
        <f t="shared" ref="M4728:M4759" si="97">E4728*L4728</f>
        <v>18000</v>
      </c>
      <c r="N4728" s="379"/>
      <c r="O4728" s="379"/>
      <c r="P4728" s="247"/>
    </row>
    <row r="4729" spans="1:16" x14ac:dyDescent="0.2">
      <c r="A4729" s="579" t="s">
        <v>9243</v>
      </c>
      <c r="B4729" s="580" t="s">
        <v>9244</v>
      </c>
      <c r="C4729" s="596"/>
      <c r="D4729" s="581" t="s">
        <v>9329</v>
      </c>
      <c r="E4729" s="585">
        <v>1500</v>
      </c>
      <c r="F4729" s="567">
        <v>47603474</v>
      </c>
      <c r="G4729" s="380" t="s">
        <v>9599</v>
      </c>
      <c r="H4729" s="422" t="s">
        <v>9600</v>
      </c>
      <c r="I4729" s="422"/>
      <c r="J4729" s="422" t="s">
        <v>790</v>
      </c>
      <c r="K4729" s="536">
        <v>4</v>
      </c>
      <c r="L4729" s="379">
        <v>12</v>
      </c>
      <c r="M4729" s="247">
        <f t="shared" si="97"/>
        <v>18000</v>
      </c>
      <c r="N4729" s="379"/>
      <c r="O4729" s="379"/>
      <c r="P4729" s="247"/>
    </row>
    <row r="4730" spans="1:16" ht="33.75" x14ac:dyDescent="0.2">
      <c r="A4730" s="579" t="s">
        <v>9243</v>
      </c>
      <c r="B4730" s="580" t="s">
        <v>9244</v>
      </c>
      <c r="C4730" s="596"/>
      <c r="D4730" s="581" t="s">
        <v>9330</v>
      </c>
      <c r="E4730" s="585">
        <v>1500</v>
      </c>
      <c r="F4730" s="567">
        <v>20032928</v>
      </c>
      <c r="G4730" s="580" t="s">
        <v>9601</v>
      </c>
      <c r="H4730" s="422" t="s">
        <v>9364</v>
      </c>
      <c r="I4730" s="422"/>
      <c r="J4730" s="422" t="s">
        <v>790</v>
      </c>
      <c r="K4730" s="536">
        <v>4</v>
      </c>
      <c r="L4730" s="379">
        <v>12</v>
      </c>
      <c r="M4730" s="247">
        <f t="shared" si="97"/>
        <v>18000</v>
      </c>
      <c r="N4730" s="379"/>
      <c r="O4730" s="379"/>
      <c r="P4730" s="247"/>
    </row>
    <row r="4731" spans="1:16" x14ac:dyDescent="0.2">
      <c r="A4731" s="579" t="s">
        <v>9243</v>
      </c>
      <c r="B4731" s="580" t="s">
        <v>9244</v>
      </c>
      <c r="C4731" s="596"/>
      <c r="D4731" s="581" t="s">
        <v>9331</v>
      </c>
      <c r="E4731" s="585">
        <v>1200</v>
      </c>
      <c r="F4731" s="567">
        <v>71325981</v>
      </c>
      <c r="G4731" s="580" t="s">
        <v>9602</v>
      </c>
      <c r="H4731" s="422" t="s">
        <v>9362</v>
      </c>
      <c r="I4731" s="422"/>
      <c r="J4731" s="422"/>
      <c r="K4731" s="536">
        <v>4</v>
      </c>
      <c r="L4731" s="379">
        <v>12</v>
      </c>
      <c r="M4731" s="247">
        <f t="shared" si="97"/>
        <v>14400</v>
      </c>
      <c r="N4731" s="379"/>
      <c r="O4731" s="379"/>
      <c r="P4731" s="247"/>
    </row>
    <row r="4732" spans="1:16" ht="22.5" x14ac:dyDescent="0.2">
      <c r="A4732" s="579" t="s">
        <v>9243</v>
      </c>
      <c r="B4732" s="580" t="s">
        <v>9244</v>
      </c>
      <c r="C4732" s="596"/>
      <c r="D4732" s="581" t="s">
        <v>9332</v>
      </c>
      <c r="E4732" s="585">
        <v>1200</v>
      </c>
      <c r="F4732" s="567">
        <v>43806026</v>
      </c>
      <c r="G4732" s="380" t="s">
        <v>9603</v>
      </c>
      <c r="H4732" s="422" t="s">
        <v>9362</v>
      </c>
      <c r="I4732" s="422"/>
      <c r="J4732" s="422"/>
      <c r="K4732" s="536">
        <v>4</v>
      </c>
      <c r="L4732" s="379">
        <v>12</v>
      </c>
      <c r="M4732" s="247">
        <f t="shared" si="97"/>
        <v>14400</v>
      </c>
      <c r="N4732" s="379"/>
      <c r="O4732" s="379"/>
      <c r="P4732" s="247"/>
    </row>
    <row r="4733" spans="1:16" ht="22.5" x14ac:dyDescent="0.2">
      <c r="A4733" s="579" t="s">
        <v>9243</v>
      </c>
      <c r="B4733" s="580" t="s">
        <v>9244</v>
      </c>
      <c r="C4733" s="596"/>
      <c r="D4733" s="583" t="s">
        <v>9261</v>
      </c>
      <c r="E4733" s="584">
        <v>1200</v>
      </c>
      <c r="F4733" s="567">
        <v>44015361</v>
      </c>
      <c r="G4733" s="380" t="s">
        <v>9604</v>
      </c>
      <c r="H4733" s="422" t="s">
        <v>9362</v>
      </c>
      <c r="I4733" s="422"/>
      <c r="J4733" s="422"/>
      <c r="K4733" s="536">
        <v>4</v>
      </c>
      <c r="L4733" s="379">
        <v>12</v>
      </c>
      <c r="M4733" s="247">
        <f t="shared" si="97"/>
        <v>14400</v>
      </c>
      <c r="N4733" s="379"/>
      <c r="O4733" s="379"/>
      <c r="P4733" s="247"/>
    </row>
    <row r="4734" spans="1:16" x14ac:dyDescent="0.2">
      <c r="A4734" s="579" t="s">
        <v>9243</v>
      </c>
      <c r="B4734" s="580" t="s">
        <v>9244</v>
      </c>
      <c r="C4734" s="596"/>
      <c r="D4734" s="581" t="s">
        <v>960</v>
      </c>
      <c r="E4734" s="585">
        <v>1800</v>
      </c>
      <c r="F4734" s="567">
        <v>44145464</v>
      </c>
      <c r="G4734" s="380" t="s">
        <v>9605</v>
      </c>
      <c r="H4734" s="422" t="s">
        <v>960</v>
      </c>
      <c r="I4734" s="422" t="s">
        <v>9359</v>
      </c>
      <c r="J4734" s="422" t="s">
        <v>976</v>
      </c>
      <c r="K4734" s="536">
        <v>4</v>
      </c>
      <c r="L4734" s="379">
        <v>12</v>
      </c>
      <c r="M4734" s="247">
        <f t="shared" si="97"/>
        <v>21600</v>
      </c>
      <c r="N4734" s="379"/>
      <c r="O4734" s="379"/>
      <c r="P4734" s="247"/>
    </row>
    <row r="4735" spans="1:16" ht="22.5" x14ac:dyDescent="0.2">
      <c r="A4735" s="579" t="s">
        <v>9243</v>
      </c>
      <c r="B4735" s="580" t="s">
        <v>9244</v>
      </c>
      <c r="C4735" s="596"/>
      <c r="D4735" s="581" t="s">
        <v>9333</v>
      </c>
      <c r="E4735" s="585">
        <v>1800</v>
      </c>
      <c r="F4735" s="567">
        <v>48040646</v>
      </c>
      <c r="G4735" s="380" t="s">
        <v>9606</v>
      </c>
      <c r="H4735" s="422" t="s">
        <v>9607</v>
      </c>
      <c r="I4735" s="422" t="s">
        <v>9359</v>
      </c>
      <c r="J4735" s="422" t="s">
        <v>976</v>
      </c>
      <c r="K4735" s="536">
        <v>4</v>
      </c>
      <c r="L4735" s="379">
        <v>12</v>
      </c>
      <c r="M4735" s="247">
        <f t="shared" si="97"/>
        <v>21600</v>
      </c>
      <c r="N4735" s="379"/>
      <c r="O4735" s="379"/>
      <c r="P4735" s="247"/>
    </row>
    <row r="4736" spans="1:16" ht="33.75" x14ac:dyDescent="0.2">
      <c r="A4736" s="579" t="s">
        <v>9243</v>
      </c>
      <c r="B4736" s="580" t="s">
        <v>9244</v>
      </c>
      <c r="C4736" s="596"/>
      <c r="D4736" s="581" t="s">
        <v>9334</v>
      </c>
      <c r="E4736" s="585">
        <v>1500</v>
      </c>
      <c r="F4736" s="567">
        <v>71227959</v>
      </c>
      <c r="G4736" s="380" t="s">
        <v>9608</v>
      </c>
      <c r="H4736" s="422" t="s">
        <v>9445</v>
      </c>
      <c r="I4736" s="422"/>
      <c r="J4736" s="422" t="s">
        <v>790</v>
      </c>
      <c r="K4736" s="536">
        <v>4</v>
      </c>
      <c r="L4736" s="379">
        <v>12</v>
      </c>
      <c r="M4736" s="247">
        <f t="shared" si="97"/>
        <v>18000</v>
      </c>
      <c r="N4736" s="379"/>
      <c r="O4736" s="379"/>
      <c r="P4736" s="247"/>
    </row>
    <row r="4737" spans="1:16" ht="22.5" x14ac:dyDescent="0.2">
      <c r="A4737" s="579" t="s">
        <v>9243</v>
      </c>
      <c r="B4737" s="580" t="s">
        <v>9244</v>
      </c>
      <c r="C4737" s="596"/>
      <c r="D4737" s="581" t="s">
        <v>9335</v>
      </c>
      <c r="E4737" s="585">
        <v>1500</v>
      </c>
      <c r="F4737" s="567">
        <v>70237324</v>
      </c>
      <c r="G4737" s="380" t="s">
        <v>9609</v>
      </c>
      <c r="H4737" s="422" t="s">
        <v>9416</v>
      </c>
      <c r="I4737" s="422"/>
      <c r="J4737" s="422" t="s">
        <v>790</v>
      </c>
      <c r="K4737" s="536">
        <v>4</v>
      </c>
      <c r="L4737" s="379">
        <v>12</v>
      </c>
      <c r="M4737" s="247">
        <f t="shared" si="97"/>
        <v>18000</v>
      </c>
      <c r="N4737" s="379"/>
      <c r="O4737" s="379"/>
      <c r="P4737" s="247"/>
    </row>
    <row r="4738" spans="1:16" x14ac:dyDescent="0.2">
      <c r="A4738" s="579" t="s">
        <v>9243</v>
      </c>
      <c r="B4738" s="580" t="s">
        <v>9244</v>
      </c>
      <c r="C4738" s="596"/>
      <c r="D4738" s="581" t="s">
        <v>828</v>
      </c>
      <c r="E4738" s="585">
        <v>1500</v>
      </c>
      <c r="F4738" s="567">
        <v>76531745</v>
      </c>
      <c r="G4738" s="380" t="s">
        <v>9610</v>
      </c>
      <c r="H4738" s="422" t="s">
        <v>9416</v>
      </c>
      <c r="I4738" s="422"/>
      <c r="J4738" s="422" t="s">
        <v>790</v>
      </c>
      <c r="K4738" s="536">
        <v>4</v>
      </c>
      <c r="L4738" s="379">
        <v>12</v>
      </c>
      <c r="M4738" s="247">
        <f t="shared" si="97"/>
        <v>18000</v>
      </c>
      <c r="N4738" s="379"/>
      <c r="O4738" s="379"/>
      <c r="P4738" s="247"/>
    </row>
    <row r="4739" spans="1:16" ht="33.75" x14ac:dyDescent="0.2">
      <c r="A4739" s="579" t="s">
        <v>9243</v>
      </c>
      <c r="B4739" s="380" t="s">
        <v>9244</v>
      </c>
      <c r="C4739" s="596"/>
      <c r="D4739" s="581" t="s">
        <v>9336</v>
      </c>
      <c r="E4739" s="585">
        <v>1800</v>
      </c>
      <c r="F4739" s="567">
        <v>45138674</v>
      </c>
      <c r="G4739" s="380" t="s">
        <v>9611</v>
      </c>
      <c r="H4739" s="422" t="s">
        <v>9364</v>
      </c>
      <c r="I4739" s="422"/>
      <c r="J4739" s="422" t="s">
        <v>790</v>
      </c>
      <c r="K4739" s="536">
        <v>4</v>
      </c>
      <c r="L4739" s="379">
        <v>12</v>
      </c>
      <c r="M4739" s="247">
        <f t="shared" si="97"/>
        <v>21600</v>
      </c>
      <c r="N4739" s="379"/>
      <c r="O4739" s="379"/>
      <c r="P4739" s="247"/>
    </row>
    <row r="4740" spans="1:16" ht="33.75" x14ac:dyDescent="0.2">
      <c r="A4740" s="579" t="s">
        <v>9243</v>
      </c>
      <c r="B4740" s="580" t="s">
        <v>9244</v>
      </c>
      <c r="C4740" s="596"/>
      <c r="D4740" s="581" t="s">
        <v>9337</v>
      </c>
      <c r="E4740" s="585">
        <v>1800</v>
      </c>
      <c r="F4740" s="567">
        <v>44848675</v>
      </c>
      <c r="G4740" s="380" t="s">
        <v>9612</v>
      </c>
      <c r="H4740" s="422" t="s">
        <v>9613</v>
      </c>
      <c r="I4740" s="422" t="s">
        <v>9359</v>
      </c>
      <c r="J4740" s="422" t="s">
        <v>976</v>
      </c>
      <c r="K4740" s="536">
        <v>4</v>
      </c>
      <c r="L4740" s="379">
        <v>12</v>
      </c>
      <c r="M4740" s="247">
        <f t="shared" si="97"/>
        <v>21600</v>
      </c>
      <c r="N4740" s="379"/>
      <c r="O4740" s="379"/>
      <c r="P4740" s="247"/>
    </row>
    <row r="4741" spans="1:16" ht="22.5" x14ac:dyDescent="0.2">
      <c r="A4741" s="579" t="s">
        <v>9243</v>
      </c>
      <c r="B4741" s="580" t="s">
        <v>9244</v>
      </c>
      <c r="C4741" s="596"/>
      <c r="D4741" s="581" t="s">
        <v>9338</v>
      </c>
      <c r="E4741" s="585">
        <v>1800</v>
      </c>
      <c r="F4741" s="567">
        <v>43211346</v>
      </c>
      <c r="G4741" s="380" t="s">
        <v>9614</v>
      </c>
      <c r="H4741" s="422" t="s">
        <v>9613</v>
      </c>
      <c r="I4741" s="422" t="s">
        <v>9359</v>
      </c>
      <c r="J4741" s="422" t="s">
        <v>976</v>
      </c>
      <c r="K4741" s="536">
        <v>4</v>
      </c>
      <c r="L4741" s="379">
        <v>12</v>
      </c>
      <c r="M4741" s="247">
        <f t="shared" si="97"/>
        <v>21600</v>
      </c>
      <c r="N4741" s="379"/>
      <c r="O4741" s="379"/>
      <c r="P4741" s="247"/>
    </row>
    <row r="4742" spans="1:16" ht="33.75" x14ac:dyDescent="0.2">
      <c r="A4742" s="579" t="s">
        <v>9243</v>
      </c>
      <c r="B4742" s="580" t="s">
        <v>9244</v>
      </c>
      <c r="C4742" s="596"/>
      <c r="D4742" s="581" t="s">
        <v>9330</v>
      </c>
      <c r="E4742" s="585">
        <v>1800</v>
      </c>
      <c r="F4742" s="567">
        <v>20083736</v>
      </c>
      <c r="G4742" s="380" t="s">
        <v>9615</v>
      </c>
      <c r="H4742" s="422" t="s">
        <v>9433</v>
      </c>
      <c r="I4742" s="422" t="s">
        <v>9359</v>
      </c>
      <c r="J4742" s="422" t="s">
        <v>976</v>
      </c>
      <c r="K4742" s="536">
        <v>4</v>
      </c>
      <c r="L4742" s="379">
        <v>12</v>
      </c>
      <c r="M4742" s="247">
        <f t="shared" si="97"/>
        <v>21600</v>
      </c>
      <c r="N4742" s="379"/>
      <c r="O4742" s="379"/>
      <c r="P4742" s="247"/>
    </row>
    <row r="4743" spans="1:16" ht="33.75" x14ac:dyDescent="0.2">
      <c r="A4743" s="579" t="s">
        <v>9243</v>
      </c>
      <c r="B4743" s="580" t="s">
        <v>9244</v>
      </c>
      <c r="C4743" s="596"/>
      <c r="D4743" s="581" t="s">
        <v>9330</v>
      </c>
      <c r="E4743" s="585">
        <v>1800</v>
      </c>
      <c r="F4743" s="567">
        <v>43899211</v>
      </c>
      <c r="G4743" s="380" t="s">
        <v>9616</v>
      </c>
      <c r="H4743" s="422" t="s">
        <v>9433</v>
      </c>
      <c r="I4743" s="422" t="s">
        <v>9359</v>
      </c>
      <c r="J4743" s="422" t="s">
        <v>976</v>
      </c>
      <c r="K4743" s="536">
        <v>4</v>
      </c>
      <c r="L4743" s="379">
        <v>12</v>
      </c>
      <c r="M4743" s="247">
        <f t="shared" si="97"/>
        <v>21600</v>
      </c>
      <c r="N4743" s="379"/>
      <c r="O4743" s="379"/>
      <c r="P4743" s="247"/>
    </row>
    <row r="4744" spans="1:16" ht="33.75" x14ac:dyDescent="0.2">
      <c r="A4744" s="579" t="s">
        <v>9243</v>
      </c>
      <c r="B4744" s="580" t="s">
        <v>9244</v>
      </c>
      <c r="C4744" s="596"/>
      <c r="D4744" s="581" t="s">
        <v>9330</v>
      </c>
      <c r="E4744" s="585">
        <v>1800</v>
      </c>
      <c r="F4744" s="567">
        <v>72117138</v>
      </c>
      <c r="G4744" s="380" t="s">
        <v>9617</v>
      </c>
      <c r="H4744" s="422" t="s">
        <v>9433</v>
      </c>
      <c r="I4744" s="422" t="s">
        <v>9359</v>
      </c>
      <c r="J4744" s="422" t="s">
        <v>976</v>
      </c>
      <c r="K4744" s="536">
        <v>4</v>
      </c>
      <c r="L4744" s="379">
        <v>12</v>
      </c>
      <c r="M4744" s="247">
        <f t="shared" si="97"/>
        <v>21600</v>
      </c>
      <c r="N4744" s="379"/>
      <c r="O4744" s="379"/>
      <c r="P4744" s="247"/>
    </row>
    <row r="4745" spans="1:16" ht="22.5" x14ac:dyDescent="0.2">
      <c r="A4745" s="579" t="s">
        <v>9243</v>
      </c>
      <c r="B4745" s="580" t="s">
        <v>9244</v>
      </c>
      <c r="C4745" s="596"/>
      <c r="D4745" s="581" t="s">
        <v>9339</v>
      </c>
      <c r="E4745" s="585">
        <v>1800</v>
      </c>
      <c r="F4745" s="567">
        <v>72119334</v>
      </c>
      <c r="G4745" s="380" t="s">
        <v>9618</v>
      </c>
      <c r="H4745" s="422" t="s">
        <v>9433</v>
      </c>
      <c r="I4745" s="422" t="s">
        <v>9359</v>
      </c>
      <c r="J4745" s="422" t="s">
        <v>976</v>
      </c>
      <c r="K4745" s="536">
        <v>4</v>
      </c>
      <c r="L4745" s="379">
        <v>12</v>
      </c>
      <c r="M4745" s="247">
        <f t="shared" si="97"/>
        <v>21600</v>
      </c>
      <c r="N4745" s="379"/>
      <c r="O4745" s="379"/>
      <c r="P4745" s="247"/>
    </row>
    <row r="4746" spans="1:16" x14ac:dyDescent="0.2">
      <c r="A4746" s="579" t="s">
        <v>9243</v>
      </c>
      <c r="B4746" s="580" t="s">
        <v>9244</v>
      </c>
      <c r="C4746" s="596"/>
      <c r="D4746" s="581" t="s">
        <v>9340</v>
      </c>
      <c r="E4746" s="585">
        <v>3000</v>
      </c>
      <c r="F4746" s="567">
        <v>10271924</v>
      </c>
      <c r="G4746" s="380" t="s">
        <v>9619</v>
      </c>
      <c r="H4746" s="422" t="s">
        <v>960</v>
      </c>
      <c r="I4746" s="422" t="s">
        <v>9359</v>
      </c>
      <c r="J4746" s="422" t="s">
        <v>976</v>
      </c>
      <c r="K4746" s="536">
        <v>4</v>
      </c>
      <c r="L4746" s="379">
        <v>12</v>
      </c>
      <c r="M4746" s="247">
        <f t="shared" si="97"/>
        <v>36000</v>
      </c>
      <c r="N4746" s="379"/>
      <c r="O4746" s="379"/>
      <c r="P4746" s="247"/>
    </row>
    <row r="4747" spans="1:16" x14ac:dyDescent="0.2">
      <c r="A4747" s="579" t="s">
        <v>9243</v>
      </c>
      <c r="B4747" s="580" t="s">
        <v>9244</v>
      </c>
      <c r="C4747" s="596"/>
      <c r="D4747" s="581" t="s">
        <v>9341</v>
      </c>
      <c r="E4747" s="585">
        <v>1500</v>
      </c>
      <c r="F4747" s="567">
        <v>72921797</v>
      </c>
      <c r="G4747" s="380" t="s">
        <v>9620</v>
      </c>
      <c r="H4747" s="422" t="s">
        <v>9488</v>
      </c>
      <c r="I4747" s="422" t="s">
        <v>9359</v>
      </c>
      <c r="J4747" s="422" t="s">
        <v>976</v>
      </c>
      <c r="K4747" s="536">
        <v>4</v>
      </c>
      <c r="L4747" s="379">
        <v>12</v>
      </c>
      <c r="M4747" s="247">
        <f t="shared" si="97"/>
        <v>18000</v>
      </c>
      <c r="N4747" s="379"/>
      <c r="O4747" s="379"/>
      <c r="P4747" s="247"/>
    </row>
    <row r="4748" spans="1:16" x14ac:dyDescent="0.2">
      <c r="A4748" s="579" t="s">
        <v>9243</v>
      </c>
      <c r="B4748" s="580" t="s">
        <v>9244</v>
      </c>
      <c r="C4748" s="596"/>
      <c r="D4748" s="581" t="s">
        <v>9342</v>
      </c>
      <c r="E4748" s="585">
        <v>1800</v>
      </c>
      <c r="F4748" s="567">
        <v>71706077</v>
      </c>
      <c r="G4748" s="380" t="s">
        <v>9621</v>
      </c>
      <c r="H4748" s="422" t="s">
        <v>9280</v>
      </c>
      <c r="I4748" s="422" t="s">
        <v>9359</v>
      </c>
      <c r="J4748" s="422" t="s">
        <v>976</v>
      </c>
      <c r="K4748" s="536">
        <v>4</v>
      </c>
      <c r="L4748" s="379">
        <v>12</v>
      </c>
      <c r="M4748" s="247">
        <f t="shared" si="97"/>
        <v>21600</v>
      </c>
      <c r="N4748" s="379"/>
      <c r="O4748" s="379"/>
      <c r="P4748" s="247"/>
    </row>
    <row r="4749" spans="1:16" ht="33.75" x14ac:dyDescent="0.2">
      <c r="A4749" s="579" t="s">
        <v>9243</v>
      </c>
      <c r="B4749" s="580" t="s">
        <v>9244</v>
      </c>
      <c r="C4749" s="596"/>
      <c r="D4749" s="581" t="s">
        <v>9337</v>
      </c>
      <c r="E4749" s="585">
        <v>1800</v>
      </c>
      <c r="F4749" s="567">
        <v>46987366</v>
      </c>
      <c r="G4749" s="380" t="s">
        <v>9622</v>
      </c>
      <c r="H4749" s="422" t="s">
        <v>9488</v>
      </c>
      <c r="I4749" s="422" t="s">
        <v>9359</v>
      </c>
      <c r="J4749" s="422" t="s">
        <v>976</v>
      </c>
      <c r="K4749" s="536">
        <v>4</v>
      </c>
      <c r="L4749" s="379">
        <v>12</v>
      </c>
      <c r="M4749" s="247">
        <f t="shared" si="97"/>
        <v>21600</v>
      </c>
      <c r="N4749" s="379"/>
      <c r="O4749" s="379"/>
      <c r="P4749" s="247"/>
    </row>
    <row r="4750" spans="1:16" ht="22.5" x14ac:dyDescent="0.2">
      <c r="A4750" s="579" t="s">
        <v>9243</v>
      </c>
      <c r="B4750" s="580" t="s">
        <v>9244</v>
      </c>
      <c r="C4750" s="596"/>
      <c r="D4750" s="581" t="s">
        <v>9343</v>
      </c>
      <c r="E4750" s="585">
        <v>1800</v>
      </c>
      <c r="F4750" s="567">
        <v>10606014</v>
      </c>
      <c r="G4750" s="380" t="s">
        <v>9623</v>
      </c>
      <c r="H4750" s="422" t="s">
        <v>9488</v>
      </c>
      <c r="I4750" s="422" t="s">
        <v>9359</v>
      </c>
      <c r="J4750" s="422" t="s">
        <v>976</v>
      </c>
      <c r="K4750" s="536">
        <v>4</v>
      </c>
      <c r="L4750" s="379">
        <v>12</v>
      </c>
      <c r="M4750" s="247">
        <f t="shared" si="97"/>
        <v>21600</v>
      </c>
      <c r="N4750" s="379"/>
      <c r="O4750" s="379"/>
      <c r="P4750" s="247"/>
    </row>
    <row r="4751" spans="1:16" ht="22.5" x14ac:dyDescent="0.2">
      <c r="A4751" s="579" t="s">
        <v>9243</v>
      </c>
      <c r="B4751" s="580" t="s">
        <v>9244</v>
      </c>
      <c r="C4751" s="596"/>
      <c r="D4751" s="581" t="s">
        <v>9344</v>
      </c>
      <c r="E4751" s="585">
        <v>1100</v>
      </c>
      <c r="F4751" s="567">
        <v>20720838</v>
      </c>
      <c r="G4751" s="380" t="s">
        <v>9624</v>
      </c>
      <c r="H4751" s="422" t="s">
        <v>9362</v>
      </c>
      <c r="I4751" s="422"/>
      <c r="J4751" s="422"/>
      <c r="K4751" s="536">
        <v>4</v>
      </c>
      <c r="L4751" s="379">
        <v>12</v>
      </c>
      <c r="M4751" s="247">
        <f t="shared" si="97"/>
        <v>13200</v>
      </c>
      <c r="N4751" s="379"/>
      <c r="O4751" s="379"/>
      <c r="P4751" s="247"/>
    </row>
    <row r="4752" spans="1:16" ht="22.5" x14ac:dyDescent="0.2">
      <c r="A4752" s="579" t="s">
        <v>9243</v>
      </c>
      <c r="B4752" s="580" t="s">
        <v>9244</v>
      </c>
      <c r="C4752" s="596"/>
      <c r="D4752" s="583" t="s">
        <v>9252</v>
      </c>
      <c r="E4752" s="585">
        <v>1200</v>
      </c>
      <c r="F4752" s="567">
        <v>44512586</v>
      </c>
      <c r="G4752" s="580" t="s">
        <v>9625</v>
      </c>
      <c r="H4752" s="422" t="s">
        <v>9403</v>
      </c>
      <c r="I4752" s="422"/>
      <c r="J4752" s="422" t="s">
        <v>790</v>
      </c>
      <c r="K4752" s="536">
        <v>4</v>
      </c>
      <c r="L4752" s="379">
        <v>12</v>
      </c>
      <c r="M4752" s="247">
        <f t="shared" si="97"/>
        <v>14400</v>
      </c>
      <c r="N4752" s="379"/>
      <c r="O4752" s="379"/>
      <c r="P4752" s="247"/>
    </row>
    <row r="4753" spans="1:16" x14ac:dyDescent="0.2">
      <c r="A4753" s="579" t="s">
        <v>9243</v>
      </c>
      <c r="B4753" s="580" t="s">
        <v>9244</v>
      </c>
      <c r="C4753" s="596"/>
      <c r="D4753" s="583" t="s">
        <v>9311</v>
      </c>
      <c r="E4753" s="585">
        <v>1100</v>
      </c>
      <c r="F4753" s="567">
        <v>77482296</v>
      </c>
      <c r="G4753" s="580" t="s">
        <v>9626</v>
      </c>
      <c r="H4753" s="422" t="s">
        <v>9362</v>
      </c>
      <c r="I4753" s="422"/>
      <c r="J4753" s="422"/>
      <c r="K4753" s="536">
        <v>4</v>
      </c>
      <c r="L4753" s="379">
        <v>12</v>
      </c>
      <c r="M4753" s="247">
        <f t="shared" si="97"/>
        <v>13200</v>
      </c>
      <c r="N4753" s="379"/>
      <c r="O4753" s="379"/>
      <c r="P4753" s="247"/>
    </row>
    <row r="4754" spans="1:16" ht="22.5" x14ac:dyDescent="0.2">
      <c r="A4754" s="579" t="s">
        <v>9243</v>
      </c>
      <c r="B4754" s="580" t="s">
        <v>9244</v>
      </c>
      <c r="C4754" s="596"/>
      <c r="D4754" s="581" t="s">
        <v>9332</v>
      </c>
      <c r="E4754" s="585">
        <v>930</v>
      </c>
      <c r="F4754" s="567">
        <v>47520740</v>
      </c>
      <c r="G4754" s="580" t="s">
        <v>9627</v>
      </c>
      <c r="H4754" s="600" t="s">
        <v>9362</v>
      </c>
      <c r="I4754" s="422"/>
      <c r="J4754" s="422"/>
      <c r="K4754" s="536">
        <v>4</v>
      </c>
      <c r="L4754" s="379">
        <v>12</v>
      </c>
      <c r="M4754" s="247">
        <f t="shared" si="97"/>
        <v>11160</v>
      </c>
      <c r="N4754" s="379"/>
      <c r="O4754" s="379"/>
      <c r="P4754" s="247"/>
    </row>
    <row r="4755" spans="1:16" ht="22.5" x14ac:dyDescent="0.2">
      <c r="A4755" s="579" t="s">
        <v>9243</v>
      </c>
      <c r="B4755" s="580" t="s">
        <v>9246</v>
      </c>
      <c r="C4755" s="596"/>
      <c r="D4755" s="583" t="s">
        <v>9345</v>
      </c>
      <c r="E4755" s="585">
        <v>930</v>
      </c>
      <c r="F4755" s="567">
        <v>44127870</v>
      </c>
      <c r="G4755" s="580" t="s">
        <v>9628</v>
      </c>
      <c r="H4755" s="422" t="s">
        <v>9362</v>
      </c>
      <c r="I4755" s="422"/>
      <c r="J4755" s="422"/>
      <c r="K4755" s="536">
        <v>4</v>
      </c>
      <c r="L4755" s="379">
        <v>12</v>
      </c>
      <c r="M4755" s="247">
        <f t="shared" si="97"/>
        <v>11160</v>
      </c>
      <c r="N4755" s="379"/>
      <c r="O4755" s="379"/>
      <c r="P4755" s="247"/>
    </row>
    <row r="4756" spans="1:16" x14ac:dyDescent="0.2">
      <c r="A4756" s="579" t="s">
        <v>9243</v>
      </c>
      <c r="B4756" s="580" t="s">
        <v>9244</v>
      </c>
      <c r="C4756" s="596"/>
      <c r="D4756" s="581" t="s">
        <v>828</v>
      </c>
      <c r="E4756" s="585">
        <v>1450</v>
      </c>
      <c r="F4756" s="567">
        <v>73148796</v>
      </c>
      <c r="G4756" s="380" t="s">
        <v>9629</v>
      </c>
      <c r="H4756" s="422" t="s">
        <v>9416</v>
      </c>
      <c r="I4756" s="422"/>
      <c r="J4756" s="422" t="s">
        <v>790</v>
      </c>
      <c r="K4756" s="536">
        <v>4</v>
      </c>
      <c r="L4756" s="379">
        <v>12</v>
      </c>
      <c r="M4756" s="247">
        <f t="shared" si="97"/>
        <v>17400</v>
      </c>
      <c r="N4756" s="379"/>
      <c r="O4756" s="379"/>
      <c r="P4756" s="247"/>
    </row>
    <row r="4757" spans="1:16" x14ac:dyDescent="0.2">
      <c r="A4757" s="579" t="s">
        <v>9243</v>
      </c>
      <c r="B4757" s="580" t="s">
        <v>9244</v>
      </c>
      <c r="C4757" s="596"/>
      <c r="D4757" s="581" t="s">
        <v>9346</v>
      </c>
      <c r="E4757" s="585">
        <v>2000</v>
      </c>
      <c r="F4757" s="567">
        <v>20078202</v>
      </c>
      <c r="G4757" s="380" t="s">
        <v>9630</v>
      </c>
      <c r="H4757" s="422" t="s">
        <v>9631</v>
      </c>
      <c r="I4757" s="422" t="s">
        <v>9359</v>
      </c>
      <c r="J4757" s="422" t="s">
        <v>976</v>
      </c>
      <c r="K4757" s="536">
        <v>4</v>
      </c>
      <c r="L4757" s="379">
        <v>12</v>
      </c>
      <c r="M4757" s="247">
        <f t="shared" si="97"/>
        <v>24000</v>
      </c>
      <c r="N4757" s="379"/>
      <c r="O4757" s="379"/>
      <c r="P4757" s="247"/>
    </row>
    <row r="4758" spans="1:16" ht="22.5" x14ac:dyDescent="0.2">
      <c r="A4758" s="579" t="s">
        <v>9243</v>
      </c>
      <c r="B4758" s="580" t="s">
        <v>9244</v>
      </c>
      <c r="C4758" s="596"/>
      <c r="D4758" s="581" t="s">
        <v>9261</v>
      </c>
      <c r="E4758" s="585">
        <v>930</v>
      </c>
      <c r="F4758" s="567">
        <v>80002860</v>
      </c>
      <c r="G4758" s="380" t="s">
        <v>9632</v>
      </c>
      <c r="H4758" s="422" t="s">
        <v>9362</v>
      </c>
      <c r="I4758" s="422"/>
      <c r="J4758" s="422"/>
      <c r="K4758" s="536">
        <v>4</v>
      </c>
      <c r="L4758" s="379">
        <v>12</v>
      </c>
      <c r="M4758" s="247">
        <f t="shared" si="97"/>
        <v>11160</v>
      </c>
      <c r="N4758" s="379"/>
      <c r="O4758" s="379"/>
      <c r="P4758" s="247"/>
    </row>
    <row r="4759" spans="1:16" x14ac:dyDescent="0.2">
      <c r="A4759" s="579" t="s">
        <v>9243</v>
      </c>
      <c r="B4759" s="580" t="s">
        <v>9244</v>
      </c>
      <c r="C4759" s="596"/>
      <c r="D4759" s="581" t="s">
        <v>9311</v>
      </c>
      <c r="E4759" s="585">
        <v>1000</v>
      </c>
      <c r="F4759" s="567">
        <v>20075990</v>
      </c>
      <c r="G4759" s="380" t="s">
        <v>9633</v>
      </c>
      <c r="H4759" s="422" t="s">
        <v>9634</v>
      </c>
      <c r="I4759" s="422" t="s">
        <v>9359</v>
      </c>
      <c r="J4759" s="422" t="s">
        <v>976</v>
      </c>
      <c r="K4759" s="536">
        <v>4</v>
      </c>
      <c r="L4759" s="379">
        <v>12</v>
      </c>
      <c r="M4759" s="247">
        <f t="shared" si="97"/>
        <v>12000</v>
      </c>
      <c r="N4759" s="379"/>
      <c r="O4759" s="379"/>
      <c r="P4759" s="247"/>
    </row>
    <row r="4760" spans="1:16" x14ac:dyDescent="0.2">
      <c r="A4760" s="579" t="s">
        <v>9243</v>
      </c>
      <c r="B4760" s="517" t="s">
        <v>2836</v>
      </c>
      <c r="C4760" s="596"/>
      <c r="D4760" s="583" t="s">
        <v>9251</v>
      </c>
      <c r="E4760" s="585">
        <v>1500</v>
      </c>
      <c r="F4760" s="567">
        <v>20083962</v>
      </c>
      <c r="G4760" s="581" t="s">
        <v>9361</v>
      </c>
      <c r="H4760" s="422" t="s">
        <v>9362</v>
      </c>
      <c r="I4760" s="422"/>
      <c r="J4760" s="422"/>
      <c r="K4760" s="536"/>
      <c r="L4760" s="379"/>
      <c r="M4760" s="247"/>
      <c r="N4760" s="379">
        <v>2</v>
      </c>
      <c r="O4760" s="379">
        <v>6</v>
      </c>
      <c r="P4760" s="247">
        <f>E4760*O4760</f>
        <v>9000</v>
      </c>
    </row>
    <row r="4761" spans="1:16" x14ac:dyDescent="0.2">
      <c r="A4761" s="579" t="s">
        <v>9243</v>
      </c>
      <c r="B4761" s="517" t="s">
        <v>2836</v>
      </c>
      <c r="C4761" s="596"/>
      <c r="D4761" s="581" t="s">
        <v>9252</v>
      </c>
      <c r="E4761" s="586">
        <v>1800</v>
      </c>
      <c r="F4761" s="567">
        <v>45871689</v>
      </c>
      <c r="G4761" s="580" t="s">
        <v>9363</v>
      </c>
      <c r="H4761" s="422" t="s">
        <v>9635</v>
      </c>
      <c r="I4761" s="422"/>
      <c r="J4761" s="422" t="s">
        <v>790</v>
      </c>
      <c r="K4761" s="536"/>
      <c r="L4761" s="379"/>
      <c r="M4761" s="247"/>
      <c r="N4761" s="379">
        <v>2</v>
      </c>
      <c r="O4761" s="379">
        <v>6</v>
      </c>
      <c r="P4761" s="247">
        <f t="shared" ref="P4761:P4824" si="98">E4761*O4761</f>
        <v>10800</v>
      </c>
    </row>
    <row r="4762" spans="1:16" x14ac:dyDescent="0.2">
      <c r="A4762" s="579" t="s">
        <v>9243</v>
      </c>
      <c r="B4762" s="384" t="s">
        <v>2836</v>
      </c>
      <c r="C4762" s="596"/>
      <c r="D4762" s="581" t="s">
        <v>9253</v>
      </c>
      <c r="E4762" s="585">
        <v>2100</v>
      </c>
      <c r="F4762" s="567">
        <v>19898736</v>
      </c>
      <c r="G4762" s="581" t="s">
        <v>9365</v>
      </c>
      <c r="H4762" s="422" t="s">
        <v>9362</v>
      </c>
      <c r="I4762" s="422"/>
      <c r="J4762" s="422"/>
      <c r="K4762" s="536"/>
      <c r="L4762" s="379"/>
      <c r="M4762" s="247"/>
      <c r="N4762" s="379">
        <v>2</v>
      </c>
      <c r="O4762" s="379">
        <v>6</v>
      </c>
      <c r="P4762" s="247">
        <f t="shared" si="98"/>
        <v>12600</v>
      </c>
    </row>
    <row r="4763" spans="1:16" x14ac:dyDescent="0.2">
      <c r="A4763" s="579" t="s">
        <v>9243</v>
      </c>
      <c r="B4763" s="382" t="s">
        <v>2836</v>
      </c>
      <c r="C4763" s="596"/>
      <c r="D4763" s="581" t="s">
        <v>960</v>
      </c>
      <c r="E4763" s="585">
        <v>2500</v>
      </c>
      <c r="F4763" s="567">
        <v>46469033</v>
      </c>
      <c r="G4763" s="581" t="s">
        <v>9371</v>
      </c>
      <c r="H4763" s="422" t="s">
        <v>960</v>
      </c>
      <c r="I4763" s="422" t="s">
        <v>9359</v>
      </c>
      <c r="J4763" s="422" t="s">
        <v>976</v>
      </c>
      <c r="K4763" s="536"/>
      <c r="L4763" s="379"/>
      <c r="M4763" s="247"/>
      <c r="N4763" s="379">
        <v>2</v>
      </c>
      <c r="O4763" s="379">
        <v>6</v>
      </c>
      <c r="P4763" s="247">
        <f t="shared" si="98"/>
        <v>15000</v>
      </c>
    </row>
    <row r="4764" spans="1:16" x14ac:dyDescent="0.2">
      <c r="A4764" s="579" t="s">
        <v>9243</v>
      </c>
      <c r="B4764" s="382" t="s">
        <v>2836</v>
      </c>
      <c r="C4764" s="596"/>
      <c r="D4764" s="581" t="s">
        <v>960</v>
      </c>
      <c r="E4764" s="585">
        <v>2500</v>
      </c>
      <c r="F4764" s="567">
        <v>40829893</v>
      </c>
      <c r="G4764" s="581" t="s">
        <v>9372</v>
      </c>
      <c r="H4764" s="422" t="s">
        <v>960</v>
      </c>
      <c r="I4764" s="422" t="s">
        <v>9359</v>
      </c>
      <c r="J4764" s="422" t="s">
        <v>976</v>
      </c>
      <c r="K4764" s="536"/>
      <c r="L4764" s="379"/>
      <c r="M4764" s="247"/>
      <c r="N4764" s="379">
        <v>2</v>
      </c>
      <c r="O4764" s="379">
        <v>6</v>
      </c>
      <c r="P4764" s="247">
        <f t="shared" si="98"/>
        <v>15000</v>
      </c>
    </row>
    <row r="4765" spans="1:16" ht="22.5" x14ac:dyDescent="0.2">
      <c r="A4765" s="579" t="s">
        <v>9243</v>
      </c>
      <c r="B4765" s="382" t="s">
        <v>2836</v>
      </c>
      <c r="C4765" s="596"/>
      <c r="D4765" s="581" t="s">
        <v>9255</v>
      </c>
      <c r="E4765" s="585">
        <v>1500</v>
      </c>
      <c r="F4765" s="567">
        <v>45988070</v>
      </c>
      <c r="G4765" s="581" t="s">
        <v>9373</v>
      </c>
      <c r="H4765" s="422" t="s">
        <v>9636</v>
      </c>
      <c r="I4765" s="422" t="s">
        <v>9359</v>
      </c>
      <c r="J4765" s="422" t="s">
        <v>976</v>
      </c>
      <c r="K4765" s="536"/>
      <c r="L4765" s="379"/>
      <c r="M4765" s="247"/>
      <c r="N4765" s="379">
        <v>2</v>
      </c>
      <c r="O4765" s="379">
        <v>6</v>
      </c>
      <c r="P4765" s="247">
        <f t="shared" si="98"/>
        <v>9000</v>
      </c>
    </row>
    <row r="4766" spans="1:16" x14ac:dyDescent="0.2">
      <c r="A4766" s="579" t="s">
        <v>9243</v>
      </c>
      <c r="B4766" s="382" t="s">
        <v>2836</v>
      </c>
      <c r="C4766" s="596"/>
      <c r="D4766" s="581" t="s">
        <v>960</v>
      </c>
      <c r="E4766" s="585">
        <v>2500</v>
      </c>
      <c r="F4766" s="567">
        <v>19833183</v>
      </c>
      <c r="G4766" s="581" t="s">
        <v>9375</v>
      </c>
      <c r="H4766" s="422" t="s">
        <v>960</v>
      </c>
      <c r="I4766" s="422" t="s">
        <v>9359</v>
      </c>
      <c r="J4766" s="422" t="s">
        <v>976</v>
      </c>
      <c r="K4766" s="536"/>
      <c r="L4766" s="379"/>
      <c r="M4766" s="247"/>
      <c r="N4766" s="379">
        <v>2</v>
      </c>
      <c r="O4766" s="379">
        <v>6</v>
      </c>
      <c r="P4766" s="247">
        <f t="shared" si="98"/>
        <v>15000</v>
      </c>
    </row>
    <row r="4767" spans="1:16" x14ac:dyDescent="0.2">
      <c r="A4767" s="579" t="s">
        <v>9243</v>
      </c>
      <c r="B4767" s="580" t="s">
        <v>2836</v>
      </c>
      <c r="C4767" s="596"/>
      <c r="D4767" s="581" t="s">
        <v>828</v>
      </c>
      <c r="E4767" s="585">
        <v>1500</v>
      </c>
      <c r="F4767" s="567">
        <v>74172685</v>
      </c>
      <c r="G4767" s="581" t="s">
        <v>9378</v>
      </c>
      <c r="H4767" s="422" t="s">
        <v>9364</v>
      </c>
      <c r="I4767" s="422"/>
      <c r="J4767" s="422" t="s">
        <v>790</v>
      </c>
      <c r="K4767" s="536"/>
      <c r="L4767" s="379"/>
      <c r="M4767" s="247"/>
      <c r="N4767" s="379">
        <v>2</v>
      </c>
      <c r="O4767" s="379">
        <v>6</v>
      </c>
      <c r="P4767" s="247">
        <f t="shared" si="98"/>
        <v>9000</v>
      </c>
    </row>
    <row r="4768" spans="1:16" ht="22.5" x14ac:dyDescent="0.2">
      <c r="A4768" s="579" t="s">
        <v>9243</v>
      </c>
      <c r="B4768" s="580" t="s">
        <v>2836</v>
      </c>
      <c r="C4768" s="596"/>
      <c r="D4768" s="583" t="s">
        <v>828</v>
      </c>
      <c r="E4768" s="585">
        <v>1200</v>
      </c>
      <c r="F4768" s="567">
        <v>49015916</v>
      </c>
      <c r="G4768" s="580" t="s">
        <v>9383</v>
      </c>
      <c r="H4768" s="422" t="s">
        <v>9406</v>
      </c>
      <c r="I4768" s="422"/>
      <c r="J4768" s="422" t="s">
        <v>790</v>
      </c>
      <c r="K4768" s="536"/>
      <c r="L4768" s="379"/>
      <c r="M4768" s="247"/>
      <c r="N4768" s="379">
        <v>2</v>
      </c>
      <c r="O4768" s="379">
        <v>6</v>
      </c>
      <c r="P4768" s="247">
        <f t="shared" si="98"/>
        <v>7200</v>
      </c>
    </row>
    <row r="4769" spans="1:16" x14ac:dyDescent="0.2">
      <c r="A4769" s="579" t="s">
        <v>9243</v>
      </c>
      <c r="B4769" s="580" t="s">
        <v>2836</v>
      </c>
      <c r="C4769" s="596"/>
      <c r="D4769" s="583" t="s">
        <v>828</v>
      </c>
      <c r="E4769" s="585">
        <v>1800</v>
      </c>
      <c r="F4769" s="567">
        <v>20093192</v>
      </c>
      <c r="G4769" s="580" t="s">
        <v>9385</v>
      </c>
      <c r="H4769" s="422" t="s">
        <v>9637</v>
      </c>
      <c r="I4769" s="422" t="s">
        <v>9359</v>
      </c>
      <c r="J4769" s="422" t="s">
        <v>790</v>
      </c>
      <c r="K4769" s="536"/>
      <c r="L4769" s="379"/>
      <c r="M4769" s="247"/>
      <c r="N4769" s="379">
        <v>2</v>
      </c>
      <c r="O4769" s="379">
        <v>6</v>
      </c>
      <c r="P4769" s="247">
        <f t="shared" si="98"/>
        <v>10800</v>
      </c>
    </row>
    <row r="4770" spans="1:16" ht="22.5" x14ac:dyDescent="0.2">
      <c r="A4770" s="579" t="s">
        <v>9243</v>
      </c>
      <c r="B4770" s="580" t="s">
        <v>2836</v>
      </c>
      <c r="C4770" s="596"/>
      <c r="D4770" s="583" t="s">
        <v>9258</v>
      </c>
      <c r="E4770" s="585">
        <v>1800</v>
      </c>
      <c r="F4770" s="567">
        <v>45143657</v>
      </c>
      <c r="G4770" s="580" t="s">
        <v>9390</v>
      </c>
      <c r="H4770" s="422" t="s">
        <v>9388</v>
      </c>
      <c r="I4770" s="422" t="s">
        <v>9359</v>
      </c>
      <c r="J4770" s="422" t="s">
        <v>976</v>
      </c>
      <c r="K4770" s="536"/>
      <c r="L4770" s="379"/>
      <c r="M4770" s="247"/>
      <c r="N4770" s="379">
        <v>2</v>
      </c>
      <c r="O4770" s="379">
        <v>6</v>
      </c>
      <c r="P4770" s="247">
        <f t="shared" si="98"/>
        <v>10800</v>
      </c>
    </row>
    <row r="4771" spans="1:16" x14ac:dyDescent="0.2">
      <c r="A4771" s="579" t="s">
        <v>9243</v>
      </c>
      <c r="B4771" s="384" t="s">
        <v>2836</v>
      </c>
      <c r="C4771" s="596"/>
      <c r="D4771" s="583" t="s">
        <v>828</v>
      </c>
      <c r="E4771" s="585">
        <v>1600</v>
      </c>
      <c r="F4771" s="567">
        <v>42037927</v>
      </c>
      <c r="G4771" s="581" t="s">
        <v>9393</v>
      </c>
      <c r="H4771" s="422" t="s">
        <v>9638</v>
      </c>
      <c r="I4771" s="422" t="s">
        <v>9359</v>
      </c>
      <c r="J4771" s="422" t="s">
        <v>976</v>
      </c>
      <c r="K4771" s="536"/>
      <c r="L4771" s="379"/>
      <c r="M4771" s="247"/>
      <c r="N4771" s="379">
        <v>2</v>
      </c>
      <c r="O4771" s="379">
        <v>6</v>
      </c>
      <c r="P4771" s="247">
        <f t="shared" si="98"/>
        <v>9600</v>
      </c>
    </row>
    <row r="4772" spans="1:16" x14ac:dyDescent="0.2">
      <c r="A4772" s="579" t="s">
        <v>9243</v>
      </c>
      <c r="B4772" s="384" t="s">
        <v>2836</v>
      </c>
      <c r="C4772" s="596"/>
      <c r="D4772" s="583" t="s">
        <v>976</v>
      </c>
      <c r="E4772" s="585">
        <v>1800</v>
      </c>
      <c r="F4772" s="567">
        <v>70020669</v>
      </c>
      <c r="G4772" s="581" t="s">
        <v>9395</v>
      </c>
      <c r="H4772" s="422" t="s">
        <v>9396</v>
      </c>
      <c r="I4772" s="422" t="s">
        <v>9359</v>
      </c>
      <c r="J4772" s="422" t="s">
        <v>976</v>
      </c>
      <c r="K4772" s="536"/>
      <c r="L4772" s="379"/>
      <c r="M4772" s="247"/>
      <c r="N4772" s="379">
        <v>2</v>
      </c>
      <c r="O4772" s="379">
        <v>6</v>
      </c>
      <c r="P4772" s="247">
        <f t="shared" si="98"/>
        <v>10800</v>
      </c>
    </row>
    <row r="4773" spans="1:16" ht="22.5" x14ac:dyDescent="0.2">
      <c r="A4773" s="579" t="s">
        <v>9243</v>
      </c>
      <c r="B4773" s="384" t="s">
        <v>2836</v>
      </c>
      <c r="C4773" s="596"/>
      <c r="D4773" s="583" t="s">
        <v>9260</v>
      </c>
      <c r="E4773" s="585">
        <v>1100</v>
      </c>
      <c r="F4773" s="567">
        <v>21261866</v>
      </c>
      <c r="G4773" s="380" t="s">
        <v>9397</v>
      </c>
      <c r="H4773" s="422" t="s">
        <v>9362</v>
      </c>
      <c r="I4773" s="422"/>
      <c r="J4773" s="422"/>
      <c r="K4773" s="536"/>
      <c r="L4773" s="379"/>
      <c r="M4773" s="247"/>
      <c r="N4773" s="379">
        <v>2</v>
      </c>
      <c r="O4773" s="379">
        <v>6</v>
      </c>
      <c r="P4773" s="247">
        <f t="shared" si="98"/>
        <v>6600</v>
      </c>
    </row>
    <row r="4774" spans="1:16" ht="22.5" x14ac:dyDescent="0.2">
      <c r="A4774" s="579" t="s">
        <v>9243</v>
      </c>
      <c r="B4774" s="384" t="s">
        <v>2836</v>
      </c>
      <c r="C4774" s="596"/>
      <c r="D4774" s="583" t="s">
        <v>9261</v>
      </c>
      <c r="E4774" s="585">
        <v>1100</v>
      </c>
      <c r="F4774" s="589" t="s">
        <v>9398</v>
      </c>
      <c r="G4774" s="380" t="s">
        <v>9399</v>
      </c>
      <c r="H4774" s="422" t="s">
        <v>9362</v>
      </c>
      <c r="I4774" s="422"/>
      <c r="J4774" s="422"/>
      <c r="K4774" s="536"/>
      <c r="L4774" s="379"/>
      <c r="M4774" s="247"/>
      <c r="N4774" s="379">
        <v>2</v>
      </c>
      <c r="O4774" s="379">
        <v>6</v>
      </c>
      <c r="P4774" s="247">
        <f t="shared" si="98"/>
        <v>6600</v>
      </c>
    </row>
    <row r="4775" spans="1:16" ht="22.5" x14ac:dyDescent="0.2">
      <c r="A4775" s="579" t="s">
        <v>9243</v>
      </c>
      <c r="B4775" s="384" t="s">
        <v>2836</v>
      </c>
      <c r="C4775" s="596"/>
      <c r="D4775" s="583" t="s">
        <v>9261</v>
      </c>
      <c r="E4775" s="585">
        <v>1100</v>
      </c>
      <c r="F4775" s="567">
        <v>20425274</v>
      </c>
      <c r="G4775" s="380" t="s">
        <v>9400</v>
      </c>
      <c r="H4775" s="422" t="s">
        <v>9362</v>
      </c>
      <c r="I4775" s="422"/>
      <c r="J4775" s="422"/>
      <c r="K4775" s="536"/>
      <c r="L4775" s="379"/>
      <c r="M4775" s="247"/>
      <c r="N4775" s="379">
        <v>2</v>
      </c>
      <c r="O4775" s="379">
        <v>6</v>
      </c>
      <c r="P4775" s="247">
        <f t="shared" si="98"/>
        <v>6600</v>
      </c>
    </row>
    <row r="4776" spans="1:16" x14ac:dyDescent="0.2">
      <c r="A4776" s="579" t="s">
        <v>9243</v>
      </c>
      <c r="B4776" s="384" t="s">
        <v>2836</v>
      </c>
      <c r="C4776" s="596"/>
      <c r="D4776" s="583" t="s">
        <v>828</v>
      </c>
      <c r="E4776" s="585">
        <v>1500</v>
      </c>
      <c r="F4776" s="567">
        <v>71245707</v>
      </c>
      <c r="G4776" s="380" t="s">
        <v>9401</v>
      </c>
      <c r="H4776" s="422" t="s">
        <v>9364</v>
      </c>
      <c r="I4776" s="422"/>
      <c r="J4776" s="422" t="s">
        <v>790</v>
      </c>
      <c r="K4776" s="536"/>
      <c r="L4776" s="379"/>
      <c r="M4776" s="247"/>
      <c r="N4776" s="379">
        <v>2</v>
      </c>
      <c r="O4776" s="379">
        <v>6</v>
      </c>
      <c r="P4776" s="247">
        <f t="shared" si="98"/>
        <v>9000</v>
      </c>
    </row>
    <row r="4777" spans="1:16" ht="22.5" x14ac:dyDescent="0.2">
      <c r="A4777" s="579" t="s">
        <v>9243</v>
      </c>
      <c r="B4777" s="580" t="s">
        <v>2836</v>
      </c>
      <c r="C4777" s="596"/>
      <c r="D4777" s="581" t="s">
        <v>9263</v>
      </c>
      <c r="E4777" s="585">
        <v>1500</v>
      </c>
      <c r="F4777" s="567">
        <v>41405628</v>
      </c>
      <c r="G4777" s="580" t="s">
        <v>9405</v>
      </c>
      <c r="H4777" s="422" t="s">
        <v>9406</v>
      </c>
      <c r="I4777" s="422"/>
      <c r="J4777" s="422" t="s">
        <v>790</v>
      </c>
      <c r="K4777" s="536"/>
      <c r="L4777" s="379"/>
      <c r="M4777" s="247"/>
      <c r="N4777" s="379">
        <v>2</v>
      </c>
      <c r="O4777" s="379">
        <v>6</v>
      </c>
      <c r="P4777" s="247">
        <f t="shared" si="98"/>
        <v>9000</v>
      </c>
    </row>
    <row r="4778" spans="1:16" ht="22.5" x14ac:dyDescent="0.2">
      <c r="A4778" s="579" t="s">
        <v>9243</v>
      </c>
      <c r="B4778" s="580" t="s">
        <v>2836</v>
      </c>
      <c r="C4778" s="596"/>
      <c r="D4778" s="581" t="s">
        <v>9264</v>
      </c>
      <c r="E4778" s="585">
        <v>1300</v>
      </c>
      <c r="F4778" s="567">
        <v>40646547</v>
      </c>
      <c r="G4778" s="580" t="s">
        <v>9407</v>
      </c>
      <c r="H4778" s="422" t="s">
        <v>9362</v>
      </c>
      <c r="I4778" s="422"/>
      <c r="J4778" s="422"/>
      <c r="K4778" s="536"/>
      <c r="L4778" s="379"/>
      <c r="M4778" s="247"/>
      <c r="N4778" s="379">
        <v>2</v>
      </c>
      <c r="O4778" s="379">
        <v>6</v>
      </c>
      <c r="P4778" s="247">
        <f t="shared" si="98"/>
        <v>7800</v>
      </c>
    </row>
    <row r="4779" spans="1:16" ht="22.5" x14ac:dyDescent="0.2">
      <c r="A4779" s="579" t="s">
        <v>9243</v>
      </c>
      <c r="B4779" s="384" t="s">
        <v>2836</v>
      </c>
      <c r="C4779" s="596"/>
      <c r="D4779" s="581" t="s">
        <v>828</v>
      </c>
      <c r="E4779" s="584">
        <v>930</v>
      </c>
      <c r="F4779" s="567">
        <v>71956745</v>
      </c>
      <c r="G4779" s="380" t="s">
        <v>9408</v>
      </c>
      <c r="H4779" s="422" t="s">
        <v>9403</v>
      </c>
      <c r="I4779" s="422"/>
      <c r="J4779" s="422" t="s">
        <v>790</v>
      </c>
      <c r="K4779" s="536"/>
      <c r="L4779" s="379"/>
      <c r="M4779" s="247"/>
      <c r="N4779" s="379">
        <v>2</v>
      </c>
      <c r="O4779" s="379">
        <v>6</v>
      </c>
      <c r="P4779" s="247">
        <f t="shared" si="98"/>
        <v>5580</v>
      </c>
    </row>
    <row r="4780" spans="1:16" x14ac:dyDescent="0.2">
      <c r="A4780" s="579" t="s">
        <v>9243</v>
      </c>
      <c r="B4780" s="384" t="s">
        <v>2836</v>
      </c>
      <c r="C4780" s="596"/>
      <c r="D4780" s="581" t="s">
        <v>9253</v>
      </c>
      <c r="E4780" s="584">
        <v>1000</v>
      </c>
      <c r="F4780" s="567">
        <v>47023926</v>
      </c>
      <c r="G4780" s="380" t="s">
        <v>9409</v>
      </c>
      <c r="H4780" s="422" t="s">
        <v>9362</v>
      </c>
      <c r="I4780" s="422"/>
      <c r="J4780" s="422"/>
      <c r="K4780" s="536"/>
      <c r="L4780" s="379"/>
      <c r="M4780" s="247"/>
      <c r="N4780" s="379">
        <v>2</v>
      </c>
      <c r="O4780" s="379">
        <v>6</v>
      </c>
      <c r="P4780" s="247">
        <f t="shared" si="98"/>
        <v>6000</v>
      </c>
    </row>
    <row r="4781" spans="1:16" ht="22.5" x14ac:dyDescent="0.2">
      <c r="A4781" s="579" t="s">
        <v>9243</v>
      </c>
      <c r="B4781" s="384" t="s">
        <v>2836</v>
      </c>
      <c r="C4781" s="596"/>
      <c r="D4781" s="581" t="s">
        <v>9265</v>
      </c>
      <c r="E4781" s="584">
        <v>930</v>
      </c>
      <c r="F4781" s="567">
        <v>43108917</v>
      </c>
      <c r="G4781" s="380" t="s">
        <v>9410</v>
      </c>
      <c r="H4781" s="422" t="s">
        <v>9362</v>
      </c>
      <c r="I4781" s="422"/>
      <c r="J4781" s="422"/>
      <c r="K4781" s="536"/>
      <c r="L4781" s="379"/>
      <c r="M4781" s="247"/>
      <c r="N4781" s="379">
        <v>2</v>
      </c>
      <c r="O4781" s="379">
        <v>6</v>
      </c>
      <c r="P4781" s="247">
        <f t="shared" si="98"/>
        <v>5580</v>
      </c>
    </row>
    <row r="4782" spans="1:16" x14ac:dyDescent="0.2">
      <c r="A4782" s="579" t="s">
        <v>9243</v>
      </c>
      <c r="B4782" s="384" t="s">
        <v>2836</v>
      </c>
      <c r="C4782" s="596"/>
      <c r="D4782" s="581" t="s">
        <v>9266</v>
      </c>
      <c r="E4782" s="584">
        <v>2200</v>
      </c>
      <c r="F4782" s="567">
        <v>40056138</v>
      </c>
      <c r="G4782" s="380" t="s">
        <v>9411</v>
      </c>
      <c r="H4782" s="422" t="s">
        <v>9412</v>
      </c>
      <c r="I4782" s="422" t="s">
        <v>9359</v>
      </c>
      <c r="J4782" s="422" t="s">
        <v>976</v>
      </c>
      <c r="K4782" s="536"/>
      <c r="L4782" s="379"/>
      <c r="M4782" s="247"/>
      <c r="N4782" s="379">
        <v>2</v>
      </c>
      <c r="O4782" s="379">
        <v>6</v>
      </c>
      <c r="P4782" s="247">
        <f t="shared" si="98"/>
        <v>13200</v>
      </c>
    </row>
    <row r="4783" spans="1:16" x14ac:dyDescent="0.2">
      <c r="A4783" s="579" t="s">
        <v>9243</v>
      </c>
      <c r="B4783" s="384" t="s">
        <v>2836</v>
      </c>
      <c r="C4783" s="596"/>
      <c r="D4783" s="581" t="s">
        <v>9267</v>
      </c>
      <c r="E4783" s="584">
        <v>1500</v>
      </c>
      <c r="F4783" s="567">
        <v>44874138</v>
      </c>
      <c r="G4783" s="380" t="s">
        <v>9413</v>
      </c>
      <c r="H4783" s="422" t="s">
        <v>9364</v>
      </c>
      <c r="I4783" s="422"/>
      <c r="J4783" s="422" t="s">
        <v>790</v>
      </c>
      <c r="K4783" s="536"/>
      <c r="L4783" s="379"/>
      <c r="M4783" s="247"/>
      <c r="N4783" s="379">
        <v>2</v>
      </c>
      <c r="O4783" s="379">
        <v>6</v>
      </c>
      <c r="P4783" s="247">
        <f t="shared" si="98"/>
        <v>9000</v>
      </c>
    </row>
    <row r="4784" spans="1:16" ht="22.5" x14ac:dyDescent="0.2">
      <c r="A4784" s="579" t="s">
        <v>9243</v>
      </c>
      <c r="B4784" s="384" t="s">
        <v>2836</v>
      </c>
      <c r="C4784" s="596"/>
      <c r="D4784" s="581" t="s">
        <v>9268</v>
      </c>
      <c r="E4784" s="584">
        <v>1200</v>
      </c>
      <c r="F4784" s="567">
        <v>21248989</v>
      </c>
      <c r="G4784" s="380" t="s">
        <v>9414</v>
      </c>
      <c r="H4784" s="422" t="s">
        <v>9362</v>
      </c>
      <c r="I4784" s="422"/>
      <c r="J4784" s="422"/>
      <c r="K4784" s="536"/>
      <c r="L4784" s="379"/>
      <c r="M4784" s="247"/>
      <c r="N4784" s="379">
        <v>2</v>
      </c>
      <c r="O4784" s="379">
        <v>6</v>
      </c>
      <c r="P4784" s="247">
        <f t="shared" si="98"/>
        <v>7200</v>
      </c>
    </row>
    <row r="4785" spans="1:16" x14ac:dyDescent="0.2">
      <c r="A4785" s="579" t="s">
        <v>9243</v>
      </c>
      <c r="B4785" s="384" t="s">
        <v>2836</v>
      </c>
      <c r="C4785" s="596"/>
      <c r="D4785" s="581" t="s">
        <v>828</v>
      </c>
      <c r="E4785" s="585">
        <v>1500</v>
      </c>
      <c r="F4785" s="567">
        <v>41703195</v>
      </c>
      <c r="G4785" s="380" t="s">
        <v>9419</v>
      </c>
      <c r="H4785" s="422" t="s">
        <v>9420</v>
      </c>
      <c r="I4785" s="422" t="s">
        <v>9359</v>
      </c>
      <c r="J4785" s="422" t="s">
        <v>976</v>
      </c>
      <c r="K4785" s="536"/>
      <c r="L4785" s="379"/>
      <c r="M4785" s="247"/>
      <c r="N4785" s="379">
        <v>2</v>
      </c>
      <c r="O4785" s="379">
        <v>6</v>
      </c>
      <c r="P4785" s="247">
        <f t="shared" si="98"/>
        <v>9000</v>
      </c>
    </row>
    <row r="4786" spans="1:16" ht="22.5" x14ac:dyDescent="0.2">
      <c r="A4786" s="579" t="s">
        <v>9243</v>
      </c>
      <c r="B4786" s="384"/>
      <c r="C4786" s="596"/>
      <c r="D4786" s="581" t="s">
        <v>9270</v>
      </c>
      <c r="E4786" s="585">
        <v>2500</v>
      </c>
      <c r="F4786" s="567">
        <v>20066916</v>
      </c>
      <c r="G4786" s="380" t="s">
        <v>9421</v>
      </c>
      <c r="H4786" s="422" t="s">
        <v>9422</v>
      </c>
      <c r="I4786" s="422" t="s">
        <v>9359</v>
      </c>
      <c r="J4786" s="422" t="s">
        <v>976</v>
      </c>
      <c r="K4786" s="536"/>
      <c r="L4786" s="379"/>
      <c r="M4786" s="247"/>
      <c r="N4786" s="379">
        <v>2</v>
      </c>
      <c r="O4786" s="379">
        <v>6</v>
      </c>
      <c r="P4786" s="247">
        <f t="shared" si="98"/>
        <v>15000</v>
      </c>
    </row>
    <row r="4787" spans="1:16" x14ac:dyDescent="0.2">
      <c r="A4787" s="579" t="s">
        <v>9243</v>
      </c>
      <c r="B4787" s="384" t="s">
        <v>2836</v>
      </c>
      <c r="C4787" s="596"/>
      <c r="D4787" s="581" t="s">
        <v>976</v>
      </c>
      <c r="E4787" s="585">
        <v>2000</v>
      </c>
      <c r="F4787" s="567">
        <v>43200792</v>
      </c>
      <c r="G4787" s="380" t="s">
        <v>9423</v>
      </c>
      <c r="H4787" s="422" t="s">
        <v>9424</v>
      </c>
      <c r="I4787" s="422" t="s">
        <v>9359</v>
      </c>
      <c r="J4787" s="422" t="s">
        <v>976</v>
      </c>
      <c r="K4787" s="536"/>
      <c r="L4787" s="379"/>
      <c r="M4787" s="247"/>
      <c r="N4787" s="379">
        <v>2</v>
      </c>
      <c r="O4787" s="379">
        <v>6</v>
      </c>
      <c r="P4787" s="247">
        <f t="shared" si="98"/>
        <v>12000</v>
      </c>
    </row>
    <row r="4788" spans="1:16" x14ac:dyDescent="0.2">
      <c r="A4788" s="579" t="s">
        <v>9243</v>
      </c>
      <c r="B4788" s="384" t="s">
        <v>2836</v>
      </c>
      <c r="C4788" s="596"/>
      <c r="D4788" s="581" t="s">
        <v>960</v>
      </c>
      <c r="E4788" s="585">
        <v>3000</v>
      </c>
      <c r="F4788" s="567">
        <v>20115540</v>
      </c>
      <c r="G4788" s="380" t="s">
        <v>9425</v>
      </c>
      <c r="H4788" s="422" t="s">
        <v>960</v>
      </c>
      <c r="I4788" s="422" t="s">
        <v>9359</v>
      </c>
      <c r="J4788" s="422" t="s">
        <v>976</v>
      </c>
      <c r="K4788" s="536"/>
      <c r="L4788" s="379"/>
      <c r="M4788" s="247"/>
      <c r="N4788" s="379">
        <v>2</v>
      </c>
      <c r="O4788" s="379">
        <v>6</v>
      </c>
      <c r="P4788" s="247">
        <f t="shared" si="98"/>
        <v>18000</v>
      </c>
    </row>
    <row r="4789" spans="1:16" ht="22.5" x14ac:dyDescent="0.2">
      <c r="A4789" s="579" t="s">
        <v>9243</v>
      </c>
      <c r="B4789" s="384" t="s">
        <v>2836</v>
      </c>
      <c r="C4789" s="596"/>
      <c r="D4789" s="581" t="s">
        <v>828</v>
      </c>
      <c r="E4789" s="585">
        <v>2000</v>
      </c>
      <c r="F4789" s="567">
        <v>44468613</v>
      </c>
      <c r="G4789" s="380" t="s">
        <v>9426</v>
      </c>
      <c r="H4789" s="422" t="s">
        <v>9369</v>
      </c>
      <c r="I4789" s="422" t="s">
        <v>9359</v>
      </c>
      <c r="J4789" s="422" t="s">
        <v>976</v>
      </c>
      <c r="K4789" s="536"/>
      <c r="L4789" s="379"/>
      <c r="M4789" s="247"/>
      <c r="N4789" s="379">
        <v>2</v>
      </c>
      <c r="O4789" s="379">
        <v>6</v>
      </c>
      <c r="P4789" s="247">
        <f t="shared" si="98"/>
        <v>12000</v>
      </c>
    </row>
    <row r="4790" spans="1:16" x14ac:dyDescent="0.2">
      <c r="A4790" s="579" t="s">
        <v>9243</v>
      </c>
      <c r="B4790" s="384" t="s">
        <v>767</v>
      </c>
      <c r="C4790" s="596"/>
      <c r="D4790" s="581" t="s">
        <v>828</v>
      </c>
      <c r="E4790" s="585">
        <v>1500</v>
      </c>
      <c r="F4790" s="567">
        <v>47982723</v>
      </c>
      <c r="G4790" s="380" t="s">
        <v>9429</v>
      </c>
      <c r="H4790" s="422" t="s">
        <v>9416</v>
      </c>
      <c r="I4790" s="422"/>
      <c r="J4790" s="422" t="s">
        <v>790</v>
      </c>
      <c r="K4790" s="536"/>
      <c r="L4790" s="379"/>
      <c r="M4790" s="247"/>
      <c r="N4790" s="379">
        <v>2</v>
      </c>
      <c r="O4790" s="379">
        <v>6</v>
      </c>
      <c r="P4790" s="247">
        <f t="shared" si="98"/>
        <v>9000</v>
      </c>
    </row>
    <row r="4791" spans="1:16" x14ac:dyDescent="0.2">
      <c r="A4791" s="579" t="s">
        <v>9243</v>
      </c>
      <c r="B4791" s="384" t="s">
        <v>2836</v>
      </c>
      <c r="C4791" s="596"/>
      <c r="D4791" s="581" t="s">
        <v>828</v>
      </c>
      <c r="E4791" s="585">
        <v>2000</v>
      </c>
      <c r="F4791" s="567">
        <v>47170820</v>
      </c>
      <c r="G4791" s="380" t="s">
        <v>9431</v>
      </c>
      <c r="H4791" s="422" t="s">
        <v>9364</v>
      </c>
      <c r="I4791" s="422"/>
      <c r="J4791" s="422" t="s">
        <v>790</v>
      </c>
      <c r="K4791" s="536"/>
      <c r="L4791" s="379"/>
      <c r="M4791" s="247"/>
      <c r="N4791" s="379">
        <v>2</v>
      </c>
      <c r="O4791" s="379">
        <v>6</v>
      </c>
      <c r="P4791" s="247">
        <f t="shared" si="98"/>
        <v>12000</v>
      </c>
    </row>
    <row r="4792" spans="1:16" x14ac:dyDescent="0.2">
      <c r="A4792" s="579" t="s">
        <v>9243</v>
      </c>
      <c r="B4792" s="384" t="s">
        <v>2836</v>
      </c>
      <c r="C4792" s="596"/>
      <c r="D4792" s="581" t="s">
        <v>828</v>
      </c>
      <c r="E4792" s="585">
        <v>2500</v>
      </c>
      <c r="F4792" s="567">
        <v>48306291</v>
      </c>
      <c r="G4792" s="382" t="s">
        <v>9432</v>
      </c>
      <c r="H4792" s="422" t="s">
        <v>9433</v>
      </c>
      <c r="I4792" s="422" t="s">
        <v>9359</v>
      </c>
      <c r="J4792" s="422" t="s">
        <v>976</v>
      </c>
      <c r="K4792" s="536"/>
      <c r="L4792" s="379"/>
      <c r="M4792" s="247"/>
      <c r="N4792" s="379">
        <v>2</v>
      </c>
      <c r="O4792" s="379">
        <v>6</v>
      </c>
      <c r="P4792" s="247">
        <f t="shared" si="98"/>
        <v>15000</v>
      </c>
    </row>
    <row r="4793" spans="1:16" x14ac:dyDescent="0.2">
      <c r="A4793" s="579" t="s">
        <v>9243</v>
      </c>
      <c r="B4793" s="580" t="s">
        <v>2836</v>
      </c>
      <c r="C4793" s="596"/>
      <c r="D4793" s="581" t="s">
        <v>9252</v>
      </c>
      <c r="E4793" s="585">
        <v>1500</v>
      </c>
      <c r="F4793" s="567">
        <v>44545696</v>
      </c>
      <c r="G4793" s="380" t="s">
        <v>9437</v>
      </c>
      <c r="H4793" s="422" t="s">
        <v>9436</v>
      </c>
      <c r="I4793" s="422"/>
      <c r="J4793" s="422" t="s">
        <v>790</v>
      </c>
      <c r="K4793" s="536"/>
      <c r="L4793" s="379"/>
      <c r="M4793" s="247"/>
      <c r="N4793" s="379">
        <v>2</v>
      </c>
      <c r="O4793" s="379">
        <v>6</v>
      </c>
      <c r="P4793" s="247">
        <f t="shared" si="98"/>
        <v>9000</v>
      </c>
    </row>
    <row r="4794" spans="1:16" x14ac:dyDescent="0.2">
      <c r="A4794" s="579" t="s">
        <v>9243</v>
      </c>
      <c r="B4794" s="580" t="s">
        <v>2836</v>
      </c>
      <c r="C4794" s="596"/>
      <c r="D4794" s="581" t="s">
        <v>828</v>
      </c>
      <c r="E4794" s="585">
        <v>1500</v>
      </c>
      <c r="F4794" s="567">
        <v>19988780</v>
      </c>
      <c r="G4794" s="380" t="s">
        <v>9438</v>
      </c>
      <c r="H4794" s="422" t="s">
        <v>9439</v>
      </c>
      <c r="I4794" s="422" t="s">
        <v>9359</v>
      </c>
      <c r="J4794" s="422" t="s">
        <v>976</v>
      </c>
      <c r="K4794" s="536"/>
      <c r="L4794" s="379"/>
      <c r="M4794" s="247"/>
      <c r="N4794" s="379">
        <v>2</v>
      </c>
      <c r="O4794" s="379">
        <v>6</v>
      </c>
      <c r="P4794" s="247">
        <f t="shared" si="98"/>
        <v>9000</v>
      </c>
    </row>
    <row r="4795" spans="1:16" x14ac:dyDescent="0.2">
      <c r="A4795" s="579" t="s">
        <v>9243</v>
      </c>
      <c r="B4795" s="580" t="s">
        <v>2836</v>
      </c>
      <c r="C4795" s="596"/>
      <c r="D4795" s="581" t="s">
        <v>828</v>
      </c>
      <c r="E4795" s="585">
        <v>1500</v>
      </c>
      <c r="F4795" s="567">
        <v>43100599</v>
      </c>
      <c r="G4795" s="380" t="s">
        <v>9443</v>
      </c>
      <c r="H4795" s="422" t="s">
        <v>9439</v>
      </c>
      <c r="I4795" s="422" t="s">
        <v>9359</v>
      </c>
      <c r="J4795" s="422" t="s">
        <v>976</v>
      </c>
      <c r="K4795" s="536"/>
      <c r="L4795" s="379"/>
      <c r="M4795" s="247"/>
      <c r="N4795" s="379">
        <v>2</v>
      </c>
      <c r="O4795" s="379">
        <v>6</v>
      </c>
      <c r="P4795" s="247">
        <f t="shared" si="98"/>
        <v>9000</v>
      </c>
    </row>
    <row r="4796" spans="1:16" ht="22.5" x14ac:dyDescent="0.2">
      <c r="A4796" s="579" t="s">
        <v>9243</v>
      </c>
      <c r="B4796" s="580" t="s">
        <v>2836</v>
      </c>
      <c r="C4796" s="596"/>
      <c r="D4796" s="581" t="s">
        <v>9275</v>
      </c>
      <c r="E4796" s="585">
        <v>1200</v>
      </c>
      <c r="F4796" s="567">
        <v>76830322</v>
      </c>
      <c r="G4796" s="380" t="s">
        <v>9446</v>
      </c>
      <c r="H4796" s="422" t="s">
        <v>9416</v>
      </c>
      <c r="I4796" s="422"/>
      <c r="J4796" s="422" t="s">
        <v>790</v>
      </c>
      <c r="K4796" s="536"/>
      <c r="L4796" s="379"/>
      <c r="M4796" s="247"/>
      <c r="N4796" s="379">
        <v>2</v>
      </c>
      <c r="O4796" s="379">
        <v>6</v>
      </c>
      <c r="P4796" s="247">
        <f t="shared" si="98"/>
        <v>7200</v>
      </c>
    </row>
    <row r="4797" spans="1:16" ht="33.75" x14ac:dyDescent="0.2">
      <c r="A4797" s="579" t="s">
        <v>9243</v>
      </c>
      <c r="B4797" s="580" t="s">
        <v>2836</v>
      </c>
      <c r="C4797" s="596"/>
      <c r="D4797" s="581" t="s">
        <v>9276</v>
      </c>
      <c r="E4797" s="585">
        <v>1500</v>
      </c>
      <c r="F4797" s="567">
        <v>46205789</v>
      </c>
      <c r="G4797" s="380" t="s">
        <v>9448</v>
      </c>
      <c r="H4797" s="422" t="s">
        <v>9445</v>
      </c>
      <c r="I4797" s="422"/>
      <c r="J4797" s="422" t="s">
        <v>790</v>
      </c>
      <c r="K4797" s="536"/>
      <c r="L4797" s="379"/>
      <c r="M4797" s="247"/>
      <c r="N4797" s="379">
        <v>2</v>
      </c>
      <c r="O4797" s="379">
        <v>6</v>
      </c>
      <c r="P4797" s="247">
        <f t="shared" si="98"/>
        <v>9000</v>
      </c>
    </row>
    <row r="4798" spans="1:16" x14ac:dyDescent="0.2">
      <c r="A4798" s="579" t="s">
        <v>9243</v>
      </c>
      <c r="B4798" s="580" t="s">
        <v>2836</v>
      </c>
      <c r="C4798" s="596"/>
      <c r="D4798" s="581" t="s">
        <v>9253</v>
      </c>
      <c r="E4798" s="585">
        <v>1800</v>
      </c>
      <c r="F4798" s="567">
        <v>20102382</v>
      </c>
      <c r="G4798" s="380" t="s">
        <v>9452</v>
      </c>
      <c r="H4798" s="422" t="s">
        <v>9362</v>
      </c>
      <c r="I4798" s="422"/>
      <c r="J4798" s="422"/>
      <c r="K4798" s="536"/>
      <c r="L4798" s="379"/>
      <c r="M4798" s="247"/>
      <c r="N4798" s="379">
        <v>2</v>
      </c>
      <c r="O4798" s="379">
        <v>6</v>
      </c>
      <c r="P4798" s="247">
        <f t="shared" si="98"/>
        <v>10800</v>
      </c>
    </row>
    <row r="4799" spans="1:16" x14ac:dyDescent="0.2">
      <c r="A4799" s="579" t="s">
        <v>9243</v>
      </c>
      <c r="B4799" s="580" t="s">
        <v>2836</v>
      </c>
      <c r="C4799" s="596"/>
      <c r="D4799" s="581" t="s">
        <v>828</v>
      </c>
      <c r="E4799" s="585">
        <v>1000</v>
      </c>
      <c r="F4799" s="567">
        <v>47993597</v>
      </c>
      <c r="G4799" s="380" t="s">
        <v>9454</v>
      </c>
      <c r="H4799" s="422" t="s">
        <v>9455</v>
      </c>
      <c r="I4799" s="422"/>
      <c r="J4799" s="422" t="s">
        <v>790</v>
      </c>
      <c r="K4799" s="536"/>
      <c r="L4799" s="379"/>
      <c r="M4799" s="247"/>
      <c r="N4799" s="379">
        <v>2</v>
      </c>
      <c r="O4799" s="379">
        <v>6</v>
      </c>
      <c r="P4799" s="247">
        <f t="shared" si="98"/>
        <v>6000</v>
      </c>
    </row>
    <row r="4800" spans="1:16" ht="22.5" x14ac:dyDescent="0.2">
      <c r="A4800" s="579" t="s">
        <v>9243</v>
      </c>
      <c r="B4800" s="380" t="s">
        <v>2836</v>
      </c>
      <c r="C4800" s="596"/>
      <c r="D4800" s="581" t="s">
        <v>784</v>
      </c>
      <c r="E4800" s="585">
        <v>1500</v>
      </c>
      <c r="F4800" s="567">
        <v>20070183</v>
      </c>
      <c r="G4800" s="580" t="s">
        <v>9639</v>
      </c>
      <c r="H4800" s="422" t="s">
        <v>9403</v>
      </c>
      <c r="I4800" s="422"/>
      <c r="J4800" s="422" t="s">
        <v>790</v>
      </c>
      <c r="K4800" s="536"/>
      <c r="L4800" s="379"/>
      <c r="M4800" s="247"/>
      <c r="N4800" s="379">
        <v>2</v>
      </c>
      <c r="O4800" s="379">
        <v>6</v>
      </c>
      <c r="P4800" s="247">
        <f t="shared" si="98"/>
        <v>9000</v>
      </c>
    </row>
    <row r="4801" spans="1:16" ht="22.5" x14ac:dyDescent="0.2">
      <c r="A4801" s="579" t="s">
        <v>9243</v>
      </c>
      <c r="B4801" s="384" t="s">
        <v>2836</v>
      </c>
      <c r="C4801" s="596"/>
      <c r="D4801" s="581" t="s">
        <v>9281</v>
      </c>
      <c r="E4801" s="585">
        <v>1500</v>
      </c>
      <c r="F4801" s="567">
        <v>20992233</v>
      </c>
      <c r="G4801" s="380" t="s">
        <v>9457</v>
      </c>
      <c r="H4801" s="422" t="s">
        <v>9364</v>
      </c>
      <c r="I4801" s="422"/>
      <c r="J4801" s="422" t="s">
        <v>790</v>
      </c>
      <c r="K4801" s="536"/>
      <c r="L4801" s="379"/>
      <c r="M4801" s="247"/>
      <c r="N4801" s="379">
        <v>2</v>
      </c>
      <c r="O4801" s="379">
        <v>6</v>
      </c>
      <c r="P4801" s="247">
        <f t="shared" si="98"/>
        <v>9000</v>
      </c>
    </row>
    <row r="4802" spans="1:16" x14ac:dyDescent="0.2">
      <c r="A4802" s="579" t="s">
        <v>9243</v>
      </c>
      <c r="B4802" s="384" t="s">
        <v>2836</v>
      </c>
      <c r="C4802" s="596"/>
      <c r="D4802" s="581" t="s">
        <v>9282</v>
      </c>
      <c r="E4802" s="585">
        <v>3000</v>
      </c>
      <c r="F4802" s="567">
        <v>20099402</v>
      </c>
      <c r="G4802" s="380" t="s">
        <v>9459</v>
      </c>
      <c r="H4802" s="422" t="s">
        <v>9280</v>
      </c>
      <c r="I4802" s="422" t="s">
        <v>9359</v>
      </c>
      <c r="J4802" s="422" t="s">
        <v>976</v>
      </c>
      <c r="K4802" s="536"/>
      <c r="L4802" s="379"/>
      <c r="M4802" s="247"/>
      <c r="N4802" s="379">
        <v>2</v>
      </c>
      <c r="O4802" s="379">
        <v>6</v>
      </c>
      <c r="P4802" s="247">
        <f t="shared" si="98"/>
        <v>18000</v>
      </c>
    </row>
    <row r="4803" spans="1:16" x14ac:dyDescent="0.2">
      <c r="A4803" s="579" t="s">
        <v>9243</v>
      </c>
      <c r="B4803" s="384" t="s">
        <v>2836</v>
      </c>
      <c r="C4803" s="596"/>
      <c r="D4803" s="581" t="s">
        <v>828</v>
      </c>
      <c r="E4803" s="585">
        <v>1500</v>
      </c>
      <c r="F4803" s="567">
        <v>71379648</v>
      </c>
      <c r="G4803" s="380" t="s">
        <v>9461</v>
      </c>
      <c r="H4803" s="422" t="s">
        <v>9364</v>
      </c>
      <c r="I4803" s="422"/>
      <c r="J4803" s="422" t="s">
        <v>790</v>
      </c>
      <c r="K4803" s="536"/>
      <c r="L4803" s="379"/>
      <c r="M4803" s="247"/>
      <c r="N4803" s="379">
        <v>2</v>
      </c>
      <c r="O4803" s="379">
        <v>6</v>
      </c>
      <c r="P4803" s="247">
        <f t="shared" si="98"/>
        <v>9000</v>
      </c>
    </row>
    <row r="4804" spans="1:16" ht="22.5" x14ac:dyDescent="0.2">
      <c r="A4804" s="579" t="s">
        <v>9243</v>
      </c>
      <c r="B4804" s="384" t="s">
        <v>2836</v>
      </c>
      <c r="C4804" s="596"/>
      <c r="D4804" s="581" t="s">
        <v>9284</v>
      </c>
      <c r="E4804" s="585">
        <v>1200</v>
      </c>
      <c r="F4804" s="567">
        <v>20027150</v>
      </c>
      <c r="G4804" s="380" t="s">
        <v>9463</v>
      </c>
      <c r="H4804" s="422" t="s">
        <v>9362</v>
      </c>
      <c r="I4804" s="422"/>
      <c r="J4804" s="422"/>
      <c r="K4804" s="536"/>
      <c r="L4804" s="379"/>
      <c r="M4804" s="247"/>
      <c r="N4804" s="379">
        <v>2</v>
      </c>
      <c r="O4804" s="379">
        <v>6</v>
      </c>
      <c r="P4804" s="247">
        <f t="shared" si="98"/>
        <v>7200</v>
      </c>
    </row>
    <row r="4805" spans="1:16" ht="22.5" x14ac:dyDescent="0.2">
      <c r="A4805" s="579" t="s">
        <v>9243</v>
      </c>
      <c r="B4805" s="384" t="s">
        <v>2836</v>
      </c>
      <c r="C4805" s="596"/>
      <c r="D4805" s="581" t="s">
        <v>9284</v>
      </c>
      <c r="E4805" s="585">
        <v>1200</v>
      </c>
      <c r="F4805" s="567">
        <v>20120110</v>
      </c>
      <c r="G4805" s="380" t="s">
        <v>9464</v>
      </c>
      <c r="H4805" s="422" t="s">
        <v>9362</v>
      </c>
      <c r="I4805" s="422"/>
      <c r="J4805" s="422"/>
      <c r="K4805" s="536"/>
      <c r="L4805" s="379"/>
      <c r="M4805" s="247"/>
      <c r="N4805" s="379">
        <v>2</v>
      </c>
      <c r="O4805" s="379">
        <v>6</v>
      </c>
      <c r="P4805" s="247">
        <f t="shared" si="98"/>
        <v>7200</v>
      </c>
    </row>
    <row r="4806" spans="1:16" ht="22.5" x14ac:dyDescent="0.2">
      <c r="A4806" s="579" t="s">
        <v>9243</v>
      </c>
      <c r="B4806" s="384" t="s">
        <v>2836</v>
      </c>
      <c r="C4806" s="596"/>
      <c r="D4806" s="581" t="s">
        <v>9284</v>
      </c>
      <c r="E4806" s="585">
        <v>1200</v>
      </c>
      <c r="F4806" s="567">
        <v>80567957</v>
      </c>
      <c r="G4806" s="380" t="s">
        <v>9465</v>
      </c>
      <c r="H4806" s="422" t="s">
        <v>9362</v>
      </c>
      <c r="I4806" s="422"/>
      <c r="J4806" s="422"/>
      <c r="K4806" s="536"/>
      <c r="L4806" s="379"/>
      <c r="M4806" s="247"/>
      <c r="N4806" s="379">
        <v>2</v>
      </c>
      <c r="O4806" s="379">
        <v>6</v>
      </c>
      <c r="P4806" s="247">
        <f t="shared" si="98"/>
        <v>7200</v>
      </c>
    </row>
    <row r="4807" spans="1:16" ht="22.5" x14ac:dyDescent="0.2">
      <c r="A4807" s="579" t="s">
        <v>9243</v>
      </c>
      <c r="B4807" s="384" t="s">
        <v>2836</v>
      </c>
      <c r="C4807" s="596"/>
      <c r="D4807" s="581" t="s">
        <v>9284</v>
      </c>
      <c r="E4807" s="585">
        <v>1200</v>
      </c>
      <c r="F4807" s="567">
        <v>46259224</v>
      </c>
      <c r="G4807" s="380" t="s">
        <v>9467</v>
      </c>
      <c r="H4807" s="422" t="s">
        <v>9362</v>
      </c>
      <c r="I4807" s="422"/>
      <c r="J4807" s="422"/>
      <c r="K4807" s="536"/>
      <c r="L4807" s="379"/>
      <c r="M4807" s="247"/>
      <c r="N4807" s="379">
        <v>2</v>
      </c>
      <c r="O4807" s="379">
        <v>6</v>
      </c>
      <c r="P4807" s="247">
        <f t="shared" si="98"/>
        <v>7200</v>
      </c>
    </row>
    <row r="4808" spans="1:16" ht="22.5" x14ac:dyDescent="0.2">
      <c r="A4808" s="579" t="s">
        <v>9243</v>
      </c>
      <c r="B4808" s="384" t="s">
        <v>2836</v>
      </c>
      <c r="C4808" s="596"/>
      <c r="D4808" s="581" t="s">
        <v>9284</v>
      </c>
      <c r="E4808" s="585">
        <v>1200</v>
      </c>
      <c r="F4808" s="567">
        <v>42086624</v>
      </c>
      <c r="G4808" s="580" t="s">
        <v>9468</v>
      </c>
      <c r="H4808" s="422" t="s">
        <v>9362</v>
      </c>
      <c r="I4808" s="422"/>
      <c r="J4808" s="422"/>
      <c r="K4808" s="536"/>
      <c r="L4808" s="379"/>
      <c r="M4808" s="247"/>
      <c r="N4808" s="379">
        <v>2</v>
      </c>
      <c r="O4808" s="379">
        <v>6</v>
      </c>
      <c r="P4808" s="247">
        <f t="shared" si="98"/>
        <v>7200</v>
      </c>
    </row>
    <row r="4809" spans="1:16" ht="22.5" x14ac:dyDescent="0.2">
      <c r="A4809" s="579" t="s">
        <v>9243</v>
      </c>
      <c r="B4809" s="384" t="s">
        <v>2836</v>
      </c>
      <c r="C4809" s="596"/>
      <c r="D4809" s="581" t="s">
        <v>9284</v>
      </c>
      <c r="E4809" s="585">
        <v>1200</v>
      </c>
      <c r="F4809" s="567">
        <v>45490565</v>
      </c>
      <c r="G4809" s="580" t="s">
        <v>9469</v>
      </c>
      <c r="H4809" s="422" t="s">
        <v>9362</v>
      </c>
      <c r="I4809" s="422"/>
      <c r="J4809" s="422"/>
      <c r="K4809" s="536"/>
      <c r="L4809" s="379"/>
      <c r="M4809" s="247"/>
      <c r="N4809" s="379">
        <v>2</v>
      </c>
      <c r="O4809" s="379">
        <v>6</v>
      </c>
      <c r="P4809" s="247">
        <f t="shared" si="98"/>
        <v>7200</v>
      </c>
    </row>
    <row r="4810" spans="1:16" ht="22.5" x14ac:dyDescent="0.2">
      <c r="A4810" s="579" t="s">
        <v>9243</v>
      </c>
      <c r="B4810" s="384" t="s">
        <v>2836</v>
      </c>
      <c r="C4810" s="596"/>
      <c r="D4810" s="581" t="s">
        <v>9261</v>
      </c>
      <c r="E4810" s="585">
        <v>1200</v>
      </c>
      <c r="F4810" s="567">
        <v>42192402</v>
      </c>
      <c r="G4810" s="380" t="s">
        <v>9471</v>
      </c>
      <c r="H4810" s="422" t="s">
        <v>9362</v>
      </c>
      <c r="I4810" s="422"/>
      <c r="J4810" s="422"/>
      <c r="K4810" s="536"/>
      <c r="L4810" s="379"/>
      <c r="M4810" s="247"/>
      <c r="N4810" s="379">
        <v>2</v>
      </c>
      <c r="O4810" s="379">
        <v>6</v>
      </c>
      <c r="P4810" s="247">
        <f t="shared" si="98"/>
        <v>7200</v>
      </c>
    </row>
    <row r="4811" spans="1:16" ht="22.5" x14ac:dyDescent="0.2">
      <c r="A4811" s="579" t="s">
        <v>9243</v>
      </c>
      <c r="B4811" s="384" t="s">
        <v>2836</v>
      </c>
      <c r="C4811" s="596"/>
      <c r="D4811" s="581" t="s">
        <v>9261</v>
      </c>
      <c r="E4811" s="585">
        <v>1200</v>
      </c>
      <c r="F4811" s="567">
        <v>41100602</v>
      </c>
      <c r="G4811" s="380" t="s">
        <v>9472</v>
      </c>
      <c r="H4811" s="422" t="s">
        <v>9362</v>
      </c>
      <c r="I4811" s="422"/>
      <c r="J4811" s="422"/>
      <c r="K4811" s="536"/>
      <c r="L4811" s="379"/>
      <c r="M4811" s="247"/>
      <c r="N4811" s="379">
        <v>2</v>
      </c>
      <c r="O4811" s="379">
        <v>6</v>
      </c>
      <c r="P4811" s="247">
        <f t="shared" si="98"/>
        <v>7200</v>
      </c>
    </row>
    <row r="4812" spans="1:16" ht="22.5" x14ac:dyDescent="0.2">
      <c r="A4812" s="579" t="s">
        <v>9243</v>
      </c>
      <c r="B4812" s="384" t="s">
        <v>2836</v>
      </c>
      <c r="C4812" s="596"/>
      <c r="D4812" s="581" t="s">
        <v>9261</v>
      </c>
      <c r="E4812" s="585">
        <v>1200</v>
      </c>
      <c r="F4812" s="567">
        <v>23253432</v>
      </c>
      <c r="G4812" s="380" t="s">
        <v>9473</v>
      </c>
      <c r="H4812" s="422" t="s">
        <v>9362</v>
      </c>
      <c r="I4812" s="422"/>
      <c r="J4812" s="422"/>
      <c r="K4812" s="536"/>
      <c r="L4812" s="379"/>
      <c r="M4812" s="247"/>
      <c r="N4812" s="379">
        <v>2</v>
      </c>
      <c r="O4812" s="379">
        <v>6</v>
      </c>
      <c r="P4812" s="247">
        <f t="shared" si="98"/>
        <v>7200</v>
      </c>
    </row>
    <row r="4813" spans="1:16" ht="22.5" x14ac:dyDescent="0.2">
      <c r="A4813" s="579" t="s">
        <v>9243</v>
      </c>
      <c r="B4813" s="384" t="s">
        <v>2836</v>
      </c>
      <c r="C4813" s="596"/>
      <c r="D4813" s="581" t="s">
        <v>9261</v>
      </c>
      <c r="E4813" s="585">
        <v>1200</v>
      </c>
      <c r="F4813" s="567">
        <v>71455428</v>
      </c>
      <c r="G4813" s="380" t="s">
        <v>9474</v>
      </c>
      <c r="H4813" s="422" t="s">
        <v>9362</v>
      </c>
      <c r="I4813" s="422"/>
      <c r="J4813" s="422"/>
      <c r="K4813" s="536"/>
      <c r="L4813" s="379"/>
      <c r="M4813" s="247"/>
      <c r="N4813" s="379">
        <v>2</v>
      </c>
      <c r="O4813" s="379">
        <v>6</v>
      </c>
      <c r="P4813" s="247">
        <f t="shared" si="98"/>
        <v>7200</v>
      </c>
    </row>
    <row r="4814" spans="1:16" ht="22.5" x14ac:dyDescent="0.2">
      <c r="A4814" s="579" t="s">
        <v>9243</v>
      </c>
      <c r="B4814" s="384" t="s">
        <v>2836</v>
      </c>
      <c r="C4814" s="596"/>
      <c r="D4814" s="581" t="s">
        <v>9261</v>
      </c>
      <c r="E4814" s="585">
        <v>1200</v>
      </c>
      <c r="F4814" s="567">
        <v>75195513</v>
      </c>
      <c r="G4814" s="382" t="s">
        <v>9475</v>
      </c>
      <c r="H4814" s="422" t="s">
        <v>9362</v>
      </c>
      <c r="I4814" s="422"/>
      <c r="J4814" s="422"/>
      <c r="K4814" s="536"/>
      <c r="L4814" s="379"/>
      <c r="M4814" s="247"/>
      <c r="N4814" s="379">
        <v>2</v>
      </c>
      <c r="O4814" s="379">
        <v>6</v>
      </c>
      <c r="P4814" s="247">
        <f t="shared" si="98"/>
        <v>7200</v>
      </c>
    </row>
    <row r="4815" spans="1:16" ht="22.5" x14ac:dyDescent="0.2">
      <c r="A4815" s="579" t="s">
        <v>9243</v>
      </c>
      <c r="B4815" s="384" t="s">
        <v>2836</v>
      </c>
      <c r="C4815" s="596"/>
      <c r="D4815" s="581" t="s">
        <v>9261</v>
      </c>
      <c r="E4815" s="585">
        <v>1200</v>
      </c>
      <c r="F4815" s="567">
        <v>76227032</v>
      </c>
      <c r="G4815" s="382" t="s">
        <v>9476</v>
      </c>
      <c r="H4815" s="422" t="s">
        <v>9362</v>
      </c>
      <c r="I4815" s="422"/>
      <c r="J4815" s="422"/>
      <c r="K4815" s="536"/>
      <c r="L4815" s="379"/>
      <c r="M4815" s="247"/>
      <c r="N4815" s="379">
        <v>2</v>
      </c>
      <c r="O4815" s="379">
        <v>6</v>
      </c>
      <c r="P4815" s="247">
        <f t="shared" si="98"/>
        <v>7200</v>
      </c>
    </row>
    <row r="4816" spans="1:16" ht="22.5" x14ac:dyDescent="0.2">
      <c r="A4816" s="579" t="s">
        <v>9243</v>
      </c>
      <c r="B4816" s="384" t="s">
        <v>2836</v>
      </c>
      <c r="C4816" s="596"/>
      <c r="D4816" s="581" t="s">
        <v>9261</v>
      </c>
      <c r="E4816" s="585">
        <v>1200</v>
      </c>
      <c r="F4816" s="567">
        <v>77069260</v>
      </c>
      <c r="G4816" s="382" t="s">
        <v>9477</v>
      </c>
      <c r="H4816" s="422" t="s">
        <v>9362</v>
      </c>
      <c r="I4816" s="422"/>
      <c r="J4816" s="422"/>
      <c r="K4816" s="536"/>
      <c r="L4816" s="379"/>
      <c r="M4816" s="247"/>
      <c r="N4816" s="379">
        <v>2</v>
      </c>
      <c r="O4816" s="379">
        <v>6</v>
      </c>
      <c r="P4816" s="247">
        <f t="shared" si="98"/>
        <v>7200</v>
      </c>
    </row>
    <row r="4817" spans="1:16" ht="22.5" x14ac:dyDescent="0.2">
      <c r="A4817" s="579" t="s">
        <v>9243</v>
      </c>
      <c r="B4817" s="384" t="s">
        <v>2836</v>
      </c>
      <c r="C4817" s="596"/>
      <c r="D4817" s="581" t="s">
        <v>9261</v>
      </c>
      <c r="E4817" s="585">
        <v>1200</v>
      </c>
      <c r="F4817" s="567">
        <v>44967075</v>
      </c>
      <c r="G4817" s="382" t="s">
        <v>9478</v>
      </c>
      <c r="H4817" s="422" t="s">
        <v>9362</v>
      </c>
      <c r="I4817" s="422"/>
      <c r="J4817" s="422"/>
      <c r="K4817" s="536"/>
      <c r="L4817" s="379"/>
      <c r="M4817" s="247"/>
      <c r="N4817" s="379">
        <v>2</v>
      </c>
      <c r="O4817" s="379">
        <v>6</v>
      </c>
      <c r="P4817" s="247">
        <f t="shared" si="98"/>
        <v>7200</v>
      </c>
    </row>
    <row r="4818" spans="1:16" ht="22.5" x14ac:dyDescent="0.2">
      <c r="A4818" s="579" t="s">
        <v>9243</v>
      </c>
      <c r="B4818" s="384" t="s">
        <v>2836</v>
      </c>
      <c r="C4818" s="596"/>
      <c r="D4818" s="581" t="s">
        <v>9347</v>
      </c>
      <c r="E4818" s="585">
        <v>1200</v>
      </c>
      <c r="F4818" s="567">
        <v>21110918</v>
      </c>
      <c r="G4818" s="380" t="s">
        <v>9640</v>
      </c>
      <c r="H4818" s="422" t="s">
        <v>9362</v>
      </c>
      <c r="I4818" s="422"/>
      <c r="J4818" s="422"/>
      <c r="K4818" s="536"/>
      <c r="L4818" s="379"/>
      <c r="M4818" s="247"/>
      <c r="N4818" s="379">
        <v>2</v>
      </c>
      <c r="O4818" s="379">
        <v>6</v>
      </c>
      <c r="P4818" s="247">
        <f t="shared" si="98"/>
        <v>7200</v>
      </c>
    </row>
    <row r="4819" spans="1:16" ht="22.5" x14ac:dyDescent="0.2">
      <c r="A4819" s="579" t="s">
        <v>9243</v>
      </c>
      <c r="B4819" s="384" t="s">
        <v>9248</v>
      </c>
      <c r="C4819" s="596"/>
      <c r="D4819" s="581" t="s">
        <v>9285</v>
      </c>
      <c r="E4819" s="585">
        <v>3000</v>
      </c>
      <c r="F4819" s="590">
        <v>42201077</v>
      </c>
      <c r="G4819" s="380" t="s">
        <v>9479</v>
      </c>
      <c r="H4819" s="422" t="s">
        <v>9433</v>
      </c>
      <c r="I4819" s="422" t="s">
        <v>9359</v>
      </c>
      <c r="J4819" s="422" t="s">
        <v>976</v>
      </c>
      <c r="K4819" s="536"/>
      <c r="L4819" s="379"/>
      <c r="M4819" s="247"/>
      <c r="N4819" s="379">
        <v>2</v>
      </c>
      <c r="O4819" s="379">
        <v>6</v>
      </c>
      <c r="P4819" s="247">
        <f t="shared" si="98"/>
        <v>18000</v>
      </c>
    </row>
    <row r="4820" spans="1:16" x14ac:dyDescent="0.2">
      <c r="A4820" s="579" t="s">
        <v>9243</v>
      </c>
      <c r="B4820" s="384" t="s">
        <v>9248</v>
      </c>
      <c r="C4820" s="596"/>
      <c r="D4820" s="581" t="s">
        <v>9290</v>
      </c>
      <c r="E4820" s="585">
        <v>1500</v>
      </c>
      <c r="F4820" s="567">
        <v>76875206</v>
      </c>
      <c r="G4820" s="380" t="s">
        <v>9486</v>
      </c>
      <c r="H4820" s="422" t="s">
        <v>9436</v>
      </c>
      <c r="I4820" s="422"/>
      <c r="J4820" s="422" t="s">
        <v>790</v>
      </c>
      <c r="K4820" s="536"/>
      <c r="L4820" s="379"/>
      <c r="M4820" s="247"/>
      <c r="N4820" s="379">
        <v>2</v>
      </c>
      <c r="O4820" s="379">
        <v>6</v>
      </c>
      <c r="P4820" s="247">
        <f t="shared" si="98"/>
        <v>9000</v>
      </c>
    </row>
    <row r="4821" spans="1:16" ht="22.5" x14ac:dyDescent="0.2">
      <c r="A4821" s="579" t="s">
        <v>9243</v>
      </c>
      <c r="B4821" s="384" t="s">
        <v>9248</v>
      </c>
      <c r="C4821" s="596"/>
      <c r="D4821" s="581" t="s">
        <v>9292</v>
      </c>
      <c r="E4821" s="585">
        <v>2500</v>
      </c>
      <c r="F4821" s="567">
        <v>48279383</v>
      </c>
      <c r="G4821" s="380" t="s">
        <v>9489</v>
      </c>
      <c r="H4821" s="422" t="s">
        <v>9280</v>
      </c>
      <c r="I4821" s="422" t="s">
        <v>9359</v>
      </c>
      <c r="J4821" s="422" t="s">
        <v>976</v>
      </c>
      <c r="K4821" s="536"/>
      <c r="L4821" s="379"/>
      <c r="M4821" s="247"/>
      <c r="N4821" s="379">
        <v>2</v>
      </c>
      <c r="O4821" s="379">
        <v>6</v>
      </c>
      <c r="P4821" s="247">
        <f t="shared" si="98"/>
        <v>15000</v>
      </c>
    </row>
    <row r="4822" spans="1:16" ht="22.5" x14ac:dyDescent="0.2">
      <c r="A4822" s="579" t="s">
        <v>9243</v>
      </c>
      <c r="B4822" s="580" t="s">
        <v>2836</v>
      </c>
      <c r="C4822" s="596"/>
      <c r="D4822" s="583" t="s">
        <v>9295</v>
      </c>
      <c r="E4822" s="585">
        <v>1000</v>
      </c>
      <c r="F4822" s="567">
        <v>46362863</v>
      </c>
      <c r="G4822" s="580" t="s">
        <v>9495</v>
      </c>
      <c r="H4822" s="422" t="s">
        <v>9386</v>
      </c>
      <c r="I4822" s="422"/>
      <c r="J4822" s="422" t="s">
        <v>790</v>
      </c>
      <c r="K4822" s="536"/>
      <c r="L4822" s="379"/>
      <c r="M4822" s="247"/>
      <c r="N4822" s="379">
        <v>2</v>
      </c>
      <c r="O4822" s="379">
        <v>6</v>
      </c>
      <c r="P4822" s="247">
        <f t="shared" si="98"/>
        <v>6000</v>
      </c>
    </row>
    <row r="4823" spans="1:16" ht="22.5" x14ac:dyDescent="0.2">
      <c r="A4823" s="579" t="s">
        <v>9243</v>
      </c>
      <c r="B4823" s="580" t="s">
        <v>2836</v>
      </c>
      <c r="C4823" s="596"/>
      <c r="D4823" s="581" t="s">
        <v>9296</v>
      </c>
      <c r="E4823" s="585">
        <v>1000</v>
      </c>
      <c r="F4823" s="567">
        <v>75403792</v>
      </c>
      <c r="G4823" s="581" t="s">
        <v>9496</v>
      </c>
      <c r="H4823" s="422" t="s">
        <v>9386</v>
      </c>
      <c r="I4823" s="422"/>
      <c r="J4823" s="422" t="s">
        <v>790</v>
      </c>
      <c r="K4823" s="536"/>
      <c r="L4823" s="379"/>
      <c r="M4823" s="247"/>
      <c r="N4823" s="379">
        <v>2</v>
      </c>
      <c r="O4823" s="379">
        <v>6</v>
      </c>
      <c r="P4823" s="247">
        <f t="shared" si="98"/>
        <v>6000</v>
      </c>
    </row>
    <row r="4824" spans="1:16" ht="22.5" x14ac:dyDescent="0.2">
      <c r="A4824" s="579" t="s">
        <v>9243</v>
      </c>
      <c r="B4824" s="581" t="s">
        <v>2836</v>
      </c>
      <c r="C4824" s="596"/>
      <c r="D4824" s="581" t="s">
        <v>9297</v>
      </c>
      <c r="E4824" s="585">
        <v>2400</v>
      </c>
      <c r="F4824" s="567">
        <v>20034868</v>
      </c>
      <c r="G4824" s="581" t="s">
        <v>9497</v>
      </c>
      <c r="H4824" s="422" t="s">
        <v>9498</v>
      </c>
      <c r="I4824" s="422" t="s">
        <v>9359</v>
      </c>
      <c r="J4824" s="422" t="s">
        <v>976</v>
      </c>
      <c r="K4824" s="536"/>
      <c r="L4824" s="379"/>
      <c r="M4824" s="247"/>
      <c r="N4824" s="379">
        <v>2</v>
      </c>
      <c r="O4824" s="379">
        <v>6</v>
      </c>
      <c r="P4824" s="247">
        <f t="shared" si="98"/>
        <v>14400</v>
      </c>
    </row>
    <row r="4825" spans="1:16" x14ac:dyDescent="0.2">
      <c r="A4825" s="579" t="s">
        <v>9243</v>
      </c>
      <c r="B4825" s="580" t="s">
        <v>2836</v>
      </c>
      <c r="C4825" s="596"/>
      <c r="D4825" s="581" t="s">
        <v>976</v>
      </c>
      <c r="E4825" s="585">
        <v>2000</v>
      </c>
      <c r="F4825" s="567">
        <v>45235281</v>
      </c>
      <c r="G4825" s="581" t="s">
        <v>9500</v>
      </c>
      <c r="H4825" s="422" t="s">
        <v>9396</v>
      </c>
      <c r="I4825" s="422" t="s">
        <v>9359</v>
      </c>
      <c r="J4825" s="422" t="s">
        <v>976</v>
      </c>
      <c r="K4825" s="536"/>
      <c r="L4825" s="379"/>
      <c r="M4825" s="247"/>
      <c r="N4825" s="379">
        <v>2</v>
      </c>
      <c r="O4825" s="379">
        <v>6</v>
      </c>
      <c r="P4825" s="247">
        <f t="shared" ref="P4825:P4888" si="99">E4825*O4825</f>
        <v>12000</v>
      </c>
    </row>
    <row r="4826" spans="1:16" ht="22.5" x14ac:dyDescent="0.2">
      <c r="A4826" s="579" t="s">
        <v>9243</v>
      </c>
      <c r="B4826" s="581" t="s">
        <v>2836</v>
      </c>
      <c r="C4826" s="596"/>
      <c r="D4826" s="581" t="s">
        <v>9300</v>
      </c>
      <c r="E4826" s="585">
        <v>3000</v>
      </c>
      <c r="F4826" s="567">
        <v>80066856</v>
      </c>
      <c r="G4826" s="581" t="s">
        <v>9504</v>
      </c>
      <c r="H4826" s="422" t="s">
        <v>960</v>
      </c>
      <c r="I4826" s="422" t="s">
        <v>9359</v>
      </c>
      <c r="J4826" s="422" t="s">
        <v>976</v>
      </c>
      <c r="K4826" s="536"/>
      <c r="L4826" s="379"/>
      <c r="M4826" s="247"/>
      <c r="N4826" s="379">
        <v>2</v>
      </c>
      <c r="O4826" s="379">
        <v>6</v>
      </c>
      <c r="P4826" s="247">
        <f t="shared" si="99"/>
        <v>18000</v>
      </c>
    </row>
    <row r="4827" spans="1:16" x14ac:dyDescent="0.2">
      <c r="A4827" s="579" t="s">
        <v>9243</v>
      </c>
      <c r="B4827" s="581" t="s">
        <v>2836</v>
      </c>
      <c r="C4827" s="596"/>
      <c r="D4827" s="581" t="s">
        <v>9301</v>
      </c>
      <c r="E4827" s="585">
        <v>2000</v>
      </c>
      <c r="F4827" s="567">
        <v>47562009</v>
      </c>
      <c r="G4827" s="581" t="s">
        <v>9505</v>
      </c>
      <c r="H4827" s="422" t="s">
        <v>960</v>
      </c>
      <c r="I4827" s="422" t="s">
        <v>9359</v>
      </c>
      <c r="J4827" s="422" t="s">
        <v>976</v>
      </c>
      <c r="K4827" s="536"/>
      <c r="L4827" s="379"/>
      <c r="M4827" s="247"/>
      <c r="N4827" s="379">
        <v>2</v>
      </c>
      <c r="O4827" s="379">
        <v>6</v>
      </c>
      <c r="P4827" s="247">
        <f t="shared" si="99"/>
        <v>12000</v>
      </c>
    </row>
    <row r="4828" spans="1:16" x14ac:dyDescent="0.2">
      <c r="A4828" s="579" t="s">
        <v>9243</v>
      </c>
      <c r="B4828" s="581" t="s">
        <v>2836</v>
      </c>
      <c r="C4828" s="596"/>
      <c r="D4828" s="581" t="s">
        <v>960</v>
      </c>
      <c r="E4828" s="585">
        <v>3500</v>
      </c>
      <c r="F4828" s="567">
        <v>19988468</v>
      </c>
      <c r="G4828" s="581" t="s">
        <v>9508</v>
      </c>
      <c r="H4828" s="422" t="s">
        <v>960</v>
      </c>
      <c r="I4828" s="422" t="s">
        <v>9359</v>
      </c>
      <c r="J4828" s="422" t="s">
        <v>976</v>
      </c>
      <c r="K4828" s="536"/>
      <c r="L4828" s="379"/>
      <c r="M4828" s="247"/>
      <c r="N4828" s="379">
        <v>2</v>
      </c>
      <c r="O4828" s="379">
        <v>6</v>
      </c>
      <c r="P4828" s="247">
        <f t="shared" si="99"/>
        <v>21000</v>
      </c>
    </row>
    <row r="4829" spans="1:16" ht="22.5" x14ac:dyDescent="0.2">
      <c r="A4829" s="579" t="s">
        <v>9243</v>
      </c>
      <c r="B4829" s="517" t="s">
        <v>2836</v>
      </c>
      <c r="C4829" s="596"/>
      <c r="D4829" s="583" t="s">
        <v>9306</v>
      </c>
      <c r="E4829" s="585">
        <v>2000</v>
      </c>
      <c r="F4829" s="567">
        <v>41403681</v>
      </c>
      <c r="G4829" s="581" t="s">
        <v>9515</v>
      </c>
      <c r="H4829" s="422" t="s">
        <v>946</v>
      </c>
      <c r="I4829" s="422" t="s">
        <v>9359</v>
      </c>
      <c r="J4829" s="422" t="s">
        <v>976</v>
      </c>
      <c r="K4829" s="536"/>
      <c r="L4829" s="379"/>
      <c r="M4829" s="247"/>
      <c r="N4829" s="379">
        <v>2</v>
      </c>
      <c r="O4829" s="379">
        <v>6</v>
      </c>
      <c r="P4829" s="247">
        <f t="shared" si="99"/>
        <v>12000</v>
      </c>
    </row>
    <row r="4830" spans="1:16" x14ac:dyDescent="0.2">
      <c r="A4830" s="579" t="s">
        <v>9243</v>
      </c>
      <c r="B4830" s="517" t="s">
        <v>2836</v>
      </c>
      <c r="C4830" s="596"/>
      <c r="D4830" s="583" t="s">
        <v>9252</v>
      </c>
      <c r="E4830" s="585">
        <v>1800</v>
      </c>
      <c r="F4830" s="567">
        <v>20099913</v>
      </c>
      <c r="G4830" s="581" t="s">
        <v>9517</v>
      </c>
      <c r="H4830" s="422" t="s">
        <v>9416</v>
      </c>
      <c r="I4830" s="422"/>
      <c r="J4830" s="422" t="s">
        <v>790</v>
      </c>
      <c r="K4830" s="536"/>
      <c r="L4830" s="379"/>
      <c r="M4830" s="247"/>
      <c r="N4830" s="379">
        <v>2</v>
      </c>
      <c r="O4830" s="379">
        <v>6</v>
      </c>
      <c r="P4830" s="247">
        <f t="shared" si="99"/>
        <v>10800</v>
      </c>
    </row>
    <row r="4831" spans="1:16" x14ac:dyDescent="0.2">
      <c r="A4831" s="579" t="s">
        <v>9243</v>
      </c>
      <c r="B4831" s="517" t="s">
        <v>2836</v>
      </c>
      <c r="C4831" s="596"/>
      <c r="D4831" s="583" t="s">
        <v>828</v>
      </c>
      <c r="E4831" s="585">
        <v>1500</v>
      </c>
      <c r="F4831" s="567">
        <v>19985508</v>
      </c>
      <c r="G4831" s="581" t="s">
        <v>9518</v>
      </c>
      <c r="H4831" s="422" t="s">
        <v>9364</v>
      </c>
      <c r="I4831" s="422"/>
      <c r="J4831" s="422" t="s">
        <v>790</v>
      </c>
      <c r="K4831" s="536"/>
      <c r="L4831" s="379"/>
      <c r="M4831" s="247"/>
      <c r="N4831" s="379">
        <v>2</v>
      </c>
      <c r="O4831" s="379">
        <v>6</v>
      </c>
      <c r="P4831" s="247">
        <f t="shared" si="99"/>
        <v>9000</v>
      </c>
    </row>
    <row r="4832" spans="1:16" ht="22.5" x14ac:dyDescent="0.2">
      <c r="A4832" s="579" t="s">
        <v>9243</v>
      </c>
      <c r="B4832" s="580" t="s">
        <v>2836</v>
      </c>
      <c r="C4832" s="596"/>
      <c r="D4832" s="581" t="s">
        <v>9308</v>
      </c>
      <c r="E4832" s="585">
        <v>2000</v>
      </c>
      <c r="F4832" s="567">
        <v>45768017</v>
      </c>
      <c r="G4832" s="581" t="s">
        <v>9519</v>
      </c>
      <c r="H4832" s="422" t="s">
        <v>9433</v>
      </c>
      <c r="I4832" s="422" t="s">
        <v>9359</v>
      </c>
      <c r="J4832" s="422" t="s">
        <v>976</v>
      </c>
      <c r="K4832" s="536"/>
      <c r="L4832" s="379"/>
      <c r="M4832" s="247"/>
      <c r="N4832" s="379">
        <v>2</v>
      </c>
      <c r="O4832" s="379">
        <v>6</v>
      </c>
      <c r="P4832" s="247">
        <f t="shared" si="99"/>
        <v>12000</v>
      </c>
    </row>
    <row r="4833" spans="1:16" ht="22.5" x14ac:dyDescent="0.2">
      <c r="A4833" s="579" t="s">
        <v>9243</v>
      </c>
      <c r="B4833" s="580" t="s">
        <v>2836</v>
      </c>
      <c r="C4833" s="596"/>
      <c r="D4833" s="581" t="s">
        <v>9309</v>
      </c>
      <c r="E4833" s="585">
        <v>3400</v>
      </c>
      <c r="F4833" s="567">
        <v>70105211</v>
      </c>
      <c r="G4833" s="581" t="s">
        <v>9522</v>
      </c>
      <c r="H4833" s="422" t="s">
        <v>9521</v>
      </c>
      <c r="I4833" s="422" t="s">
        <v>9359</v>
      </c>
      <c r="J4833" s="422" t="s">
        <v>976</v>
      </c>
      <c r="K4833" s="536"/>
      <c r="L4833" s="379"/>
      <c r="M4833" s="247"/>
      <c r="N4833" s="379">
        <v>2</v>
      </c>
      <c r="O4833" s="379">
        <v>6</v>
      </c>
      <c r="P4833" s="247">
        <f t="shared" si="99"/>
        <v>20400</v>
      </c>
    </row>
    <row r="4834" spans="1:16" x14ac:dyDescent="0.2">
      <c r="A4834" s="579" t="s">
        <v>9243</v>
      </c>
      <c r="B4834" s="580" t="s">
        <v>2836</v>
      </c>
      <c r="C4834" s="596"/>
      <c r="D4834" s="581" t="s">
        <v>9253</v>
      </c>
      <c r="E4834" s="585">
        <v>2000</v>
      </c>
      <c r="F4834" s="567">
        <v>43739585</v>
      </c>
      <c r="G4834" s="580" t="s">
        <v>9527</v>
      </c>
      <c r="H4834" s="422" t="s">
        <v>9362</v>
      </c>
      <c r="I4834" s="422"/>
      <c r="J4834" s="422"/>
      <c r="K4834" s="536"/>
      <c r="L4834" s="379"/>
      <c r="M4834" s="247"/>
      <c r="N4834" s="379">
        <v>2</v>
      </c>
      <c r="O4834" s="379">
        <v>6</v>
      </c>
      <c r="P4834" s="247">
        <f t="shared" si="99"/>
        <v>12000</v>
      </c>
    </row>
    <row r="4835" spans="1:16" x14ac:dyDescent="0.2">
      <c r="A4835" s="579" t="s">
        <v>9243</v>
      </c>
      <c r="B4835" s="580" t="s">
        <v>2836</v>
      </c>
      <c r="C4835" s="596"/>
      <c r="D4835" s="581" t="s">
        <v>9311</v>
      </c>
      <c r="E4835" s="585">
        <v>1500</v>
      </c>
      <c r="F4835" s="567">
        <v>46322594</v>
      </c>
      <c r="G4835" s="580" t="s">
        <v>9530</v>
      </c>
      <c r="H4835" s="422" t="s">
        <v>9364</v>
      </c>
      <c r="I4835" s="422"/>
      <c r="J4835" s="422" t="s">
        <v>790</v>
      </c>
      <c r="K4835" s="536"/>
      <c r="L4835" s="379"/>
      <c r="M4835" s="247"/>
      <c r="N4835" s="379">
        <v>2</v>
      </c>
      <c r="O4835" s="379">
        <v>6</v>
      </c>
      <c r="P4835" s="247">
        <f t="shared" si="99"/>
        <v>9000</v>
      </c>
    </row>
    <row r="4836" spans="1:16" x14ac:dyDescent="0.2">
      <c r="A4836" s="579" t="s">
        <v>9243</v>
      </c>
      <c r="B4836" s="580" t="s">
        <v>2836</v>
      </c>
      <c r="C4836" s="596"/>
      <c r="D4836" s="581" t="s">
        <v>976</v>
      </c>
      <c r="E4836" s="585">
        <v>2100</v>
      </c>
      <c r="F4836" s="567">
        <v>44521811</v>
      </c>
      <c r="G4836" s="580" t="s">
        <v>9531</v>
      </c>
      <c r="H4836" s="422" t="s">
        <v>976</v>
      </c>
      <c r="I4836" s="422" t="s">
        <v>9359</v>
      </c>
      <c r="J4836" s="422" t="s">
        <v>976</v>
      </c>
      <c r="K4836" s="536"/>
      <c r="L4836" s="379"/>
      <c r="M4836" s="247"/>
      <c r="N4836" s="379">
        <v>2</v>
      </c>
      <c r="O4836" s="379">
        <v>6</v>
      </c>
      <c r="P4836" s="247">
        <f t="shared" si="99"/>
        <v>12600</v>
      </c>
    </row>
    <row r="4837" spans="1:16" ht="22.5" x14ac:dyDescent="0.2">
      <c r="A4837" s="579" t="s">
        <v>9243</v>
      </c>
      <c r="B4837" s="580" t="s">
        <v>2836</v>
      </c>
      <c r="C4837" s="596"/>
      <c r="D4837" s="581" t="s">
        <v>9312</v>
      </c>
      <c r="E4837" s="585">
        <v>1800</v>
      </c>
      <c r="F4837" s="567">
        <v>41579823</v>
      </c>
      <c r="G4837" s="580" t="s">
        <v>9532</v>
      </c>
      <c r="H4837" s="422" t="s">
        <v>9533</v>
      </c>
      <c r="I4837" s="422" t="s">
        <v>9359</v>
      </c>
      <c r="J4837" s="422" t="s">
        <v>976</v>
      </c>
      <c r="K4837" s="536"/>
      <c r="L4837" s="379"/>
      <c r="M4837" s="247"/>
      <c r="N4837" s="379">
        <v>2</v>
      </c>
      <c r="O4837" s="379">
        <v>6</v>
      </c>
      <c r="P4837" s="247">
        <f t="shared" si="99"/>
        <v>10800</v>
      </c>
    </row>
    <row r="4838" spans="1:16" ht="22.5" x14ac:dyDescent="0.2">
      <c r="A4838" s="579" t="s">
        <v>9243</v>
      </c>
      <c r="B4838" s="580" t="s">
        <v>2836</v>
      </c>
      <c r="C4838" s="596"/>
      <c r="D4838" s="581" t="s">
        <v>9313</v>
      </c>
      <c r="E4838" s="585">
        <v>2100</v>
      </c>
      <c r="F4838" s="567">
        <v>45278355</v>
      </c>
      <c r="G4838" s="580" t="s">
        <v>9534</v>
      </c>
      <c r="H4838" s="422" t="s">
        <v>9403</v>
      </c>
      <c r="I4838" s="422"/>
      <c r="J4838" s="422" t="s">
        <v>790</v>
      </c>
      <c r="K4838" s="536"/>
      <c r="L4838" s="379"/>
      <c r="M4838" s="247"/>
      <c r="N4838" s="379">
        <v>2</v>
      </c>
      <c r="O4838" s="379">
        <v>6</v>
      </c>
      <c r="P4838" s="247">
        <f t="shared" si="99"/>
        <v>12600</v>
      </c>
    </row>
    <row r="4839" spans="1:16" x14ac:dyDescent="0.2">
      <c r="A4839" s="579" t="s">
        <v>9243</v>
      </c>
      <c r="B4839" s="580" t="s">
        <v>2836</v>
      </c>
      <c r="C4839" s="596"/>
      <c r="D4839" s="581" t="s">
        <v>9314</v>
      </c>
      <c r="E4839" s="585">
        <v>2100</v>
      </c>
      <c r="F4839" s="567">
        <v>43525525</v>
      </c>
      <c r="G4839" s="580" t="s">
        <v>9535</v>
      </c>
      <c r="H4839" s="422" t="s">
        <v>9536</v>
      </c>
      <c r="I4839" s="422" t="s">
        <v>9359</v>
      </c>
      <c r="J4839" s="422" t="s">
        <v>976</v>
      </c>
      <c r="K4839" s="536"/>
      <c r="L4839" s="379"/>
      <c r="M4839" s="247"/>
      <c r="N4839" s="379">
        <v>2</v>
      </c>
      <c r="O4839" s="379">
        <v>6</v>
      </c>
      <c r="P4839" s="247">
        <f t="shared" si="99"/>
        <v>12600</v>
      </c>
    </row>
    <row r="4840" spans="1:16" x14ac:dyDescent="0.2">
      <c r="A4840" s="579" t="s">
        <v>9243</v>
      </c>
      <c r="B4840" s="580" t="s">
        <v>2836</v>
      </c>
      <c r="C4840" s="596"/>
      <c r="D4840" s="581" t="s">
        <v>790</v>
      </c>
      <c r="E4840" s="585">
        <v>1800</v>
      </c>
      <c r="F4840" s="567">
        <v>44218380</v>
      </c>
      <c r="G4840" s="580" t="s">
        <v>9537</v>
      </c>
      <c r="H4840" s="422" t="s">
        <v>9436</v>
      </c>
      <c r="I4840" s="422"/>
      <c r="J4840" s="422" t="s">
        <v>790</v>
      </c>
      <c r="K4840" s="536"/>
      <c r="L4840" s="379"/>
      <c r="M4840" s="247"/>
      <c r="N4840" s="379">
        <v>2</v>
      </c>
      <c r="O4840" s="379">
        <v>6</v>
      </c>
      <c r="P4840" s="247">
        <f t="shared" si="99"/>
        <v>10800</v>
      </c>
    </row>
    <row r="4841" spans="1:16" x14ac:dyDescent="0.2">
      <c r="A4841" s="579" t="s">
        <v>9243</v>
      </c>
      <c r="B4841" s="384" t="s">
        <v>2836</v>
      </c>
      <c r="C4841" s="596"/>
      <c r="D4841" s="581" t="s">
        <v>976</v>
      </c>
      <c r="E4841" s="585">
        <v>2500</v>
      </c>
      <c r="F4841" s="567">
        <v>19853343</v>
      </c>
      <c r="G4841" s="380" t="s">
        <v>9545</v>
      </c>
      <c r="H4841" s="422" t="s">
        <v>960</v>
      </c>
      <c r="I4841" s="422" t="s">
        <v>9359</v>
      </c>
      <c r="J4841" s="422" t="s">
        <v>976</v>
      </c>
      <c r="K4841" s="536"/>
      <c r="L4841" s="379"/>
      <c r="M4841" s="247"/>
      <c r="N4841" s="379">
        <v>2</v>
      </c>
      <c r="O4841" s="379">
        <v>6</v>
      </c>
      <c r="P4841" s="247">
        <f t="shared" si="99"/>
        <v>15000</v>
      </c>
    </row>
    <row r="4842" spans="1:16" x14ac:dyDescent="0.2">
      <c r="A4842" s="579" t="s">
        <v>9243</v>
      </c>
      <c r="B4842" s="384" t="s">
        <v>2836</v>
      </c>
      <c r="C4842" s="596"/>
      <c r="D4842" s="581" t="s">
        <v>828</v>
      </c>
      <c r="E4842" s="585">
        <v>2000</v>
      </c>
      <c r="F4842" s="567">
        <v>45030571</v>
      </c>
      <c r="G4842" s="581" t="s">
        <v>9546</v>
      </c>
      <c r="H4842" s="422" t="s">
        <v>9547</v>
      </c>
      <c r="I4842" s="422" t="s">
        <v>9359</v>
      </c>
      <c r="J4842" s="422" t="s">
        <v>790</v>
      </c>
      <c r="K4842" s="536"/>
      <c r="L4842" s="379"/>
      <c r="M4842" s="247"/>
      <c r="N4842" s="379">
        <v>2</v>
      </c>
      <c r="O4842" s="379">
        <v>6</v>
      </c>
      <c r="P4842" s="247">
        <f t="shared" si="99"/>
        <v>12000</v>
      </c>
    </row>
    <row r="4843" spans="1:16" x14ac:dyDescent="0.2">
      <c r="A4843" s="579" t="s">
        <v>9243</v>
      </c>
      <c r="B4843" s="384" t="s">
        <v>2836</v>
      </c>
      <c r="C4843" s="596"/>
      <c r="D4843" s="581" t="s">
        <v>9317</v>
      </c>
      <c r="E4843" s="585">
        <v>2000</v>
      </c>
      <c r="F4843" s="567">
        <v>76232217</v>
      </c>
      <c r="G4843" s="581" t="s">
        <v>9548</v>
      </c>
      <c r="H4843" s="422" t="s">
        <v>9547</v>
      </c>
      <c r="I4843" s="422" t="s">
        <v>9359</v>
      </c>
      <c r="J4843" s="422" t="s">
        <v>790</v>
      </c>
      <c r="K4843" s="536"/>
      <c r="L4843" s="379"/>
      <c r="M4843" s="247"/>
      <c r="N4843" s="379">
        <v>2</v>
      </c>
      <c r="O4843" s="379">
        <v>6</v>
      </c>
      <c r="P4843" s="247">
        <f t="shared" si="99"/>
        <v>12000</v>
      </c>
    </row>
    <row r="4844" spans="1:16" x14ac:dyDescent="0.2">
      <c r="A4844" s="579" t="s">
        <v>9243</v>
      </c>
      <c r="B4844" s="384" t="s">
        <v>2836</v>
      </c>
      <c r="C4844" s="596"/>
      <c r="D4844" s="581" t="s">
        <v>9311</v>
      </c>
      <c r="E4844" s="585">
        <v>1300</v>
      </c>
      <c r="F4844" s="567">
        <v>20006589</v>
      </c>
      <c r="G4844" s="581" t="s">
        <v>9549</v>
      </c>
      <c r="H4844" s="422" t="s">
        <v>9362</v>
      </c>
      <c r="I4844" s="422"/>
      <c r="J4844" s="422"/>
      <c r="K4844" s="536"/>
      <c r="L4844" s="379"/>
      <c r="M4844" s="247"/>
      <c r="N4844" s="379">
        <v>2</v>
      </c>
      <c r="O4844" s="379">
        <v>6</v>
      </c>
      <c r="P4844" s="247">
        <f t="shared" si="99"/>
        <v>7800</v>
      </c>
    </row>
    <row r="4845" spans="1:16" x14ac:dyDescent="0.2">
      <c r="A4845" s="579" t="s">
        <v>9243</v>
      </c>
      <c r="B4845" s="384" t="s">
        <v>9249</v>
      </c>
      <c r="C4845" s="596"/>
      <c r="D4845" s="581" t="s">
        <v>9253</v>
      </c>
      <c r="E4845" s="585">
        <v>1500</v>
      </c>
      <c r="F4845" s="589" t="s">
        <v>9550</v>
      </c>
      <c r="G4845" s="380" t="s">
        <v>9551</v>
      </c>
      <c r="H4845" s="422" t="s">
        <v>9362</v>
      </c>
      <c r="I4845" s="422"/>
      <c r="J4845" s="422"/>
      <c r="K4845" s="536"/>
      <c r="L4845" s="379"/>
      <c r="M4845" s="247"/>
      <c r="N4845" s="379">
        <v>2</v>
      </c>
      <c r="O4845" s="379">
        <v>6</v>
      </c>
      <c r="P4845" s="247">
        <f t="shared" si="99"/>
        <v>9000</v>
      </c>
    </row>
    <row r="4846" spans="1:16" x14ac:dyDescent="0.2">
      <c r="A4846" s="579" t="s">
        <v>9243</v>
      </c>
      <c r="B4846" s="384" t="s">
        <v>9249</v>
      </c>
      <c r="C4846" s="596"/>
      <c r="D4846" s="581" t="s">
        <v>828</v>
      </c>
      <c r="E4846" s="585">
        <v>1900</v>
      </c>
      <c r="F4846" s="567">
        <v>70041245</v>
      </c>
      <c r="G4846" s="581" t="s">
        <v>9552</v>
      </c>
      <c r="H4846" s="422" t="s">
        <v>9547</v>
      </c>
      <c r="I4846" s="422" t="s">
        <v>9359</v>
      </c>
      <c r="J4846" s="422" t="s">
        <v>790</v>
      </c>
      <c r="K4846" s="536"/>
      <c r="L4846" s="379"/>
      <c r="M4846" s="247"/>
      <c r="N4846" s="379">
        <v>2</v>
      </c>
      <c r="O4846" s="379">
        <v>6</v>
      </c>
      <c r="P4846" s="247">
        <f t="shared" si="99"/>
        <v>11400</v>
      </c>
    </row>
    <row r="4847" spans="1:16" x14ac:dyDescent="0.2">
      <c r="A4847" s="579" t="s">
        <v>9243</v>
      </c>
      <c r="B4847" s="384" t="s">
        <v>9249</v>
      </c>
      <c r="C4847" s="596"/>
      <c r="D4847" s="581" t="s">
        <v>9252</v>
      </c>
      <c r="E4847" s="585">
        <v>1500</v>
      </c>
      <c r="F4847" s="567">
        <v>71421399</v>
      </c>
      <c r="G4847" s="581" t="s">
        <v>9553</v>
      </c>
      <c r="H4847" s="422" t="s">
        <v>9445</v>
      </c>
      <c r="I4847" s="422"/>
      <c r="J4847" s="422" t="s">
        <v>790</v>
      </c>
      <c r="K4847" s="536"/>
      <c r="L4847" s="379"/>
      <c r="M4847" s="247"/>
      <c r="N4847" s="379">
        <v>2</v>
      </c>
      <c r="O4847" s="379">
        <v>6</v>
      </c>
      <c r="P4847" s="247">
        <f t="shared" si="99"/>
        <v>9000</v>
      </c>
    </row>
    <row r="4848" spans="1:16" x14ac:dyDescent="0.2">
      <c r="A4848" s="579" t="s">
        <v>9243</v>
      </c>
      <c r="B4848" s="384" t="s">
        <v>9249</v>
      </c>
      <c r="C4848" s="596"/>
      <c r="D4848" s="581" t="s">
        <v>9253</v>
      </c>
      <c r="E4848" s="585">
        <v>1300</v>
      </c>
      <c r="F4848" s="567">
        <v>20406297</v>
      </c>
      <c r="G4848" s="581" t="s">
        <v>9554</v>
      </c>
      <c r="H4848" s="422" t="s">
        <v>9362</v>
      </c>
      <c r="I4848" s="422"/>
      <c r="J4848" s="422"/>
      <c r="K4848" s="536"/>
      <c r="L4848" s="379"/>
      <c r="M4848" s="247"/>
      <c r="N4848" s="379">
        <v>2</v>
      </c>
      <c r="O4848" s="379">
        <v>6</v>
      </c>
      <c r="P4848" s="247">
        <f t="shared" si="99"/>
        <v>7800</v>
      </c>
    </row>
    <row r="4849" spans="1:16" x14ac:dyDescent="0.2">
      <c r="A4849" s="579" t="s">
        <v>9243</v>
      </c>
      <c r="B4849" s="384" t="s">
        <v>9249</v>
      </c>
      <c r="C4849" s="596"/>
      <c r="D4849" s="581" t="s">
        <v>9318</v>
      </c>
      <c r="E4849" s="585">
        <v>2500</v>
      </c>
      <c r="F4849" s="567">
        <v>40686721</v>
      </c>
      <c r="G4849" s="581" t="s">
        <v>9555</v>
      </c>
      <c r="H4849" s="422" t="s">
        <v>9280</v>
      </c>
      <c r="I4849" s="422" t="s">
        <v>9359</v>
      </c>
      <c r="J4849" s="422" t="s">
        <v>976</v>
      </c>
      <c r="K4849" s="536"/>
      <c r="L4849" s="379"/>
      <c r="M4849" s="247"/>
      <c r="N4849" s="379">
        <v>2</v>
      </c>
      <c r="O4849" s="379">
        <v>6</v>
      </c>
      <c r="P4849" s="247">
        <f t="shared" si="99"/>
        <v>15000</v>
      </c>
    </row>
    <row r="4850" spans="1:16" x14ac:dyDescent="0.2">
      <c r="A4850" s="579" t="s">
        <v>9243</v>
      </c>
      <c r="B4850" s="384" t="s">
        <v>2836</v>
      </c>
      <c r="C4850" s="596"/>
      <c r="D4850" s="581" t="s">
        <v>9320</v>
      </c>
      <c r="E4850" s="585">
        <v>2000</v>
      </c>
      <c r="F4850" s="591">
        <v>44251248</v>
      </c>
      <c r="G4850" s="380" t="s">
        <v>9564</v>
      </c>
      <c r="H4850" s="422" t="s">
        <v>9565</v>
      </c>
      <c r="I4850" s="422" t="s">
        <v>9359</v>
      </c>
      <c r="J4850" s="422" t="s">
        <v>976</v>
      </c>
      <c r="K4850" s="536"/>
      <c r="L4850" s="379"/>
      <c r="M4850" s="247"/>
      <c r="N4850" s="379">
        <v>2</v>
      </c>
      <c r="O4850" s="379">
        <v>6</v>
      </c>
      <c r="P4850" s="247">
        <f t="shared" si="99"/>
        <v>12000</v>
      </c>
    </row>
    <row r="4851" spans="1:16" x14ac:dyDescent="0.2">
      <c r="A4851" s="579" t="s">
        <v>9243</v>
      </c>
      <c r="B4851" s="384" t="s">
        <v>2836</v>
      </c>
      <c r="C4851" s="596"/>
      <c r="D4851" s="581" t="s">
        <v>976</v>
      </c>
      <c r="E4851" s="585">
        <v>2500</v>
      </c>
      <c r="F4851" s="567">
        <v>20024574</v>
      </c>
      <c r="G4851" s="380" t="s">
        <v>9566</v>
      </c>
      <c r="H4851" s="422" t="s">
        <v>9557</v>
      </c>
      <c r="I4851" s="422" t="s">
        <v>9359</v>
      </c>
      <c r="J4851" s="422" t="s">
        <v>976</v>
      </c>
      <c r="K4851" s="536"/>
      <c r="L4851" s="379"/>
      <c r="M4851" s="247"/>
      <c r="N4851" s="379">
        <v>2</v>
      </c>
      <c r="O4851" s="379">
        <v>6</v>
      </c>
      <c r="P4851" s="247">
        <f t="shared" si="99"/>
        <v>15000</v>
      </c>
    </row>
    <row r="4852" spans="1:16" ht="33.75" x14ac:dyDescent="0.2">
      <c r="A4852" s="579" t="s">
        <v>9243</v>
      </c>
      <c r="B4852" s="384" t="s">
        <v>2836</v>
      </c>
      <c r="C4852" s="596"/>
      <c r="D4852" s="581" t="s">
        <v>9321</v>
      </c>
      <c r="E4852" s="585">
        <v>2000</v>
      </c>
      <c r="F4852" s="567">
        <v>72898724</v>
      </c>
      <c r="G4852" s="380" t="s">
        <v>9567</v>
      </c>
      <c r="H4852" s="422" t="s">
        <v>9364</v>
      </c>
      <c r="I4852" s="422"/>
      <c r="J4852" s="422" t="s">
        <v>790</v>
      </c>
      <c r="K4852" s="536"/>
      <c r="L4852" s="379"/>
      <c r="M4852" s="247"/>
      <c r="N4852" s="379">
        <v>2</v>
      </c>
      <c r="O4852" s="379">
        <v>6</v>
      </c>
      <c r="P4852" s="247">
        <f t="shared" si="99"/>
        <v>12000</v>
      </c>
    </row>
    <row r="4853" spans="1:16" ht="22.5" x14ac:dyDescent="0.2">
      <c r="A4853" s="579" t="s">
        <v>9243</v>
      </c>
      <c r="B4853" s="384" t="s">
        <v>2836</v>
      </c>
      <c r="C4853" s="596"/>
      <c r="D4853" s="581" t="s">
        <v>9260</v>
      </c>
      <c r="E4853" s="585">
        <v>1100</v>
      </c>
      <c r="F4853" s="567">
        <v>43104262</v>
      </c>
      <c r="G4853" s="380" t="s">
        <v>9568</v>
      </c>
      <c r="H4853" s="422" t="s">
        <v>9362</v>
      </c>
      <c r="I4853" s="422"/>
      <c r="J4853" s="422"/>
      <c r="K4853" s="536"/>
      <c r="L4853" s="379"/>
      <c r="M4853" s="247"/>
      <c r="N4853" s="379">
        <v>2</v>
      </c>
      <c r="O4853" s="379">
        <v>6</v>
      </c>
      <c r="P4853" s="247">
        <f t="shared" si="99"/>
        <v>6600</v>
      </c>
    </row>
    <row r="4854" spans="1:16" x14ac:dyDescent="0.2">
      <c r="A4854" s="579" t="s">
        <v>9243</v>
      </c>
      <c r="B4854" s="384" t="s">
        <v>2836</v>
      </c>
      <c r="C4854" s="596"/>
      <c r="D4854" s="581" t="s">
        <v>828</v>
      </c>
      <c r="E4854" s="585">
        <v>1500</v>
      </c>
      <c r="F4854" s="567">
        <v>42958936</v>
      </c>
      <c r="G4854" s="380" t="s">
        <v>9586</v>
      </c>
      <c r="H4854" s="422" t="s">
        <v>9364</v>
      </c>
      <c r="I4854" s="422"/>
      <c r="J4854" s="422" t="s">
        <v>790</v>
      </c>
      <c r="K4854" s="536"/>
      <c r="L4854" s="379"/>
      <c r="M4854" s="247"/>
      <c r="N4854" s="379">
        <v>2</v>
      </c>
      <c r="O4854" s="379">
        <v>6</v>
      </c>
      <c r="P4854" s="247">
        <f t="shared" si="99"/>
        <v>9000</v>
      </c>
    </row>
    <row r="4855" spans="1:16" x14ac:dyDescent="0.2">
      <c r="A4855" s="579" t="s">
        <v>9243</v>
      </c>
      <c r="B4855" s="384" t="s">
        <v>2836</v>
      </c>
      <c r="C4855" s="596"/>
      <c r="D4855" s="581" t="s">
        <v>9326</v>
      </c>
      <c r="E4855" s="585">
        <v>1800</v>
      </c>
      <c r="F4855" s="567">
        <v>20114123</v>
      </c>
      <c r="G4855" s="380" t="s">
        <v>9591</v>
      </c>
      <c r="H4855" s="422" t="s">
        <v>9280</v>
      </c>
      <c r="I4855" s="422" t="s">
        <v>9359</v>
      </c>
      <c r="J4855" s="422" t="s">
        <v>976</v>
      </c>
      <c r="K4855" s="536"/>
      <c r="L4855" s="379"/>
      <c r="M4855" s="247"/>
      <c r="N4855" s="379">
        <v>2</v>
      </c>
      <c r="O4855" s="379">
        <v>6</v>
      </c>
      <c r="P4855" s="247">
        <f t="shared" si="99"/>
        <v>10800</v>
      </c>
    </row>
    <row r="4856" spans="1:16" ht="22.5" x14ac:dyDescent="0.2">
      <c r="A4856" s="579" t="s">
        <v>9243</v>
      </c>
      <c r="B4856" s="384" t="s">
        <v>2836</v>
      </c>
      <c r="C4856" s="596"/>
      <c r="D4856" s="583" t="s">
        <v>828</v>
      </c>
      <c r="E4856" s="585">
        <v>1500</v>
      </c>
      <c r="F4856" s="567">
        <v>47441843</v>
      </c>
      <c r="G4856" s="380" t="s">
        <v>9592</v>
      </c>
      <c r="H4856" s="422" t="s">
        <v>9403</v>
      </c>
      <c r="I4856" s="422"/>
      <c r="J4856" s="422" t="s">
        <v>790</v>
      </c>
      <c r="K4856" s="536"/>
      <c r="L4856" s="379"/>
      <c r="M4856" s="247"/>
      <c r="N4856" s="379">
        <v>2</v>
      </c>
      <c r="O4856" s="379">
        <v>6</v>
      </c>
      <c r="P4856" s="247">
        <f t="shared" si="99"/>
        <v>9000</v>
      </c>
    </row>
    <row r="4857" spans="1:16" ht="22.5" x14ac:dyDescent="0.2">
      <c r="A4857" s="579" t="s">
        <v>9243</v>
      </c>
      <c r="B4857" s="384" t="s">
        <v>2836</v>
      </c>
      <c r="C4857" s="596"/>
      <c r="D4857" s="583" t="s">
        <v>828</v>
      </c>
      <c r="E4857" s="585">
        <v>1500</v>
      </c>
      <c r="F4857" s="567">
        <v>71097376</v>
      </c>
      <c r="G4857" s="580" t="s">
        <v>9594</v>
      </c>
      <c r="H4857" s="422" t="s">
        <v>9386</v>
      </c>
      <c r="I4857" s="422"/>
      <c r="J4857" s="422" t="s">
        <v>790</v>
      </c>
      <c r="K4857" s="536"/>
      <c r="L4857" s="379"/>
      <c r="M4857" s="247"/>
      <c r="N4857" s="379">
        <v>2</v>
      </c>
      <c r="O4857" s="379">
        <v>6</v>
      </c>
      <c r="P4857" s="247">
        <f t="shared" si="99"/>
        <v>9000</v>
      </c>
    </row>
    <row r="4858" spans="1:16" ht="22.5" x14ac:dyDescent="0.2">
      <c r="A4858" s="579" t="s">
        <v>9243</v>
      </c>
      <c r="B4858" s="384" t="s">
        <v>2836</v>
      </c>
      <c r="C4858" s="596"/>
      <c r="D4858" s="583" t="s">
        <v>9327</v>
      </c>
      <c r="E4858" s="585">
        <v>1500</v>
      </c>
      <c r="F4858" s="567">
        <v>41237885</v>
      </c>
      <c r="G4858" s="380" t="s">
        <v>9596</v>
      </c>
      <c r="H4858" s="422" t="s">
        <v>9597</v>
      </c>
      <c r="I4858" s="422"/>
      <c r="J4858" s="422" t="s">
        <v>790</v>
      </c>
      <c r="K4858" s="536"/>
      <c r="L4858" s="379"/>
      <c r="M4858" s="247"/>
      <c r="N4858" s="379">
        <v>2</v>
      </c>
      <c r="O4858" s="379">
        <v>6</v>
      </c>
      <c r="P4858" s="247">
        <f t="shared" si="99"/>
        <v>9000</v>
      </c>
    </row>
    <row r="4859" spans="1:16" x14ac:dyDescent="0.2">
      <c r="A4859" s="579" t="s">
        <v>9243</v>
      </c>
      <c r="B4859" s="384" t="s">
        <v>2836</v>
      </c>
      <c r="C4859" s="596"/>
      <c r="D4859" s="581" t="s">
        <v>9331</v>
      </c>
      <c r="E4859" s="585">
        <v>1200</v>
      </c>
      <c r="F4859" s="567">
        <v>71325981</v>
      </c>
      <c r="G4859" s="580" t="s">
        <v>9602</v>
      </c>
      <c r="H4859" s="422" t="s">
        <v>9362</v>
      </c>
      <c r="I4859" s="422"/>
      <c r="J4859" s="422"/>
      <c r="K4859" s="536"/>
      <c r="L4859" s="379"/>
      <c r="M4859" s="247"/>
      <c r="N4859" s="379">
        <v>2</v>
      </c>
      <c r="O4859" s="379">
        <v>6</v>
      </c>
      <c r="P4859" s="247">
        <f t="shared" si="99"/>
        <v>7200</v>
      </c>
    </row>
    <row r="4860" spans="1:16" ht="22.5" x14ac:dyDescent="0.2">
      <c r="A4860" s="579" t="s">
        <v>9243</v>
      </c>
      <c r="B4860" s="384" t="s">
        <v>2836</v>
      </c>
      <c r="C4860" s="596"/>
      <c r="D4860" s="581" t="s">
        <v>9333</v>
      </c>
      <c r="E4860" s="585">
        <v>1800</v>
      </c>
      <c r="F4860" s="567">
        <v>48040646</v>
      </c>
      <c r="G4860" s="380" t="s">
        <v>9606</v>
      </c>
      <c r="H4860" s="422" t="s">
        <v>9607</v>
      </c>
      <c r="I4860" s="422" t="s">
        <v>9359</v>
      </c>
      <c r="J4860" s="422" t="s">
        <v>976</v>
      </c>
      <c r="K4860" s="536"/>
      <c r="L4860" s="379"/>
      <c r="M4860" s="247"/>
      <c r="N4860" s="379">
        <v>2</v>
      </c>
      <c r="O4860" s="379">
        <v>6</v>
      </c>
      <c r="P4860" s="247">
        <f t="shared" si="99"/>
        <v>10800</v>
      </c>
    </row>
    <row r="4861" spans="1:16" ht="22.5" x14ac:dyDescent="0.2">
      <c r="A4861" s="579" t="s">
        <v>9243</v>
      </c>
      <c r="B4861" s="384" t="s">
        <v>2836</v>
      </c>
      <c r="C4861" s="596"/>
      <c r="D4861" s="581" t="s">
        <v>9335</v>
      </c>
      <c r="E4861" s="585">
        <v>1500</v>
      </c>
      <c r="F4861" s="567">
        <v>70237324</v>
      </c>
      <c r="G4861" s="380" t="s">
        <v>9609</v>
      </c>
      <c r="H4861" s="422" t="s">
        <v>9416</v>
      </c>
      <c r="I4861" s="422"/>
      <c r="J4861" s="422" t="s">
        <v>790</v>
      </c>
      <c r="K4861" s="536"/>
      <c r="L4861" s="379"/>
      <c r="M4861" s="247"/>
      <c r="N4861" s="379">
        <v>2</v>
      </c>
      <c r="O4861" s="379">
        <v>6</v>
      </c>
      <c r="P4861" s="247">
        <f t="shared" si="99"/>
        <v>9000</v>
      </c>
    </row>
    <row r="4862" spans="1:16" x14ac:dyDescent="0.2">
      <c r="A4862" s="579" t="s">
        <v>9243</v>
      </c>
      <c r="B4862" s="384" t="s">
        <v>2836</v>
      </c>
      <c r="C4862" s="596"/>
      <c r="D4862" s="581" t="s">
        <v>828</v>
      </c>
      <c r="E4862" s="585">
        <v>1500</v>
      </c>
      <c r="F4862" s="567">
        <v>76531745</v>
      </c>
      <c r="G4862" s="380" t="s">
        <v>9610</v>
      </c>
      <c r="H4862" s="422" t="s">
        <v>9416</v>
      </c>
      <c r="I4862" s="422"/>
      <c r="J4862" s="422" t="s">
        <v>790</v>
      </c>
      <c r="K4862" s="536"/>
      <c r="L4862" s="379"/>
      <c r="M4862" s="247"/>
      <c r="N4862" s="379">
        <v>2</v>
      </c>
      <c r="O4862" s="379">
        <v>6</v>
      </c>
      <c r="P4862" s="247">
        <f t="shared" si="99"/>
        <v>9000</v>
      </c>
    </row>
    <row r="4863" spans="1:16" ht="33.75" x14ac:dyDescent="0.2">
      <c r="A4863" s="579" t="s">
        <v>9243</v>
      </c>
      <c r="B4863" s="384" t="s">
        <v>2836</v>
      </c>
      <c r="C4863" s="596"/>
      <c r="D4863" s="581" t="s">
        <v>9337</v>
      </c>
      <c r="E4863" s="585">
        <v>1800</v>
      </c>
      <c r="F4863" s="567">
        <v>44848675</v>
      </c>
      <c r="G4863" s="380" t="s">
        <v>9612</v>
      </c>
      <c r="H4863" s="422" t="s">
        <v>9613</v>
      </c>
      <c r="I4863" s="422" t="s">
        <v>9359</v>
      </c>
      <c r="J4863" s="422" t="s">
        <v>976</v>
      </c>
      <c r="K4863" s="536"/>
      <c r="L4863" s="379"/>
      <c r="M4863" s="247"/>
      <c r="N4863" s="379">
        <v>2</v>
      </c>
      <c r="O4863" s="379">
        <v>6</v>
      </c>
      <c r="P4863" s="247">
        <f t="shared" si="99"/>
        <v>10800</v>
      </c>
    </row>
    <row r="4864" spans="1:16" ht="22.5" x14ac:dyDescent="0.2">
      <c r="A4864" s="579" t="s">
        <v>9243</v>
      </c>
      <c r="B4864" s="384" t="s">
        <v>2836</v>
      </c>
      <c r="C4864" s="596"/>
      <c r="D4864" s="581" t="s">
        <v>9338</v>
      </c>
      <c r="E4864" s="585">
        <v>1800</v>
      </c>
      <c r="F4864" s="567">
        <v>43211346</v>
      </c>
      <c r="G4864" s="380" t="s">
        <v>9614</v>
      </c>
      <c r="H4864" s="422" t="s">
        <v>9613</v>
      </c>
      <c r="I4864" s="422" t="s">
        <v>9359</v>
      </c>
      <c r="J4864" s="422" t="s">
        <v>976</v>
      </c>
      <c r="K4864" s="536"/>
      <c r="L4864" s="379"/>
      <c r="M4864" s="247"/>
      <c r="N4864" s="379">
        <v>2</v>
      </c>
      <c r="O4864" s="379">
        <v>6</v>
      </c>
      <c r="P4864" s="247">
        <f t="shared" si="99"/>
        <v>10800</v>
      </c>
    </row>
    <row r="4865" spans="1:16" ht="33.75" x14ac:dyDescent="0.2">
      <c r="A4865" s="579" t="s">
        <v>9243</v>
      </c>
      <c r="B4865" s="384" t="s">
        <v>2836</v>
      </c>
      <c r="C4865" s="596"/>
      <c r="D4865" s="581" t="s">
        <v>9330</v>
      </c>
      <c r="E4865" s="585">
        <v>1800</v>
      </c>
      <c r="F4865" s="567">
        <v>20083736</v>
      </c>
      <c r="G4865" s="380" t="s">
        <v>9615</v>
      </c>
      <c r="H4865" s="422" t="s">
        <v>9433</v>
      </c>
      <c r="I4865" s="422" t="s">
        <v>9359</v>
      </c>
      <c r="J4865" s="422" t="s">
        <v>976</v>
      </c>
      <c r="K4865" s="536"/>
      <c r="L4865" s="379"/>
      <c r="M4865" s="247"/>
      <c r="N4865" s="379">
        <v>2</v>
      </c>
      <c r="O4865" s="379">
        <v>6</v>
      </c>
      <c r="P4865" s="247">
        <f t="shared" si="99"/>
        <v>10800</v>
      </c>
    </row>
    <row r="4866" spans="1:16" x14ac:dyDescent="0.2">
      <c r="A4866" s="579" t="s">
        <v>9243</v>
      </c>
      <c r="B4866" s="384" t="s">
        <v>2836</v>
      </c>
      <c r="C4866" s="596"/>
      <c r="D4866" s="581" t="s">
        <v>9340</v>
      </c>
      <c r="E4866" s="585">
        <v>3000</v>
      </c>
      <c r="F4866" s="567">
        <v>10271924</v>
      </c>
      <c r="G4866" s="380" t="s">
        <v>9619</v>
      </c>
      <c r="H4866" s="422" t="s">
        <v>960</v>
      </c>
      <c r="I4866" s="422" t="s">
        <v>9359</v>
      </c>
      <c r="J4866" s="422" t="s">
        <v>976</v>
      </c>
      <c r="K4866" s="536"/>
      <c r="L4866" s="379"/>
      <c r="M4866" s="247"/>
      <c r="N4866" s="379">
        <v>2</v>
      </c>
      <c r="O4866" s="379">
        <v>6</v>
      </c>
      <c r="P4866" s="247">
        <f t="shared" si="99"/>
        <v>18000</v>
      </c>
    </row>
    <row r="4867" spans="1:16" ht="22.5" x14ac:dyDescent="0.2">
      <c r="A4867" s="579" t="s">
        <v>9243</v>
      </c>
      <c r="B4867" s="580" t="s">
        <v>2836</v>
      </c>
      <c r="C4867" s="596"/>
      <c r="D4867" s="581" t="s">
        <v>9344</v>
      </c>
      <c r="E4867" s="585">
        <v>1100</v>
      </c>
      <c r="F4867" s="567">
        <v>20720838</v>
      </c>
      <c r="G4867" s="380" t="s">
        <v>9624</v>
      </c>
      <c r="H4867" s="422" t="s">
        <v>9362</v>
      </c>
      <c r="I4867" s="422"/>
      <c r="J4867" s="422"/>
      <c r="K4867" s="536"/>
      <c r="L4867" s="379"/>
      <c r="M4867" s="247"/>
      <c r="N4867" s="379">
        <v>2</v>
      </c>
      <c r="O4867" s="379">
        <v>6</v>
      </c>
      <c r="P4867" s="247">
        <f t="shared" si="99"/>
        <v>6600</v>
      </c>
    </row>
    <row r="4868" spans="1:16" ht="22.5" x14ac:dyDescent="0.2">
      <c r="A4868" s="579" t="s">
        <v>9243</v>
      </c>
      <c r="B4868" s="580" t="s">
        <v>2836</v>
      </c>
      <c r="C4868" s="596"/>
      <c r="D4868" s="583" t="s">
        <v>9252</v>
      </c>
      <c r="E4868" s="585">
        <v>1200</v>
      </c>
      <c r="F4868" s="567">
        <v>44512586</v>
      </c>
      <c r="G4868" s="580" t="s">
        <v>9625</v>
      </c>
      <c r="H4868" s="422" t="s">
        <v>9403</v>
      </c>
      <c r="I4868" s="422"/>
      <c r="J4868" s="422" t="s">
        <v>790</v>
      </c>
      <c r="K4868" s="536"/>
      <c r="L4868" s="379"/>
      <c r="M4868" s="247"/>
      <c r="N4868" s="379">
        <v>2</v>
      </c>
      <c r="O4868" s="379">
        <v>6</v>
      </c>
      <c r="P4868" s="247">
        <f t="shared" si="99"/>
        <v>7200</v>
      </c>
    </row>
    <row r="4869" spans="1:16" x14ac:dyDescent="0.2">
      <c r="A4869" s="579" t="s">
        <v>9243</v>
      </c>
      <c r="B4869" s="580" t="s">
        <v>2836</v>
      </c>
      <c r="C4869" s="596"/>
      <c r="D4869" s="583" t="s">
        <v>9311</v>
      </c>
      <c r="E4869" s="585">
        <v>1100</v>
      </c>
      <c r="F4869" s="567">
        <v>77482296</v>
      </c>
      <c r="G4869" s="580" t="s">
        <v>9626</v>
      </c>
      <c r="H4869" s="422" t="s">
        <v>9362</v>
      </c>
      <c r="I4869" s="422"/>
      <c r="J4869" s="422"/>
      <c r="K4869" s="536"/>
      <c r="L4869" s="379"/>
      <c r="M4869" s="247"/>
      <c r="N4869" s="379">
        <v>2</v>
      </c>
      <c r="O4869" s="379">
        <v>6</v>
      </c>
      <c r="P4869" s="247">
        <f t="shared" si="99"/>
        <v>6600</v>
      </c>
    </row>
    <row r="4870" spans="1:16" ht="22.5" x14ac:dyDescent="0.2">
      <c r="A4870" s="579" t="s">
        <v>9243</v>
      </c>
      <c r="B4870" s="580" t="s">
        <v>2836</v>
      </c>
      <c r="C4870" s="596"/>
      <c r="D4870" s="581" t="s">
        <v>9332</v>
      </c>
      <c r="E4870" s="585">
        <v>930</v>
      </c>
      <c r="F4870" s="567">
        <v>47520740</v>
      </c>
      <c r="G4870" s="580" t="s">
        <v>9627</v>
      </c>
      <c r="H4870" s="422" t="s">
        <v>9362</v>
      </c>
      <c r="I4870" s="422"/>
      <c r="J4870" s="422"/>
      <c r="K4870" s="536"/>
      <c r="L4870" s="379"/>
      <c r="M4870" s="247"/>
      <c r="N4870" s="379">
        <v>2</v>
      </c>
      <c r="O4870" s="379">
        <v>6</v>
      </c>
      <c r="P4870" s="247">
        <f t="shared" si="99"/>
        <v>5580</v>
      </c>
    </row>
    <row r="4871" spans="1:16" ht="22.5" x14ac:dyDescent="0.2">
      <c r="A4871" s="579" t="s">
        <v>9243</v>
      </c>
      <c r="B4871" s="580" t="s">
        <v>762</v>
      </c>
      <c r="C4871" s="596"/>
      <c r="D4871" s="583" t="s">
        <v>9345</v>
      </c>
      <c r="E4871" s="585">
        <v>930</v>
      </c>
      <c r="F4871" s="567">
        <v>44127870</v>
      </c>
      <c r="G4871" s="580" t="s">
        <v>9628</v>
      </c>
      <c r="H4871" s="422" t="s">
        <v>9362</v>
      </c>
      <c r="I4871" s="422"/>
      <c r="J4871" s="422"/>
      <c r="K4871" s="536"/>
      <c r="L4871" s="379"/>
      <c r="M4871" s="247"/>
      <c r="N4871" s="379">
        <v>2</v>
      </c>
      <c r="O4871" s="379">
        <v>6</v>
      </c>
      <c r="P4871" s="247">
        <f t="shared" si="99"/>
        <v>5580</v>
      </c>
    </row>
    <row r="4872" spans="1:16" ht="22.5" x14ac:dyDescent="0.2">
      <c r="A4872" s="579" t="s">
        <v>9243</v>
      </c>
      <c r="B4872" s="384" t="s">
        <v>2836</v>
      </c>
      <c r="C4872" s="596"/>
      <c r="D4872" s="581" t="s">
        <v>9261</v>
      </c>
      <c r="E4872" s="585">
        <v>930</v>
      </c>
      <c r="F4872" s="567">
        <v>80002860</v>
      </c>
      <c r="G4872" s="380" t="s">
        <v>9632</v>
      </c>
      <c r="H4872" s="422" t="s">
        <v>9362</v>
      </c>
      <c r="I4872" s="422"/>
      <c r="J4872" s="422"/>
      <c r="K4872" s="536"/>
      <c r="L4872" s="379"/>
      <c r="M4872" s="247"/>
      <c r="N4872" s="379">
        <v>2</v>
      </c>
      <c r="O4872" s="379">
        <v>6</v>
      </c>
      <c r="P4872" s="247">
        <f t="shared" si="99"/>
        <v>5580</v>
      </c>
    </row>
    <row r="4873" spans="1:16" ht="22.5" x14ac:dyDescent="0.2">
      <c r="A4873" s="579" t="s">
        <v>9243</v>
      </c>
      <c r="B4873" s="580" t="s">
        <v>2836</v>
      </c>
      <c r="C4873" s="596"/>
      <c r="D4873" s="583" t="s">
        <v>828</v>
      </c>
      <c r="E4873" s="584">
        <v>2000</v>
      </c>
      <c r="F4873" s="567">
        <v>44262777</v>
      </c>
      <c r="G4873" s="581" t="s">
        <v>9357</v>
      </c>
      <c r="H4873" s="422" t="s">
        <v>9356</v>
      </c>
      <c r="I4873" s="422"/>
      <c r="J4873" s="422" t="s">
        <v>790</v>
      </c>
      <c r="K4873" s="536"/>
      <c r="L4873" s="379"/>
      <c r="M4873" s="247"/>
      <c r="N4873" s="379">
        <v>2</v>
      </c>
      <c r="O4873" s="379">
        <v>6</v>
      </c>
      <c r="P4873" s="247">
        <f t="shared" si="99"/>
        <v>12000</v>
      </c>
    </row>
    <row r="4874" spans="1:16" x14ac:dyDescent="0.2">
      <c r="A4874" s="579" t="s">
        <v>9243</v>
      </c>
      <c r="B4874" s="580" t="s">
        <v>2836</v>
      </c>
      <c r="C4874" s="596"/>
      <c r="D4874" s="581" t="s">
        <v>9253</v>
      </c>
      <c r="E4874" s="585">
        <v>2000</v>
      </c>
      <c r="F4874" s="567">
        <v>19873493</v>
      </c>
      <c r="G4874" s="581" t="s">
        <v>9377</v>
      </c>
      <c r="H4874" s="422" t="s">
        <v>9362</v>
      </c>
      <c r="I4874" s="422"/>
      <c r="J4874" s="422"/>
      <c r="K4874" s="536"/>
      <c r="L4874" s="379"/>
      <c r="M4874" s="247"/>
      <c r="N4874" s="379">
        <v>2</v>
      </c>
      <c r="O4874" s="379">
        <v>6</v>
      </c>
      <c r="P4874" s="247">
        <f t="shared" si="99"/>
        <v>12000</v>
      </c>
    </row>
    <row r="4875" spans="1:16" x14ac:dyDescent="0.2">
      <c r="A4875" s="579" t="s">
        <v>9243</v>
      </c>
      <c r="B4875" s="580" t="s">
        <v>2836</v>
      </c>
      <c r="C4875" s="596"/>
      <c r="D4875" s="581" t="s">
        <v>9256</v>
      </c>
      <c r="E4875" s="585">
        <v>1800</v>
      </c>
      <c r="F4875" s="567">
        <v>48986457</v>
      </c>
      <c r="G4875" s="581" t="s">
        <v>9379</v>
      </c>
      <c r="H4875" s="422" t="s">
        <v>9364</v>
      </c>
      <c r="I4875" s="422"/>
      <c r="J4875" s="422" t="s">
        <v>790</v>
      </c>
      <c r="K4875" s="536"/>
      <c r="L4875" s="379"/>
      <c r="M4875" s="247"/>
      <c r="N4875" s="379">
        <v>2</v>
      </c>
      <c r="O4875" s="379">
        <v>6</v>
      </c>
      <c r="P4875" s="247">
        <f t="shared" si="99"/>
        <v>10800</v>
      </c>
    </row>
    <row r="4876" spans="1:16" ht="22.5" x14ac:dyDescent="0.2">
      <c r="A4876" s="579" t="s">
        <v>9243</v>
      </c>
      <c r="B4876" s="580" t="s">
        <v>2836</v>
      </c>
      <c r="C4876" s="596"/>
      <c r="D4876" s="581" t="s">
        <v>828</v>
      </c>
      <c r="E4876" s="585">
        <v>1400</v>
      </c>
      <c r="F4876" s="567">
        <v>76310937</v>
      </c>
      <c r="G4876" s="580" t="s">
        <v>9380</v>
      </c>
      <c r="H4876" s="422" t="s">
        <v>9381</v>
      </c>
      <c r="I4876" s="422"/>
      <c r="J4876" s="422" t="s">
        <v>790</v>
      </c>
      <c r="K4876" s="536"/>
      <c r="L4876" s="379"/>
      <c r="M4876" s="247"/>
      <c r="N4876" s="379">
        <v>2</v>
      </c>
      <c r="O4876" s="379">
        <v>6</v>
      </c>
      <c r="P4876" s="247">
        <f t="shared" si="99"/>
        <v>8400</v>
      </c>
    </row>
    <row r="4877" spans="1:16" x14ac:dyDescent="0.2">
      <c r="A4877" s="579" t="s">
        <v>9243</v>
      </c>
      <c r="B4877" s="384" t="s">
        <v>2836</v>
      </c>
      <c r="C4877" s="596"/>
      <c r="D4877" s="583" t="s">
        <v>828</v>
      </c>
      <c r="E4877" s="585">
        <v>1600</v>
      </c>
      <c r="F4877" s="567">
        <v>72720255</v>
      </c>
      <c r="G4877" s="581" t="s">
        <v>9382</v>
      </c>
      <c r="H4877" s="422" t="s">
        <v>9364</v>
      </c>
      <c r="I4877" s="422"/>
      <c r="J4877" s="422" t="s">
        <v>790</v>
      </c>
      <c r="K4877" s="536"/>
      <c r="L4877" s="379"/>
      <c r="M4877" s="247"/>
      <c r="N4877" s="379">
        <v>2</v>
      </c>
      <c r="O4877" s="379">
        <v>6</v>
      </c>
      <c r="P4877" s="247">
        <f t="shared" si="99"/>
        <v>9600</v>
      </c>
    </row>
    <row r="4878" spans="1:16" ht="22.5" x14ac:dyDescent="0.2">
      <c r="A4878" s="579" t="s">
        <v>9243</v>
      </c>
      <c r="B4878" s="580" t="s">
        <v>2836</v>
      </c>
      <c r="C4878" s="596"/>
      <c r="D4878" s="581" t="s">
        <v>9279</v>
      </c>
      <c r="E4878" s="585">
        <v>1500</v>
      </c>
      <c r="F4878" s="567">
        <v>70343140</v>
      </c>
      <c r="G4878" s="380" t="s">
        <v>9451</v>
      </c>
      <c r="H4878" s="422" t="s">
        <v>9436</v>
      </c>
      <c r="I4878" s="422"/>
      <c r="J4878" s="422" t="s">
        <v>790</v>
      </c>
      <c r="K4878" s="536"/>
      <c r="L4878" s="379"/>
      <c r="M4878" s="247"/>
      <c r="N4878" s="379">
        <v>2</v>
      </c>
      <c r="O4878" s="379">
        <v>6</v>
      </c>
      <c r="P4878" s="247">
        <f t="shared" si="99"/>
        <v>9000</v>
      </c>
    </row>
    <row r="4879" spans="1:16" ht="22.5" x14ac:dyDescent="0.2">
      <c r="A4879" s="579" t="s">
        <v>9243</v>
      </c>
      <c r="B4879" s="384" t="s">
        <v>2836</v>
      </c>
      <c r="C4879" s="596"/>
      <c r="D4879" s="581" t="s">
        <v>828</v>
      </c>
      <c r="E4879" s="585">
        <v>1500</v>
      </c>
      <c r="F4879" s="567">
        <v>70306969</v>
      </c>
      <c r="G4879" s="380" t="s">
        <v>9458</v>
      </c>
      <c r="H4879" s="422" t="s">
        <v>9403</v>
      </c>
      <c r="I4879" s="422"/>
      <c r="J4879" s="422" t="s">
        <v>790</v>
      </c>
      <c r="K4879" s="536"/>
      <c r="L4879" s="379"/>
      <c r="M4879" s="247"/>
      <c r="N4879" s="379">
        <v>2</v>
      </c>
      <c r="O4879" s="379">
        <v>6</v>
      </c>
      <c r="P4879" s="247">
        <f t="shared" si="99"/>
        <v>9000</v>
      </c>
    </row>
    <row r="4880" spans="1:16" x14ac:dyDescent="0.2">
      <c r="A4880" s="579" t="s">
        <v>9243</v>
      </c>
      <c r="B4880" s="384" t="s">
        <v>2836</v>
      </c>
      <c r="C4880" s="596"/>
      <c r="D4880" s="581" t="s">
        <v>9283</v>
      </c>
      <c r="E4880" s="585">
        <v>1500</v>
      </c>
      <c r="F4880" s="567">
        <v>43473713</v>
      </c>
      <c r="G4880" s="380" t="s">
        <v>9460</v>
      </c>
      <c r="H4880" s="422" t="s">
        <v>9364</v>
      </c>
      <c r="I4880" s="422"/>
      <c r="J4880" s="422" t="s">
        <v>790</v>
      </c>
      <c r="K4880" s="536"/>
      <c r="L4880" s="379"/>
      <c r="M4880" s="247"/>
      <c r="N4880" s="379">
        <v>2</v>
      </c>
      <c r="O4880" s="379">
        <v>6</v>
      </c>
      <c r="P4880" s="247">
        <f t="shared" si="99"/>
        <v>9000</v>
      </c>
    </row>
    <row r="4881" spans="1:16" x14ac:dyDescent="0.2">
      <c r="A4881" s="579" t="s">
        <v>9243</v>
      </c>
      <c r="B4881" s="384" t="s">
        <v>2836</v>
      </c>
      <c r="C4881" s="596"/>
      <c r="D4881" s="581" t="s">
        <v>9283</v>
      </c>
      <c r="E4881" s="585">
        <v>1800</v>
      </c>
      <c r="F4881" s="567">
        <v>41994851</v>
      </c>
      <c r="G4881" s="380" t="s">
        <v>9462</v>
      </c>
      <c r="H4881" s="422" t="s">
        <v>9445</v>
      </c>
      <c r="I4881" s="422"/>
      <c r="J4881" s="422" t="s">
        <v>790</v>
      </c>
      <c r="K4881" s="536"/>
      <c r="L4881" s="379"/>
      <c r="M4881" s="247"/>
      <c r="N4881" s="379">
        <v>2</v>
      </c>
      <c r="O4881" s="379">
        <v>6</v>
      </c>
      <c r="P4881" s="247">
        <f t="shared" si="99"/>
        <v>10800</v>
      </c>
    </row>
    <row r="4882" spans="1:16" ht="22.5" x14ac:dyDescent="0.2">
      <c r="A4882" s="579" t="s">
        <v>9243</v>
      </c>
      <c r="B4882" s="384" t="s">
        <v>9248</v>
      </c>
      <c r="C4882" s="596"/>
      <c r="D4882" s="581" t="s">
        <v>9286</v>
      </c>
      <c r="E4882" s="585">
        <v>3300</v>
      </c>
      <c r="F4882" s="590">
        <v>20003991</v>
      </c>
      <c r="G4882" s="382" t="s">
        <v>9480</v>
      </c>
      <c r="H4882" s="422" t="s">
        <v>9481</v>
      </c>
      <c r="I4882" s="422" t="s">
        <v>9359</v>
      </c>
      <c r="J4882" s="422" t="s">
        <v>976</v>
      </c>
      <c r="K4882" s="536"/>
      <c r="L4882" s="379"/>
      <c r="M4882" s="247"/>
      <c r="N4882" s="379">
        <v>2</v>
      </c>
      <c r="O4882" s="379">
        <v>6</v>
      </c>
      <c r="P4882" s="247">
        <f t="shared" si="99"/>
        <v>19800</v>
      </c>
    </row>
    <row r="4883" spans="1:16" ht="22.5" x14ac:dyDescent="0.2">
      <c r="A4883" s="579" t="s">
        <v>9243</v>
      </c>
      <c r="B4883" s="384" t="s">
        <v>9248</v>
      </c>
      <c r="C4883" s="596"/>
      <c r="D4883" s="581" t="s">
        <v>9288</v>
      </c>
      <c r="E4883" s="585">
        <v>2100</v>
      </c>
      <c r="F4883" s="567">
        <v>42206219</v>
      </c>
      <c r="G4883" s="380" t="s">
        <v>9483</v>
      </c>
      <c r="H4883" s="422" t="s">
        <v>9280</v>
      </c>
      <c r="I4883" s="422" t="s">
        <v>9359</v>
      </c>
      <c r="J4883" s="422" t="s">
        <v>976</v>
      </c>
      <c r="K4883" s="536"/>
      <c r="L4883" s="379"/>
      <c r="M4883" s="247"/>
      <c r="N4883" s="379">
        <v>2</v>
      </c>
      <c r="O4883" s="379">
        <v>6</v>
      </c>
      <c r="P4883" s="247">
        <f t="shared" si="99"/>
        <v>12600</v>
      </c>
    </row>
    <row r="4884" spans="1:16" ht="22.5" x14ac:dyDescent="0.2">
      <c r="A4884" s="579" t="s">
        <v>9243</v>
      </c>
      <c r="B4884" s="384" t="s">
        <v>9248</v>
      </c>
      <c r="C4884" s="596"/>
      <c r="D4884" s="581" t="s">
        <v>9289</v>
      </c>
      <c r="E4884" s="585">
        <v>1800</v>
      </c>
      <c r="F4884" s="567">
        <v>76687240</v>
      </c>
      <c r="G4884" s="380" t="s">
        <v>9484</v>
      </c>
      <c r="H4884" s="422" t="s">
        <v>9445</v>
      </c>
      <c r="I4884" s="422"/>
      <c r="J4884" s="422" t="s">
        <v>790</v>
      </c>
      <c r="K4884" s="536"/>
      <c r="L4884" s="379"/>
      <c r="M4884" s="247"/>
      <c r="N4884" s="379">
        <v>2</v>
      </c>
      <c r="O4884" s="379">
        <v>6</v>
      </c>
      <c r="P4884" s="247">
        <f t="shared" si="99"/>
        <v>10800</v>
      </c>
    </row>
    <row r="4885" spans="1:16" ht="22.5" x14ac:dyDescent="0.2">
      <c r="A4885" s="579" t="s">
        <v>9243</v>
      </c>
      <c r="B4885" s="384" t="s">
        <v>9248</v>
      </c>
      <c r="C4885" s="596"/>
      <c r="D4885" s="581" t="s">
        <v>9255</v>
      </c>
      <c r="E4885" s="585">
        <v>2000</v>
      </c>
      <c r="F4885" s="567">
        <v>46741222</v>
      </c>
      <c r="G4885" s="380" t="s">
        <v>9485</v>
      </c>
      <c r="H4885" s="422" t="s">
        <v>9427</v>
      </c>
      <c r="I4885" s="422" t="s">
        <v>9359</v>
      </c>
      <c r="J4885" s="422" t="s">
        <v>976</v>
      </c>
      <c r="K4885" s="536"/>
      <c r="L4885" s="379"/>
      <c r="M4885" s="247"/>
      <c r="N4885" s="379">
        <v>2</v>
      </c>
      <c r="O4885" s="379">
        <v>6</v>
      </c>
      <c r="P4885" s="247">
        <f t="shared" si="99"/>
        <v>12000</v>
      </c>
    </row>
    <row r="4886" spans="1:16" x14ac:dyDescent="0.2">
      <c r="A4886" s="579" t="s">
        <v>9243</v>
      </c>
      <c r="B4886" s="580" t="s">
        <v>2836</v>
      </c>
      <c r="C4886" s="596"/>
      <c r="D4886" s="581" t="s">
        <v>828</v>
      </c>
      <c r="E4886" s="585">
        <v>1400</v>
      </c>
      <c r="F4886" s="567">
        <v>46549503</v>
      </c>
      <c r="G4886" s="581" t="s">
        <v>9494</v>
      </c>
      <c r="H4886" s="422" t="s">
        <v>9493</v>
      </c>
      <c r="I4886" s="422"/>
      <c r="J4886" s="422" t="s">
        <v>790</v>
      </c>
      <c r="K4886" s="536"/>
      <c r="L4886" s="379"/>
      <c r="M4886" s="247"/>
      <c r="N4886" s="379">
        <v>2</v>
      </c>
      <c r="O4886" s="379">
        <v>6</v>
      </c>
      <c r="P4886" s="247">
        <f t="shared" si="99"/>
        <v>8400</v>
      </c>
    </row>
    <row r="4887" spans="1:16" ht="33.75" x14ac:dyDescent="0.2">
      <c r="A4887" s="579" t="s">
        <v>9243</v>
      </c>
      <c r="B4887" s="581" t="s">
        <v>2836</v>
      </c>
      <c r="C4887" s="596"/>
      <c r="D4887" s="581" t="s">
        <v>9299</v>
      </c>
      <c r="E4887" s="585">
        <v>3000</v>
      </c>
      <c r="F4887" s="567">
        <v>41400302</v>
      </c>
      <c r="G4887" s="581" t="s">
        <v>9502</v>
      </c>
      <c r="H4887" s="422" t="s">
        <v>960</v>
      </c>
      <c r="I4887" s="422" t="s">
        <v>9359</v>
      </c>
      <c r="J4887" s="422" t="s">
        <v>976</v>
      </c>
      <c r="K4887" s="536"/>
      <c r="L4887" s="379"/>
      <c r="M4887" s="247"/>
      <c r="N4887" s="379">
        <v>2</v>
      </c>
      <c r="O4887" s="379">
        <v>6</v>
      </c>
      <c r="P4887" s="247">
        <f t="shared" si="99"/>
        <v>18000</v>
      </c>
    </row>
    <row r="4888" spans="1:16" ht="22.5" x14ac:dyDescent="0.2">
      <c r="A4888" s="579" t="s">
        <v>9243</v>
      </c>
      <c r="B4888" s="580" t="s">
        <v>2836</v>
      </c>
      <c r="C4888" s="596"/>
      <c r="D4888" s="581" t="s">
        <v>9261</v>
      </c>
      <c r="E4888" s="585">
        <v>1100</v>
      </c>
      <c r="F4888" s="567">
        <v>47173523</v>
      </c>
      <c r="G4888" s="580" t="s">
        <v>9538</v>
      </c>
      <c r="H4888" s="422" t="s">
        <v>9362</v>
      </c>
      <c r="I4888" s="422"/>
      <c r="J4888" s="422"/>
      <c r="K4888" s="536"/>
      <c r="L4888" s="379"/>
      <c r="M4888" s="247"/>
      <c r="N4888" s="379">
        <v>2</v>
      </c>
      <c r="O4888" s="379">
        <v>6</v>
      </c>
      <c r="P4888" s="247">
        <f t="shared" si="99"/>
        <v>6600</v>
      </c>
    </row>
    <row r="4889" spans="1:16" x14ac:dyDescent="0.2">
      <c r="A4889" s="579" t="s">
        <v>9243</v>
      </c>
      <c r="B4889" s="580" t="s">
        <v>2836</v>
      </c>
      <c r="C4889" s="596"/>
      <c r="D4889" s="581" t="s">
        <v>9315</v>
      </c>
      <c r="E4889" s="585">
        <v>2100</v>
      </c>
      <c r="F4889" s="567">
        <v>23242227</v>
      </c>
      <c r="G4889" s="580" t="s">
        <v>9539</v>
      </c>
      <c r="H4889" s="422" t="s">
        <v>960</v>
      </c>
      <c r="I4889" s="422" t="s">
        <v>9540</v>
      </c>
      <c r="J4889" s="422" t="s">
        <v>976</v>
      </c>
      <c r="K4889" s="536"/>
      <c r="L4889" s="379"/>
      <c r="M4889" s="247"/>
      <c r="N4889" s="379">
        <v>2</v>
      </c>
      <c r="O4889" s="379">
        <v>6</v>
      </c>
      <c r="P4889" s="247">
        <f t="shared" ref="P4889:P4952" si="100">E4889*O4889</f>
        <v>12600</v>
      </c>
    </row>
    <row r="4890" spans="1:16" x14ac:dyDescent="0.2">
      <c r="A4890" s="579" t="s">
        <v>9243</v>
      </c>
      <c r="B4890" s="580" t="s">
        <v>2836</v>
      </c>
      <c r="C4890" s="596"/>
      <c r="D4890" s="581" t="s">
        <v>790</v>
      </c>
      <c r="E4890" s="585">
        <v>1800</v>
      </c>
      <c r="F4890" s="567">
        <v>75237391</v>
      </c>
      <c r="G4890" s="580" t="s">
        <v>9541</v>
      </c>
      <c r="H4890" s="422" t="s">
        <v>9364</v>
      </c>
      <c r="I4890" s="422"/>
      <c r="J4890" s="422" t="s">
        <v>790</v>
      </c>
      <c r="K4890" s="536"/>
      <c r="L4890" s="379"/>
      <c r="M4890" s="247"/>
      <c r="N4890" s="379">
        <v>2</v>
      </c>
      <c r="O4890" s="379">
        <v>6</v>
      </c>
      <c r="P4890" s="247">
        <f t="shared" si="100"/>
        <v>10800</v>
      </c>
    </row>
    <row r="4891" spans="1:16" x14ac:dyDescent="0.2">
      <c r="A4891" s="579" t="s">
        <v>9243</v>
      </c>
      <c r="B4891" s="580" t="s">
        <v>2836</v>
      </c>
      <c r="C4891" s="596"/>
      <c r="D4891" s="581" t="s">
        <v>828</v>
      </c>
      <c r="E4891" s="585">
        <v>1800</v>
      </c>
      <c r="F4891" s="567">
        <v>47493166</v>
      </c>
      <c r="G4891" s="580" t="s">
        <v>9542</v>
      </c>
      <c r="H4891" s="422" t="s">
        <v>9364</v>
      </c>
      <c r="I4891" s="422"/>
      <c r="J4891" s="422" t="s">
        <v>790</v>
      </c>
      <c r="K4891" s="536"/>
      <c r="L4891" s="379"/>
      <c r="M4891" s="247"/>
      <c r="N4891" s="379">
        <v>2</v>
      </c>
      <c r="O4891" s="379">
        <v>6</v>
      </c>
      <c r="P4891" s="247">
        <f t="shared" si="100"/>
        <v>10800</v>
      </c>
    </row>
    <row r="4892" spans="1:16" ht="33.75" x14ac:dyDescent="0.2">
      <c r="A4892" s="579" t="s">
        <v>9243</v>
      </c>
      <c r="B4892" s="382" t="s">
        <v>2836</v>
      </c>
      <c r="C4892" s="596"/>
      <c r="D4892" s="581" t="s">
        <v>9254</v>
      </c>
      <c r="E4892" s="585">
        <v>3000</v>
      </c>
      <c r="F4892" s="567">
        <v>72870850</v>
      </c>
      <c r="G4892" s="581" t="s">
        <v>9367</v>
      </c>
      <c r="H4892" s="422" t="s">
        <v>960</v>
      </c>
      <c r="I4892" s="422" t="s">
        <v>9359</v>
      </c>
      <c r="J4892" s="422" t="s">
        <v>976</v>
      </c>
      <c r="K4892" s="536"/>
      <c r="L4892" s="379"/>
      <c r="M4892" s="247"/>
      <c r="N4892" s="379">
        <v>2</v>
      </c>
      <c r="O4892" s="379">
        <v>6</v>
      </c>
      <c r="P4892" s="247">
        <f t="shared" si="100"/>
        <v>18000</v>
      </c>
    </row>
    <row r="4893" spans="1:16" ht="22.5" x14ac:dyDescent="0.2">
      <c r="A4893" s="579" t="s">
        <v>9243</v>
      </c>
      <c r="B4893" s="382" t="s">
        <v>2836</v>
      </c>
      <c r="C4893" s="596"/>
      <c r="D4893" s="581" t="s">
        <v>9255</v>
      </c>
      <c r="E4893" s="585">
        <v>1800</v>
      </c>
      <c r="F4893" s="567">
        <v>43977837</v>
      </c>
      <c r="G4893" s="581" t="s">
        <v>9368</v>
      </c>
      <c r="H4893" s="422" t="s">
        <v>9369</v>
      </c>
      <c r="I4893" s="422" t="s">
        <v>9359</v>
      </c>
      <c r="J4893" s="422" t="s">
        <v>976</v>
      </c>
      <c r="K4893" s="536"/>
      <c r="L4893" s="379"/>
      <c r="M4893" s="247"/>
      <c r="N4893" s="379">
        <v>2</v>
      </c>
      <c r="O4893" s="379">
        <v>6</v>
      </c>
      <c r="P4893" s="247">
        <f t="shared" si="100"/>
        <v>10800</v>
      </c>
    </row>
    <row r="4894" spans="1:16" x14ac:dyDescent="0.2">
      <c r="A4894" s="579" t="s">
        <v>9243</v>
      </c>
      <c r="B4894" s="384" t="s">
        <v>2836</v>
      </c>
      <c r="C4894" s="596"/>
      <c r="D4894" s="581" t="s">
        <v>9253</v>
      </c>
      <c r="E4894" s="584">
        <v>1800</v>
      </c>
      <c r="F4894" s="567">
        <v>20044350</v>
      </c>
      <c r="G4894" s="580" t="s">
        <v>9417</v>
      </c>
      <c r="H4894" s="422" t="s">
        <v>9362</v>
      </c>
      <c r="I4894" s="422"/>
      <c r="J4894" s="422"/>
      <c r="K4894" s="536"/>
      <c r="L4894" s="379"/>
      <c r="M4894" s="247"/>
      <c r="N4894" s="379">
        <v>2</v>
      </c>
      <c r="O4894" s="379">
        <v>6</v>
      </c>
      <c r="P4894" s="247">
        <f t="shared" si="100"/>
        <v>10800</v>
      </c>
    </row>
    <row r="4895" spans="1:16" ht="22.5" x14ac:dyDescent="0.2">
      <c r="A4895" s="579" t="s">
        <v>9243</v>
      </c>
      <c r="B4895" s="580" t="s">
        <v>2836</v>
      </c>
      <c r="C4895" s="596"/>
      <c r="D4895" s="581" t="s">
        <v>9272</v>
      </c>
      <c r="E4895" s="585">
        <v>2500</v>
      </c>
      <c r="F4895" s="567">
        <v>40930835</v>
      </c>
      <c r="G4895" s="380" t="s">
        <v>9435</v>
      </c>
      <c r="H4895" s="422" t="s">
        <v>9436</v>
      </c>
      <c r="I4895" s="422"/>
      <c r="J4895" s="422" t="s">
        <v>790</v>
      </c>
      <c r="K4895" s="536"/>
      <c r="L4895" s="379"/>
      <c r="M4895" s="247"/>
      <c r="N4895" s="379">
        <v>2</v>
      </c>
      <c r="O4895" s="379">
        <v>6</v>
      </c>
      <c r="P4895" s="247">
        <f t="shared" si="100"/>
        <v>15000</v>
      </c>
    </row>
    <row r="4896" spans="1:16" x14ac:dyDescent="0.2">
      <c r="A4896" s="579" t="s">
        <v>9243</v>
      </c>
      <c r="B4896" s="580" t="s">
        <v>2836</v>
      </c>
      <c r="C4896" s="596"/>
      <c r="D4896" s="587" t="s">
        <v>9273</v>
      </c>
      <c r="E4896" s="585">
        <v>3500</v>
      </c>
      <c r="F4896" s="567">
        <v>19932009</v>
      </c>
      <c r="G4896" s="380" t="s">
        <v>9440</v>
      </c>
      <c r="H4896" s="422" t="s">
        <v>9280</v>
      </c>
      <c r="I4896" s="422" t="s">
        <v>9359</v>
      </c>
      <c r="J4896" s="422" t="s">
        <v>976</v>
      </c>
      <c r="K4896" s="536"/>
      <c r="L4896" s="379"/>
      <c r="M4896" s="247"/>
      <c r="N4896" s="379">
        <v>2</v>
      </c>
      <c r="O4896" s="379">
        <v>6</v>
      </c>
      <c r="P4896" s="247">
        <f t="shared" si="100"/>
        <v>21000</v>
      </c>
    </row>
    <row r="4897" spans="1:16" ht="22.5" x14ac:dyDescent="0.2">
      <c r="A4897" s="579" t="s">
        <v>9243</v>
      </c>
      <c r="B4897" s="384" t="s">
        <v>2836</v>
      </c>
      <c r="C4897" s="596"/>
      <c r="D4897" s="581" t="s">
        <v>9284</v>
      </c>
      <c r="E4897" s="585">
        <v>1200</v>
      </c>
      <c r="F4897" s="567">
        <v>20709050</v>
      </c>
      <c r="G4897" s="380" t="s">
        <v>9466</v>
      </c>
      <c r="H4897" s="422" t="s">
        <v>9362</v>
      </c>
      <c r="I4897" s="422"/>
      <c r="J4897" s="422"/>
      <c r="K4897" s="536"/>
      <c r="L4897" s="379"/>
      <c r="M4897" s="247"/>
      <c r="N4897" s="379">
        <v>2</v>
      </c>
      <c r="O4897" s="379">
        <v>6</v>
      </c>
      <c r="P4897" s="247">
        <f t="shared" si="100"/>
        <v>7200</v>
      </c>
    </row>
    <row r="4898" spans="1:16" ht="22.5" x14ac:dyDescent="0.2">
      <c r="A4898" s="579" t="s">
        <v>9243</v>
      </c>
      <c r="B4898" s="384" t="s">
        <v>2836</v>
      </c>
      <c r="C4898" s="596"/>
      <c r="D4898" s="581" t="s">
        <v>9261</v>
      </c>
      <c r="E4898" s="585">
        <v>1200</v>
      </c>
      <c r="F4898" s="567">
        <v>75528008</v>
      </c>
      <c r="G4898" s="380" t="s">
        <v>9470</v>
      </c>
      <c r="H4898" s="422" t="s">
        <v>9362</v>
      </c>
      <c r="I4898" s="422"/>
      <c r="J4898" s="422"/>
      <c r="K4898" s="536"/>
      <c r="L4898" s="379"/>
      <c r="M4898" s="247"/>
      <c r="N4898" s="379">
        <v>2</v>
      </c>
      <c r="O4898" s="379">
        <v>6</v>
      </c>
      <c r="P4898" s="247">
        <f t="shared" si="100"/>
        <v>7200</v>
      </c>
    </row>
    <row r="4899" spans="1:16" ht="22.5" x14ac:dyDescent="0.2">
      <c r="A4899" s="579" t="s">
        <v>9243</v>
      </c>
      <c r="B4899" s="384" t="s">
        <v>9248</v>
      </c>
      <c r="C4899" s="596"/>
      <c r="D4899" s="581" t="s">
        <v>9293</v>
      </c>
      <c r="E4899" s="586">
        <v>1800</v>
      </c>
      <c r="F4899" s="567">
        <v>70191181</v>
      </c>
      <c r="G4899" s="581" t="s">
        <v>9490</v>
      </c>
      <c r="H4899" s="422" t="s">
        <v>9488</v>
      </c>
      <c r="I4899" s="422" t="s">
        <v>9359</v>
      </c>
      <c r="J4899" s="422" t="s">
        <v>976</v>
      </c>
      <c r="K4899" s="536"/>
      <c r="L4899" s="379"/>
      <c r="M4899" s="247"/>
      <c r="N4899" s="379">
        <v>2</v>
      </c>
      <c r="O4899" s="379">
        <v>6</v>
      </c>
      <c r="P4899" s="247">
        <f t="shared" si="100"/>
        <v>10800</v>
      </c>
    </row>
    <row r="4900" spans="1:16" x14ac:dyDescent="0.2">
      <c r="A4900" s="579" t="s">
        <v>9243</v>
      </c>
      <c r="B4900" s="384" t="s">
        <v>9248</v>
      </c>
      <c r="C4900" s="596"/>
      <c r="D4900" s="581" t="s">
        <v>828</v>
      </c>
      <c r="E4900" s="586">
        <v>1500</v>
      </c>
      <c r="F4900" s="567">
        <v>42237022</v>
      </c>
      <c r="G4900" s="380" t="s">
        <v>9491</v>
      </c>
      <c r="H4900" s="422"/>
      <c r="I4900" s="422"/>
      <c r="J4900" s="422" t="s">
        <v>790</v>
      </c>
      <c r="K4900" s="536"/>
      <c r="L4900" s="379"/>
      <c r="M4900" s="247"/>
      <c r="N4900" s="379">
        <v>2</v>
      </c>
      <c r="O4900" s="379">
        <v>6</v>
      </c>
      <c r="P4900" s="247">
        <f t="shared" si="100"/>
        <v>9000</v>
      </c>
    </row>
    <row r="4901" spans="1:16" ht="22.5" x14ac:dyDescent="0.2">
      <c r="A4901" s="579" t="s">
        <v>9243</v>
      </c>
      <c r="B4901" s="384" t="s">
        <v>9248</v>
      </c>
      <c r="C4901" s="596"/>
      <c r="D4901" s="581" t="s">
        <v>9294</v>
      </c>
      <c r="E4901" s="586">
        <v>1500</v>
      </c>
      <c r="F4901" s="567">
        <v>75716134</v>
      </c>
      <c r="G4901" s="380" t="s">
        <v>9492</v>
      </c>
      <c r="H4901" s="422" t="s">
        <v>9493</v>
      </c>
      <c r="I4901" s="422"/>
      <c r="J4901" s="422" t="s">
        <v>790</v>
      </c>
      <c r="K4901" s="536"/>
      <c r="L4901" s="379"/>
      <c r="M4901" s="247"/>
      <c r="N4901" s="379">
        <v>2</v>
      </c>
      <c r="O4901" s="379">
        <v>6</v>
      </c>
      <c r="P4901" s="247">
        <f t="shared" si="100"/>
        <v>9000</v>
      </c>
    </row>
    <row r="4902" spans="1:16" x14ac:dyDescent="0.2">
      <c r="A4902" s="579" t="s">
        <v>9243</v>
      </c>
      <c r="B4902" s="384" t="s">
        <v>9249</v>
      </c>
      <c r="C4902" s="596"/>
      <c r="D4902" s="581" t="s">
        <v>976</v>
      </c>
      <c r="E4902" s="585">
        <v>2500</v>
      </c>
      <c r="F4902" s="567">
        <v>42346863</v>
      </c>
      <c r="G4902" s="581" t="s">
        <v>9556</v>
      </c>
      <c r="H4902" s="422" t="s">
        <v>9557</v>
      </c>
      <c r="I4902" s="422" t="s">
        <v>9359</v>
      </c>
      <c r="J4902" s="422" t="s">
        <v>976</v>
      </c>
      <c r="K4902" s="536"/>
      <c r="L4902" s="379"/>
      <c r="M4902" s="247"/>
      <c r="N4902" s="379">
        <v>2</v>
      </c>
      <c r="O4902" s="379">
        <v>6</v>
      </c>
      <c r="P4902" s="247">
        <f t="shared" si="100"/>
        <v>15000</v>
      </c>
    </row>
    <row r="4903" spans="1:16" x14ac:dyDescent="0.2">
      <c r="A4903" s="579" t="s">
        <v>9243</v>
      </c>
      <c r="B4903" s="384" t="s">
        <v>9249</v>
      </c>
      <c r="C4903" s="596"/>
      <c r="D4903" s="581" t="s">
        <v>9291</v>
      </c>
      <c r="E4903" s="585">
        <v>1600</v>
      </c>
      <c r="F4903" s="567">
        <v>42388650</v>
      </c>
      <c r="G4903" s="581" t="s">
        <v>9558</v>
      </c>
      <c r="H4903" s="422" t="s">
        <v>9364</v>
      </c>
      <c r="I4903" s="422"/>
      <c r="J4903" s="422" t="s">
        <v>790</v>
      </c>
      <c r="K4903" s="536"/>
      <c r="L4903" s="379"/>
      <c r="M4903" s="247"/>
      <c r="N4903" s="379">
        <v>2</v>
      </c>
      <c r="O4903" s="379">
        <v>6</v>
      </c>
      <c r="P4903" s="247">
        <f t="shared" si="100"/>
        <v>9600</v>
      </c>
    </row>
    <row r="4904" spans="1:16" x14ac:dyDescent="0.2">
      <c r="A4904" s="579" t="s">
        <v>9243</v>
      </c>
      <c r="B4904" s="384" t="s">
        <v>9249</v>
      </c>
      <c r="C4904" s="596"/>
      <c r="D4904" s="581" t="s">
        <v>828</v>
      </c>
      <c r="E4904" s="585">
        <v>2000</v>
      </c>
      <c r="F4904" s="567">
        <v>72458998</v>
      </c>
      <c r="G4904" s="581" t="s">
        <v>9559</v>
      </c>
      <c r="H4904" s="422" t="s">
        <v>9560</v>
      </c>
      <c r="I4904" s="422" t="s">
        <v>9359</v>
      </c>
      <c r="J4904" s="422" t="s">
        <v>976</v>
      </c>
      <c r="K4904" s="536"/>
      <c r="L4904" s="379"/>
      <c r="M4904" s="247"/>
      <c r="N4904" s="379">
        <v>2</v>
      </c>
      <c r="O4904" s="379">
        <v>6</v>
      </c>
      <c r="P4904" s="247">
        <f t="shared" si="100"/>
        <v>12000</v>
      </c>
    </row>
    <row r="4905" spans="1:16" x14ac:dyDescent="0.2">
      <c r="A4905" s="579" t="s">
        <v>9243</v>
      </c>
      <c r="B4905" s="384" t="s">
        <v>9249</v>
      </c>
      <c r="C4905" s="596"/>
      <c r="D4905" s="581" t="s">
        <v>828</v>
      </c>
      <c r="E4905" s="585">
        <v>2000</v>
      </c>
      <c r="F4905" s="567">
        <v>48419612</v>
      </c>
      <c r="G4905" s="581" t="s">
        <v>9561</v>
      </c>
      <c r="H4905" s="422" t="s">
        <v>9560</v>
      </c>
      <c r="I4905" s="422" t="s">
        <v>9359</v>
      </c>
      <c r="J4905" s="422" t="s">
        <v>976</v>
      </c>
      <c r="K4905" s="536"/>
      <c r="L4905" s="379"/>
      <c r="M4905" s="247"/>
      <c r="N4905" s="379">
        <v>2</v>
      </c>
      <c r="O4905" s="379">
        <v>6</v>
      </c>
      <c r="P4905" s="247">
        <f t="shared" si="100"/>
        <v>12000</v>
      </c>
    </row>
    <row r="4906" spans="1:16" x14ac:dyDescent="0.2">
      <c r="A4906" s="579" t="s">
        <v>9243</v>
      </c>
      <c r="B4906" s="384" t="s">
        <v>9249</v>
      </c>
      <c r="C4906" s="596"/>
      <c r="D4906" s="581" t="s">
        <v>9319</v>
      </c>
      <c r="E4906" s="585">
        <v>2400</v>
      </c>
      <c r="F4906" s="567">
        <v>46855391</v>
      </c>
      <c r="G4906" s="581" t="s">
        <v>9562</v>
      </c>
      <c r="H4906" s="422" t="s">
        <v>9388</v>
      </c>
      <c r="I4906" s="422" t="s">
        <v>9540</v>
      </c>
      <c r="J4906" s="422" t="s">
        <v>976</v>
      </c>
      <c r="K4906" s="536"/>
      <c r="L4906" s="379"/>
      <c r="M4906" s="247"/>
      <c r="N4906" s="379">
        <v>2</v>
      </c>
      <c r="O4906" s="379">
        <v>6</v>
      </c>
      <c r="P4906" s="247">
        <f t="shared" si="100"/>
        <v>14400</v>
      </c>
    </row>
    <row r="4907" spans="1:16" x14ac:dyDescent="0.2">
      <c r="A4907" s="579" t="s">
        <v>9243</v>
      </c>
      <c r="B4907" s="384" t="s">
        <v>9249</v>
      </c>
      <c r="C4907" s="596"/>
      <c r="D4907" s="581" t="s">
        <v>828</v>
      </c>
      <c r="E4907" s="585">
        <v>2000</v>
      </c>
      <c r="F4907" s="567">
        <v>73250639</v>
      </c>
      <c r="G4907" s="581" t="s">
        <v>9563</v>
      </c>
      <c r="H4907" s="422" t="s">
        <v>9560</v>
      </c>
      <c r="I4907" s="422" t="s">
        <v>9359</v>
      </c>
      <c r="J4907" s="422" t="s">
        <v>976</v>
      </c>
      <c r="K4907" s="536"/>
      <c r="L4907" s="379"/>
      <c r="M4907" s="247"/>
      <c r="N4907" s="379">
        <v>2</v>
      </c>
      <c r="O4907" s="379">
        <v>6</v>
      </c>
      <c r="P4907" s="247">
        <f t="shared" si="100"/>
        <v>12000</v>
      </c>
    </row>
    <row r="4908" spans="1:16" ht="45" x14ac:dyDescent="0.2">
      <c r="A4908" s="579" t="s">
        <v>9243</v>
      </c>
      <c r="B4908" s="384" t="s">
        <v>2836</v>
      </c>
      <c r="C4908" s="596"/>
      <c r="D4908" s="581" t="s">
        <v>9325</v>
      </c>
      <c r="E4908" s="585">
        <v>1800</v>
      </c>
      <c r="F4908" s="567">
        <v>72455638</v>
      </c>
      <c r="G4908" s="380" t="s">
        <v>9589</v>
      </c>
      <c r="H4908" s="422" t="s">
        <v>9590</v>
      </c>
      <c r="I4908" s="422" t="s">
        <v>9359</v>
      </c>
      <c r="J4908" s="422" t="s">
        <v>976</v>
      </c>
      <c r="K4908" s="536"/>
      <c r="L4908" s="379"/>
      <c r="M4908" s="247"/>
      <c r="N4908" s="379">
        <v>2</v>
      </c>
      <c r="O4908" s="379">
        <v>6</v>
      </c>
      <c r="P4908" s="247">
        <f t="shared" si="100"/>
        <v>10800</v>
      </c>
    </row>
    <row r="4909" spans="1:16" x14ac:dyDescent="0.2">
      <c r="A4909" s="579" t="s">
        <v>9243</v>
      </c>
      <c r="B4909" s="384" t="s">
        <v>2836</v>
      </c>
      <c r="C4909" s="596"/>
      <c r="D4909" s="583" t="s">
        <v>828</v>
      </c>
      <c r="E4909" s="585">
        <v>1500</v>
      </c>
      <c r="F4909" s="567">
        <v>77068750</v>
      </c>
      <c r="G4909" s="380" t="s">
        <v>9593</v>
      </c>
      <c r="H4909" s="422" t="s">
        <v>9364</v>
      </c>
      <c r="I4909" s="422"/>
      <c r="J4909" s="422" t="s">
        <v>790</v>
      </c>
      <c r="K4909" s="536"/>
      <c r="L4909" s="379"/>
      <c r="M4909" s="247"/>
      <c r="N4909" s="379">
        <v>2</v>
      </c>
      <c r="O4909" s="379">
        <v>6</v>
      </c>
      <c r="P4909" s="247">
        <f t="shared" si="100"/>
        <v>9000</v>
      </c>
    </row>
    <row r="4910" spans="1:16" ht="33.75" x14ac:dyDescent="0.2">
      <c r="A4910" s="579" t="s">
        <v>9243</v>
      </c>
      <c r="B4910" s="384" t="s">
        <v>2836</v>
      </c>
      <c r="C4910" s="596"/>
      <c r="D4910" s="581" t="s">
        <v>9330</v>
      </c>
      <c r="E4910" s="585">
        <v>1500</v>
      </c>
      <c r="F4910" s="567">
        <v>20032928</v>
      </c>
      <c r="G4910" s="580" t="s">
        <v>9601</v>
      </c>
      <c r="H4910" s="422" t="s">
        <v>9364</v>
      </c>
      <c r="I4910" s="422"/>
      <c r="J4910" s="422" t="s">
        <v>790</v>
      </c>
      <c r="K4910" s="536"/>
      <c r="L4910" s="379"/>
      <c r="M4910" s="247"/>
      <c r="N4910" s="379">
        <v>2</v>
      </c>
      <c r="O4910" s="379">
        <v>6</v>
      </c>
      <c r="P4910" s="247">
        <f t="shared" si="100"/>
        <v>9000</v>
      </c>
    </row>
    <row r="4911" spans="1:16" ht="22.5" x14ac:dyDescent="0.2">
      <c r="A4911" s="579" t="s">
        <v>9243</v>
      </c>
      <c r="B4911" s="384" t="s">
        <v>2836</v>
      </c>
      <c r="C4911" s="596"/>
      <c r="D4911" s="581" t="s">
        <v>9332</v>
      </c>
      <c r="E4911" s="585">
        <v>1200</v>
      </c>
      <c r="F4911" s="567">
        <v>43806026</v>
      </c>
      <c r="G4911" s="380" t="s">
        <v>9603</v>
      </c>
      <c r="H4911" s="422" t="s">
        <v>9362</v>
      </c>
      <c r="I4911" s="422"/>
      <c r="J4911" s="422"/>
      <c r="K4911" s="536"/>
      <c r="L4911" s="379"/>
      <c r="M4911" s="247"/>
      <c r="N4911" s="379">
        <v>2</v>
      </c>
      <c r="O4911" s="379">
        <v>6</v>
      </c>
      <c r="P4911" s="247">
        <f t="shared" si="100"/>
        <v>7200</v>
      </c>
    </row>
    <row r="4912" spans="1:16" ht="22.5" x14ac:dyDescent="0.2">
      <c r="A4912" s="579" t="s">
        <v>9243</v>
      </c>
      <c r="B4912" s="384" t="s">
        <v>2836</v>
      </c>
      <c r="C4912" s="596"/>
      <c r="D4912" s="581" t="s">
        <v>9339</v>
      </c>
      <c r="E4912" s="585">
        <v>1800</v>
      </c>
      <c r="F4912" s="567">
        <v>72119334</v>
      </c>
      <c r="G4912" s="380" t="s">
        <v>9618</v>
      </c>
      <c r="H4912" s="422" t="s">
        <v>9433</v>
      </c>
      <c r="I4912" s="422" t="s">
        <v>9359</v>
      </c>
      <c r="J4912" s="422" t="s">
        <v>976</v>
      </c>
      <c r="K4912" s="536"/>
      <c r="L4912" s="379"/>
      <c r="M4912" s="247"/>
      <c r="N4912" s="379">
        <v>2</v>
      </c>
      <c r="O4912" s="379">
        <v>6</v>
      </c>
      <c r="P4912" s="247">
        <f t="shared" si="100"/>
        <v>10800</v>
      </c>
    </row>
    <row r="4913" spans="1:16" x14ac:dyDescent="0.2">
      <c r="A4913" s="579" t="s">
        <v>9243</v>
      </c>
      <c r="B4913" s="384" t="s">
        <v>2836</v>
      </c>
      <c r="C4913" s="596"/>
      <c r="D4913" s="581" t="s">
        <v>9341</v>
      </c>
      <c r="E4913" s="585">
        <v>1500</v>
      </c>
      <c r="F4913" s="567">
        <v>72921797</v>
      </c>
      <c r="G4913" s="380" t="s">
        <v>9620</v>
      </c>
      <c r="H4913" s="422" t="s">
        <v>9488</v>
      </c>
      <c r="I4913" s="422" t="s">
        <v>9359</v>
      </c>
      <c r="J4913" s="422" t="s">
        <v>976</v>
      </c>
      <c r="K4913" s="536"/>
      <c r="L4913" s="379"/>
      <c r="M4913" s="247"/>
      <c r="N4913" s="379">
        <v>2</v>
      </c>
      <c r="O4913" s="379">
        <v>6</v>
      </c>
      <c r="P4913" s="247">
        <f t="shared" si="100"/>
        <v>9000</v>
      </c>
    </row>
    <row r="4914" spans="1:16" x14ac:dyDescent="0.2">
      <c r="A4914" s="579" t="s">
        <v>9243</v>
      </c>
      <c r="B4914" s="384" t="s">
        <v>2836</v>
      </c>
      <c r="C4914" s="596"/>
      <c r="D4914" s="581" t="s">
        <v>9342</v>
      </c>
      <c r="E4914" s="585">
        <v>1800</v>
      </c>
      <c r="F4914" s="567">
        <v>71706077</v>
      </c>
      <c r="G4914" s="380" t="s">
        <v>9621</v>
      </c>
      <c r="H4914" s="422" t="s">
        <v>9280</v>
      </c>
      <c r="I4914" s="422" t="s">
        <v>9359</v>
      </c>
      <c r="J4914" s="422" t="s">
        <v>976</v>
      </c>
      <c r="K4914" s="536"/>
      <c r="L4914" s="379"/>
      <c r="M4914" s="247"/>
      <c r="N4914" s="379">
        <v>2</v>
      </c>
      <c r="O4914" s="379">
        <v>6</v>
      </c>
      <c r="P4914" s="247">
        <f t="shared" si="100"/>
        <v>10800</v>
      </c>
    </row>
    <row r="4915" spans="1:16" x14ac:dyDescent="0.2">
      <c r="A4915" s="579" t="s">
        <v>9243</v>
      </c>
      <c r="B4915" s="384" t="s">
        <v>2836</v>
      </c>
      <c r="C4915" s="596"/>
      <c r="D4915" s="581" t="s">
        <v>9346</v>
      </c>
      <c r="E4915" s="585">
        <v>2000</v>
      </c>
      <c r="F4915" s="567">
        <v>20078202</v>
      </c>
      <c r="G4915" s="380" t="s">
        <v>9630</v>
      </c>
      <c r="H4915" s="422" t="s">
        <v>9585</v>
      </c>
      <c r="I4915" s="422" t="s">
        <v>9359</v>
      </c>
      <c r="J4915" s="422" t="s">
        <v>976</v>
      </c>
      <c r="K4915" s="536"/>
      <c r="L4915" s="379"/>
      <c r="M4915" s="247"/>
      <c r="N4915" s="379">
        <v>2</v>
      </c>
      <c r="O4915" s="379">
        <v>6</v>
      </c>
      <c r="P4915" s="247">
        <f t="shared" si="100"/>
        <v>12000</v>
      </c>
    </row>
    <row r="4916" spans="1:16" x14ac:dyDescent="0.2">
      <c r="A4916" s="579" t="s">
        <v>9243</v>
      </c>
      <c r="B4916" s="384" t="s">
        <v>2836</v>
      </c>
      <c r="C4916" s="596"/>
      <c r="D4916" s="581" t="s">
        <v>9311</v>
      </c>
      <c r="E4916" s="585">
        <v>1000</v>
      </c>
      <c r="F4916" s="567">
        <v>20075990</v>
      </c>
      <c r="G4916" s="380" t="s">
        <v>9633</v>
      </c>
      <c r="H4916" s="422" t="s">
        <v>9634</v>
      </c>
      <c r="I4916" s="422" t="s">
        <v>9359</v>
      </c>
      <c r="J4916" s="422" t="s">
        <v>976</v>
      </c>
      <c r="K4916" s="536"/>
      <c r="L4916" s="379"/>
      <c r="M4916" s="247"/>
      <c r="N4916" s="379">
        <v>2</v>
      </c>
      <c r="O4916" s="379">
        <v>6</v>
      </c>
      <c r="P4916" s="247">
        <f t="shared" si="100"/>
        <v>6000</v>
      </c>
    </row>
    <row r="4917" spans="1:16" x14ac:dyDescent="0.2">
      <c r="A4917" s="579" t="s">
        <v>9243</v>
      </c>
      <c r="B4917" s="517" t="s">
        <v>2836</v>
      </c>
      <c r="C4917" s="596"/>
      <c r="D4917" s="583" t="s">
        <v>960</v>
      </c>
      <c r="E4917" s="585">
        <v>2500</v>
      </c>
      <c r="F4917" s="567">
        <v>47588957</v>
      </c>
      <c r="G4917" s="581" t="s">
        <v>9358</v>
      </c>
      <c r="H4917" s="422" t="s">
        <v>960</v>
      </c>
      <c r="I4917" s="422" t="s">
        <v>9359</v>
      </c>
      <c r="J4917" s="422" t="s">
        <v>976</v>
      </c>
      <c r="K4917" s="536"/>
      <c r="L4917" s="379"/>
      <c r="M4917" s="247"/>
      <c r="N4917" s="379">
        <v>2</v>
      </c>
      <c r="O4917" s="379">
        <v>6</v>
      </c>
      <c r="P4917" s="247">
        <f t="shared" si="100"/>
        <v>15000</v>
      </c>
    </row>
    <row r="4918" spans="1:16" x14ac:dyDescent="0.2">
      <c r="A4918" s="579" t="s">
        <v>9243</v>
      </c>
      <c r="B4918" s="382" t="s">
        <v>2836</v>
      </c>
      <c r="C4918" s="596"/>
      <c r="D4918" s="581" t="s">
        <v>960</v>
      </c>
      <c r="E4918" s="585">
        <v>3500</v>
      </c>
      <c r="F4918" s="567">
        <v>19889317</v>
      </c>
      <c r="G4918" s="581" t="s">
        <v>9370</v>
      </c>
      <c r="H4918" s="422" t="s">
        <v>960</v>
      </c>
      <c r="I4918" s="422" t="s">
        <v>9359</v>
      </c>
      <c r="J4918" s="422" t="s">
        <v>976</v>
      </c>
      <c r="K4918" s="536"/>
      <c r="L4918" s="379"/>
      <c r="M4918" s="247"/>
      <c r="N4918" s="379">
        <v>2</v>
      </c>
      <c r="O4918" s="379">
        <v>6</v>
      </c>
      <c r="P4918" s="247">
        <f t="shared" si="100"/>
        <v>21000</v>
      </c>
    </row>
    <row r="4919" spans="1:16" x14ac:dyDescent="0.2">
      <c r="A4919" s="579" t="s">
        <v>9243</v>
      </c>
      <c r="B4919" s="582" t="s">
        <v>9250</v>
      </c>
      <c r="C4919" s="596"/>
      <c r="D4919" s="581" t="s">
        <v>9316</v>
      </c>
      <c r="E4919" s="585">
        <v>2500</v>
      </c>
      <c r="F4919" s="567">
        <v>21286882</v>
      </c>
      <c r="G4919" s="380" t="s">
        <v>9579</v>
      </c>
      <c r="H4919" s="422" t="s">
        <v>9388</v>
      </c>
      <c r="I4919" s="422" t="s">
        <v>9359</v>
      </c>
      <c r="J4919" s="422" t="s">
        <v>976</v>
      </c>
      <c r="K4919" s="536"/>
      <c r="L4919" s="379"/>
      <c r="M4919" s="247"/>
      <c r="N4919" s="379">
        <v>2</v>
      </c>
      <c r="O4919" s="379">
        <v>6</v>
      </c>
      <c r="P4919" s="247">
        <f t="shared" si="100"/>
        <v>15000</v>
      </c>
    </row>
    <row r="4920" spans="1:16" x14ac:dyDescent="0.2">
      <c r="A4920" s="579" t="s">
        <v>9243</v>
      </c>
      <c r="B4920" s="582" t="s">
        <v>9250</v>
      </c>
      <c r="C4920" s="596"/>
      <c r="D4920" s="581" t="s">
        <v>976</v>
      </c>
      <c r="E4920" s="585">
        <v>2400</v>
      </c>
      <c r="F4920" s="567">
        <v>20405715</v>
      </c>
      <c r="G4920" s="380" t="s">
        <v>9580</v>
      </c>
      <c r="H4920" s="422" t="s">
        <v>9572</v>
      </c>
      <c r="I4920" s="422" t="s">
        <v>9359</v>
      </c>
      <c r="J4920" s="422" t="s">
        <v>976</v>
      </c>
      <c r="K4920" s="536"/>
      <c r="L4920" s="379"/>
      <c r="M4920" s="247"/>
      <c r="N4920" s="379">
        <v>2</v>
      </c>
      <c r="O4920" s="379">
        <v>6</v>
      </c>
      <c r="P4920" s="247">
        <f t="shared" si="100"/>
        <v>14400</v>
      </c>
    </row>
    <row r="4921" spans="1:16" x14ac:dyDescent="0.2">
      <c r="A4921" s="579" t="s">
        <v>9243</v>
      </c>
      <c r="B4921" s="582" t="s">
        <v>9250</v>
      </c>
      <c r="C4921" s="596"/>
      <c r="D4921" s="581" t="s">
        <v>976</v>
      </c>
      <c r="E4921" s="585">
        <v>2400</v>
      </c>
      <c r="F4921" s="567">
        <v>45939291</v>
      </c>
      <c r="G4921" s="380" t="s">
        <v>9583</v>
      </c>
      <c r="H4921" s="422" t="s">
        <v>9572</v>
      </c>
      <c r="I4921" s="422" t="s">
        <v>9359</v>
      </c>
      <c r="J4921" s="422" t="s">
        <v>976</v>
      </c>
      <c r="K4921" s="536"/>
      <c r="L4921" s="379"/>
      <c r="M4921" s="247"/>
      <c r="N4921" s="379">
        <v>2</v>
      </c>
      <c r="O4921" s="379">
        <v>6</v>
      </c>
      <c r="P4921" s="247">
        <f t="shared" si="100"/>
        <v>14400</v>
      </c>
    </row>
    <row r="4922" spans="1:16" x14ac:dyDescent="0.2">
      <c r="A4922" s="579" t="s">
        <v>9243</v>
      </c>
      <c r="B4922" s="582" t="s">
        <v>9250</v>
      </c>
      <c r="C4922" s="596"/>
      <c r="D4922" s="581" t="s">
        <v>864</v>
      </c>
      <c r="E4922" s="585">
        <v>2400</v>
      </c>
      <c r="F4922" s="567">
        <v>42298371</v>
      </c>
      <c r="G4922" s="581" t="s">
        <v>9581</v>
      </c>
      <c r="H4922" s="422" t="s">
        <v>9557</v>
      </c>
      <c r="I4922" s="422" t="s">
        <v>9359</v>
      </c>
      <c r="J4922" s="422" t="s">
        <v>976</v>
      </c>
      <c r="K4922" s="536"/>
      <c r="L4922" s="379"/>
      <c r="M4922" s="247"/>
      <c r="N4922" s="379">
        <v>2</v>
      </c>
      <c r="O4922" s="379">
        <v>6</v>
      </c>
      <c r="P4922" s="247">
        <f t="shared" si="100"/>
        <v>14400</v>
      </c>
    </row>
    <row r="4923" spans="1:16" x14ac:dyDescent="0.2">
      <c r="A4923" s="579" t="s">
        <v>9243</v>
      </c>
      <c r="B4923" s="582" t="s">
        <v>9250</v>
      </c>
      <c r="C4923" s="596"/>
      <c r="D4923" s="581" t="s">
        <v>864</v>
      </c>
      <c r="E4923" s="585">
        <v>2400</v>
      </c>
      <c r="F4923" s="567">
        <v>42801208</v>
      </c>
      <c r="G4923" s="380" t="s">
        <v>9582</v>
      </c>
      <c r="H4923" s="422" t="s">
        <v>9557</v>
      </c>
      <c r="I4923" s="422" t="s">
        <v>9359</v>
      </c>
      <c r="J4923" s="422" t="s">
        <v>976</v>
      </c>
      <c r="K4923" s="536"/>
      <c r="L4923" s="379"/>
      <c r="M4923" s="247"/>
      <c r="N4923" s="379">
        <v>2</v>
      </c>
      <c r="O4923" s="379">
        <v>6</v>
      </c>
      <c r="P4923" s="247">
        <f t="shared" si="100"/>
        <v>14400</v>
      </c>
    </row>
    <row r="4924" spans="1:16" x14ac:dyDescent="0.2">
      <c r="A4924" s="579" t="s">
        <v>9243</v>
      </c>
      <c r="B4924" s="582" t="s">
        <v>9250</v>
      </c>
      <c r="C4924" s="596"/>
      <c r="D4924" s="581" t="s">
        <v>828</v>
      </c>
      <c r="E4924" s="585">
        <v>2000</v>
      </c>
      <c r="F4924" s="567">
        <v>73250639</v>
      </c>
      <c r="G4924" s="581" t="s">
        <v>9563</v>
      </c>
      <c r="H4924" s="422" t="s">
        <v>9560</v>
      </c>
      <c r="I4924" s="422" t="s">
        <v>9359</v>
      </c>
      <c r="J4924" s="422" t="s">
        <v>976</v>
      </c>
      <c r="K4924" s="536"/>
      <c r="L4924" s="379"/>
      <c r="M4924" s="247"/>
      <c r="N4924" s="379">
        <v>2</v>
      </c>
      <c r="O4924" s="379">
        <v>6</v>
      </c>
      <c r="P4924" s="247">
        <f t="shared" si="100"/>
        <v>12000</v>
      </c>
    </row>
    <row r="4925" spans="1:16" x14ac:dyDescent="0.2">
      <c r="A4925" s="579" t="s">
        <v>9243</v>
      </c>
      <c r="B4925" s="582" t="s">
        <v>9250</v>
      </c>
      <c r="C4925" s="596"/>
      <c r="D4925" s="581" t="s">
        <v>976</v>
      </c>
      <c r="E4925" s="585">
        <v>2500</v>
      </c>
      <c r="F4925" s="567">
        <v>70236638</v>
      </c>
      <c r="G4925" s="380" t="s">
        <v>9571</v>
      </c>
      <c r="H4925" s="422" t="s">
        <v>9572</v>
      </c>
      <c r="I4925" s="422" t="s">
        <v>9359</v>
      </c>
      <c r="J4925" s="422" t="s">
        <v>976</v>
      </c>
      <c r="K4925" s="536"/>
      <c r="L4925" s="379"/>
      <c r="M4925" s="247"/>
      <c r="N4925" s="379">
        <v>2</v>
      </c>
      <c r="O4925" s="379">
        <v>6</v>
      </c>
      <c r="P4925" s="247">
        <f t="shared" si="100"/>
        <v>15000</v>
      </c>
    </row>
    <row r="4926" spans="1:16" x14ac:dyDescent="0.2">
      <c r="A4926" s="579" t="s">
        <v>9243</v>
      </c>
      <c r="B4926" s="582" t="s">
        <v>9250</v>
      </c>
      <c r="C4926" s="596"/>
      <c r="D4926" s="581" t="s">
        <v>9319</v>
      </c>
      <c r="E4926" s="585">
        <v>2400</v>
      </c>
      <c r="F4926" s="567">
        <v>45433412</v>
      </c>
      <c r="G4926" s="380" t="s">
        <v>9573</v>
      </c>
      <c r="H4926" s="422" t="s">
        <v>9388</v>
      </c>
      <c r="I4926" s="422" t="s">
        <v>9540</v>
      </c>
      <c r="J4926" s="422" t="s">
        <v>976</v>
      </c>
      <c r="K4926" s="536"/>
      <c r="L4926" s="379"/>
      <c r="M4926" s="247"/>
      <c r="N4926" s="379">
        <v>2</v>
      </c>
      <c r="O4926" s="379">
        <v>6</v>
      </c>
      <c r="P4926" s="247">
        <f t="shared" si="100"/>
        <v>14400</v>
      </c>
    </row>
    <row r="4927" spans="1:16" ht="33.75" x14ac:dyDescent="0.2">
      <c r="A4927" s="753" t="s">
        <v>9243</v>
      </c>
      <c r="B4927" s="754" t="s">
        <v>9250</v>
      </c>
      <c r="C4927" s="596"/>
      <c r="D4927" s="755" t="s">
        <v>9322</v>
      </c>
      <c r="E4927" s="756">
        <v>2500</v>
      </c>
      <c r="F4927" s="757">
        <v>43673481</v>
      </c>
      <c r="G4927" s="758" t="s">
        <v>9575</v>
      </c>
      <c r="H4927" s="759" t="s">
        <v>9557</v>
      </c>
      <c r="I4927" s="759" t="s">
        <v>9359</v>
      </c>
      <c r="J4927" s="759" t="s">
        <v>976</v>
      </c>
      <c r="K4927" s="760"/>
      <c r="L4927" s="761"/>
      <c r="M4927" s="762"/>
      <c r="N4927" s="761">
        <v>2</v>
      </c>
      <c r="O4927" s="761">
        <v>6</v>
      </c>
      <c r="P4927" s="762">
        <f t="shared" si="100"/>
        <v>15000</v>
      </c>
    </row>
    <row r="4928" spans="1:16" x14ac:dyDescent="0.2">
      <c r="A4928" s="579" t="s">
        <v>9243</v>
      </c>
      <c r="B4928" s="582" t="s">
        <v>9250</v>
      </c>
      <c r="C4928" s="381"/>
      <c r="D4928" s="581" t="s">
        <v>976</v>
      </c>
      <c r="E4928" s="585">
        <v>2400</v>
      </c>
      <c r="F4928" s="567">
        <v>43228950</v>
      </c>
      <c r="G4928" s="380" t="s">
        <v>9577</v>
      </c>
      <c r="H4928" s="422" t="s">
        <v>9557</v>
      </c>
      <c r="I4928" s="422" t="s">
        <v>9359</v>
      </c>
      <c r="J4928" s="422" t="s">
        <v>976</v>
      </c>
      <c r="K4928" s="536"/>
      <c r="L4928" s="379"/>
      <c r="M4928" s="247"/>
      <c r="N4928" s="379">
        <v>2</v>
      </c>
      <c r="O4928" s="379">
        <v>6</v>
      </c>
      <c r="P4928" s="247">
        <f t="shared" si="100"/>
        <v>14400</v>
      </c>
    </row>
    <row r="4929" spans="1:16" x14ac:dyDescent="0.2">
      <c r="A4929" s="579" t="s">
        <v>9243</v>
      </c>
      <c r="B4929" s="582" t="s">
        <v>9250</v>
      </c>
      <c r="C4929" s="381"/>
      <c r="D4929" s="581" t="s">
        <v>976</v>
      </c>
      <c r="E4929" s="585">
        <v>2400</v>
      </c>
      <c r="F4929" s="567">
        <v>47069778</v>
      </c>
      <c r="G4929" s="380" t="s">
        <v>9578</v>
      </c>
      <c r="H4929" s="422" t="s">
        <v>9388</v>
      </c>
      <c r="I4929" s="422" t="s">
        <v>9359</v>
      </c>
      <c r="J4929" s="422" t="s">
        <v>976</v>
      </c>
      <c r="K4929" s="536"/>
      <c r="L4929" s="379"/>
      <c r="M4929" s="247"/>
      <c r="N4929" s="379">
        <v>2</v>
      </c>
      <c r="O4929" s="379">
        <v>6</v>
      </c>
      <c r="P4929" s="247">
        <f t="shared" si="100"/>
        <v>14400</v>
      </c>
    </row>
    <row r="4930" spans="1:16" x14ac:dyDescent="0.2">
      <c r="A4930" s="579" t="s">
        <v>9243</v>
      </c>
      <c r="B4930" s="582" t="s">
        <v>9250</v>
      </c>
      <c r="C4930" s="381"/>
      <c r="D4930" s="581" t="s">
        <v>976</v>
      </c>
      <c r="E4930" s="585">
        <v>2500</v>
      </c>
      <c r="F4930" s="567">
        <v>20024574</v>
      </c>
      <c r="G4930" s="380" t="s">
        <v>9566</v>
      </c>
      <c r="H4930" s="422" t="s">
        <v>9557</v>
      </c>
      <c r="I4930" s="422" t="s">
        <v>9359</v>
      </c>
      <c r="J4930" s="422" t="s">
        <v>976</v>
      </c>
      <c r="K4930" s="536"/>
      <c r="L4930" s="379"/>
      <c r="M4930" s="247"/>
      <c r="N4930" s="379">
        <v>2</v>
      </c>
      <c r="O4930" s="379">
        <v>6</v>
      </c>
      <c r="P4930" s="247">
        <f t="shared" si="100"/>
        <v>15000</v>
      </c>
    </row>
    <row r="4931" spans="1:16" ht="22.5" x14ac:dyDescent="0.2">
      <c r="A4931" s="579" t="s">
        <v>9243</v>
      </c>
      <c r="B4931" s="382" t="s">
        <v>2836</v>
      </c>
      <c r="C4931" s="381"/>
      <c r="D4931" s="583" t="s">
        <v>828</v>
      </c>
      <c r="E4931" s="585">
        <v>1500</v>
      </c>
      <c r="F4931" s="567">
        <v>20905809</v>
      </c>
      <c r="G4931" s="580" t="s">
        <v>9641</v>
      </c>
      <c r="H4931" s="422" t="s">
        <v>9642</v>
      </c>
      <c r="I4931" s="422"/>
      <c r="J4931" s="422" t="s">
        <v>790</v>
      </c>
      <c r="K4931" s="763"/>
      <c r="L4931" s="420"/>
      <c r="M4931" s="480"/>
      <c r="N4931" s="566">
        <v>2</v>
      </c>
      <c r="O4931" s="566">
        <v>4</v>
      </c>
      <c r="P4931" s="247">
        <f t="shared" si="100"/>
        <v>6000</v>
      </c>
    </row>
    <row r="4932" spans="1:16" x14ac:dyDescent="0.2">
      <c r="A4932" s="579" t="s">
        <v>9243</v>
      </c>
      <c r="B4932" s="382" t="s">
        <v>2836</v>
      </c>
      <c r="C4932" s="381"/>
      <c r="D4932" s="581" t="s">
        <v>9348</v>
      </c>
      <c r="E4932" s="585">
        <v>1200</v>
      </c>
      <c r="F4932" s="567">
        <v>42533777</v>
      </c>
      <c r="G4932" s="580" t="s">
        <v>9643</v>
      </c>
      <c r="H4932" s="422" t="s">
        <v>9362</v>
      </c>
      <c r="I4932" s="422"/>
      <c r="J4932" s="422"/>
      <c r="K4932" s="763"/>
      <c r="L4932" s="420"/>
      <c r="M4932" s="480"/>
      <c r="N4932" s="566">
        <v>2</v>
      </c>
      <c r="O4932" s="566">
        <v>4</v>
      </c>
      <c r="P4932" s="247">
        <f t="shared" si="100"/>
        <v>4800</v>
      </c>
    </row>
    <row r="4933" spans="1:16" x14ac:dyDescent="0.2">
      <c r="A4933" s="579" t="s">
        <v>9243</v>
      </c>
      <c r="B4933" s="384" t="s">
        <v>2836</v>
      </c>
      <c r="C4933" s="381"/>
      <c r="D4933" s="581" t="s">
        <v>976</v>
      </c>
      <c r="E4933" s="584">
        <v>2500</v>
      </c>
      <c r="F4933" s="567">
        <v>44096171</v>
      </c>
      <c r="G4933" s="380" t="s">
        <v>9644</v>
      </c>
      <c r="H4933" s="422" t="s">
        <v>9280</v>
      </c>
      <c r="I4933" s="422" t="s">
        <v>9359</v>
      </c>
      <c r="J4933" s="422" t="s">
        <v>9645</v>
      </c>
      <c r="K4933" s="763"/>
      <c r="L4933" s="420"/>
      <c r="M4933" s="480"/>
      <c r="N4933" s="566">
        <v>2</v>
      </c>
      <c r="O4933" s="566">
        <v>4</v>
      </c>
      <c r="P4933" s="247">
        <f t="shared" si="100"/>
        <v>10000</v>
      </c>
    </row>
    <row r="4934" spans="1:16" ht="22.5" x14ac:dyDescent="0.2">
      <c r="A4934" s="579" t="s">
        <v>9243</v>
      </c>
      <c r="B4934" s="384" t="s">
        <v>2836</v>
      </c>
      <c r="C4934" s="381"/>
      <c r="D4934" s="581" t="s">
        <v>9349</v>
      </c>
      <c r="E4934" s="584">
        <v>1500</v>
      </c>
      <c r="F4934" s="567">
        <v>80351038</v>
      </c>
      <c r="G4934" s="380" t="s">
        <v>9646</v>
      </c>
      <c r="H4934" s="422" t="s">
        <v>9403</v>
      </c>
      <c r="I4934" s="422"/>
      <c r="J4934" s="422" t="s">
        <v>790</v>
      </c>
      <c r="K4934" s="763"/>
      <c r="L4934" s="420"/>
      <c r="M4934" s="480"/>
      <c r="N4934" s="566">
        <v>2</v>
      </c>
      <c r="O4934" s="566">
        <v>4</v>
      </c>
      <c r="P4934" s="247">
        <f t="shared" si="100"/>
        <v>6000</v>
      </c>
    </row>
    <row r="4935" spans="1:16" ht="22.5" x14ac:dyDescent="0.2">
      <c r="A4935" s="579" t="s">
        <v>9243</v>
      </c>
      <c r="B4935" s="384" t="s">
        <v>2836</v>
      </c>
      <c r="C4935" s="381"/>
      <c r="D4935" s="581" t="s">
        <v>9350</v>
      </c>
      <c r="E4935" s="584">
        <v>2000</v>
      </c>
      <c r="F4935" s="567">
        <v>10470250</v>
      </c>
      <c r="G4935" s="380" t="s">
        <v>9647</v>
      </c>
      <c r="H4935" s="422" t="s">
        <v>976</v>
      </c>
      <c r="I4935" s="422" t="s">
        <v>9359</v>
      </c>
      <c r="J4935" s="422" t="s">
        <v>976</v>
      </c>
      <c r="K4935" s="763"/>
      <c r="L4935" s="420"/>
      <c r="M4935" s="480"/>
      <c r="N4935" s="566">
        <v>2</v>
      </c>
      <c r="O4935" s="566">
        <v>4</v>
      </c>
      <c r="P4935" s="247">
        <f t="shared" si="100"/>
        <v>8000</v>
      </c>
    </row>
    <row r="4936" spans="1:16" x14ac:dyDescent="0.2">
      <c r="A4936" s="579" t="s">
        <v>9243</v>
      </c>
      <c r="B4936" s="384" t="s">
        <v>2836</v>
      </c>
      <c r="C4936" s="381"/>
      <c r="D4936" s="581" t="s">
        <v>9283</v>
      </c>
      <c r="E4936" s="584">
        <v>2000</v>
      </c>
      <c r="F4936" s="567">
        <v>47147554</v>
      </c>
      <c r="G4936" s="380" t="s">
        <v>9648</v>
      </c>
      <c r="H4936" s="422" t="s">
        <v>9364</v>
      </c>
      <c r="I4936" s="422"/>
      <c r="J4936" s="422" t="s">
        <v>790</v>
      </c>
      <c r="K4936" s="763"/>
      <c r="L4936" s="420"/>
      <c r="M4936" s="480"/>
      <c r="N4936" s="566">
        <v>2</v>
      </c>
      <c r="O4936" s="566">
        <v>4</v>
      </c>
      <c r="P4936" s="247">
        <f t="shared" si="100"/>
        <v>8000</v>
      </c>
    </row>
    <row r="4937" spans="1:16" x14ac:dyDescent="0.2">
      <c r="A4937" s="579" t="s">
        <v>9243</v>
      </c>
      <c r="B4937" s="382" t="s">
        <v>2836</v>
      </c>
      <c r="C4937" s="381"/>
      <c r="D4937" s="581" t="s">
        <v>9283</v>
      </c>
      <c r="E4937" s="584">
        <v>1500</v>
      </c>
      <c r="F4937" s="567">
        <v>74223369</v>
      </c>
      <c r="G4937" s="580" t="s">
        <v>9649</v>
      </c>
      <c r="H4937" s="422" t="s">
        <v>9364</v>
      </c>
      <c r="I4937" s="422"/>
      <c r="J4937" s="422" t="s">
        <v>790</v>
      </c>
      <c r="K4937" s="763"/>
      <c r="L4937" s="420"/>
      <c r="M4937" s="480"/>
      <c r="N4937" s="566">
        <v>2</v>
      </c>
      <c r="O4937" s="566">
        <v>4</v>
      </c>
      <c r="P4937" s="247">
        <f t="shared" si="100"/>
        <v>6000</v>
      </c>
    </row>
    <row r="4938" spans="1:16" x14ac:dyDescent="0.2">
      <c r="A4938" s="579" t="s">
        <v>9243</v>
      </c>
      <c r="B4938" s="382" t="s">
        <v>2836</v>
      </c>
      <c r="C4938" s="381"/>
      <c r="D4938" s="581" t="s">
        <v>960</v>
      </c>
      <c r="E4938" s="584">
        <v>3000</v>
      </c>
      <c r="F4938" s="567">
        <v>4012353</v>
      </c>
      <c r="G4938" s="580" t="s">
        <v>9650</v>
      </c>
      <c r="H4938" s="422" t="s">
        <v>960</v>
      </c>
      <c r="I4938" s="422" t="s">
        <v>9359</v>
      </c>
      <c r="J4938" s="422" t="s">
        <v>976</v>
      </c>
      <c r="K4938" s="763"/>
      <c r="L4938" s="420"/>
      <c r="M4938" s="480"/>
      <c r="N4938" s="566">
        <v>2</v>
      </c>
      <c r="O4938" s="566">
        <v>4</v>
      </c>
      <c r="P4938" s="247">
        <f t="shared" si="100"/>
        <v>12000</v>
      </c>
    </row>
    <row r="4939" spans="1:16" x14ac:dyDescent="0.2">
      <c r="A4939" s="579" t="s">
        <v>9243</v>
      </c>
      <c r="B4939" s="382" t="s">
        <v>2836</v>
      </c>
      <c r="C4939" s="381"/>
      <c r="D4939" s="581" t="s">
        <v>976</v>
      </c>
      <c r="E4939" s="584">
        <v>2500</v>
      </c>
      <c r="F4939" s="567">
        <v>40773163</v>
      </c>
      <c r="G4939" s="580" t="s">
        <v>9651</v>
      </c>
      <c r="H4939" s="422" t="s">
        <v>976</v>
      </c>
      <c r="I4939" s="422" t="s">
        <v>9359</v>
      </c>
      <c r="J4939" s="422" t="s">
        <v>976</v>
      </c>
      <c r="K4939" s="763"/>
      <c r="L4939" s="420"/>
      <c r="M4939" s="480"/>
      <c r="N4939" s="566">
        <v>2</v>
      </c>
      <c r="O4939" s="566">
        <v>4</v>
      </c>
      <c r="P4939" s="247">
        <f t="shared" si="100"/>
        <v>10000</v>
      </c>
    </row>
    <row r="4940" spans="1:16" x14ac:dyDescent="0.2">
      <c r="A4940" s="579" t="s">
        <v>9243</v>
      </c>
      <c r="B4940" s="382" t="s">
        <v>2836</v>
      </c>
      <c r="C4940" s="381"/>
      <c r="D4940" s="581" t="s">
        <v>9283</v>
      </c>
      <c r="E4940" s="584">
        <v>2000</v>
      </c>
      <c r="F4940" s="567">
        <v>45508125</v>
      </c>
      <c r="G4940" s="580" t="s">
        <v>9652</v>
      </c>
      <c r="H4940" s="422" t="s">
        <v>9416</v>
      </c>
      <c r="I4940" s="422"/>
      <c r="J4940" s="422" t="s">
        <v>790</v>
      </c>
      <c r="K4940" s="763"/>
      <c r="L4940" s="420"/>
      <c r="M4940" s="480"/>
      <c r="N4940" s="566">
        <v>2</v>
      </c>
      <c r="O4940" s="566">
        <v>4</v>
      </c>
      <c r="P4940" s="247">
        <f t="shared" si="100"/>
        <v>8000</v>
      </c>
    </row>
    <row r="4941" spans="1:16" ht="22.5" x14ac:dyDescent="0.2">
      <c r="A4941" s="579" t="s">
        <v>9243</v>
      </c>
      <c r="B4941" s="382" t="s">
        <v>2836</v>
      </c>
      <c r="C4941" s="381"/>
      <c r="D4941" s="581" t="s">
        <v>9350</v>
      </c>
      <c r="E4941" s="584">
        <v>2000</v>
      </c>
      <c r="F4941" s="567">
        <v>70095633</v>
      </c>
      <c r="G4941" s="580" t="s">
        <v>9653</v>
      </c>
      <c r="H4941" s="422" t="s">
        <v>9416</v>
      </c>
      <c r="I4941" s="422"/>
      <c r="J4941" s="422" t="s">
        <v>790</v>
      </c>
      <c r="K4941" s="763"/>
      <c r="L4941" s="420"/>
      <c r="M4941" s="480"/>
      <c r="N4941" s="566">
        <v>2</v>
      </c>
      <c r="O4941" s="566">
        <v>4</v>
      </c>
      <c r="P4941" s="247">
        <f t="shared" si="100"/>
        <v>8000</v>
      </c>
    </row>
    <row r="4942" spans="1:16" ht="22.5" x14ac:dyDescent="0.2">
      <c r="A4942" s="579" t="s">
        <v>9243</v>
      </c>
      <c r="B4942" s="581" t="s">
        <v>2836</v>
      </c>
      <c r="C4942" s="381"/>
      <c r="D4942" s="581" t="s">
        <v>9298</v>
      </c>
      <c r="E4942" s="585">
        <v>2100</v>
      </c>
      <c r="F4942" s="567">
        <v>42491420</v>
      </c>
      <c r="G4942" s="581" t="s">
        <v>9654</v>
      </c>
      <c r="H4942" s="422" t="s">
        <v>9533</v>
      </c>
      <c r="I4942" s="422" t="s">
        <v>9359</v>
      </c>
      <c r="J4942" s="422" t="s">
        <v>976</v>
      </c>
      <c r="K4942" s="763"/>
      <c r="L4942" s="420"/>
      <c r="M4942" s="480"/>
      <c r="N4942" s="566">
        <v>2</v>
      </c>
      <c r="O4942" s="566">
        <v>4</v>
      </c>
      <c r="P4942" s="247">
        <f t="shared" si="100"/>
        <v>8400</v>
      </c>
    </row>
    <row r="4943" spans="1:16" ht="22.5" x14ac:dyDescent="0.2">
      <c r="A4943" s="579" t="s">
        <v>9243</v>
      </c>
      <c r="B4943" s="581" t="s">
        <v>2836</v>
      </c>
      <c r="C4943" s="381"/>
      <c r="D4943" s="581" t="s">
        <v>9298</v>
      </c>
      <c r="E4943" s="585">
        <v>2100</v>
      </c>
      <c r="F4943" s="567">
        <v>48422464</v>
      </c>
      <c r="G4943" s="581" t="s">
        <v>9655</v>
      </c>
      <c r="H4943" s="422" t="s">
        <v>9533</v>
      </c>
      <c r="I4943" s="422" t="s">
        <v>9359</v>
      </c>
      <c r="J4943" s="422" t="s">
        <v>976</v>
      </c>
      <c r="K4943" s="763"/>
      <c r="L4943" s="420"/>
      <c r="M4943" s="480"/>
      <c r="N4943" s="566">
        <v>2</v>
      </c>
      <c r="O4943" s="566">
        <v>4</v>
      </c>
      <c r="P4943" s="247">
        <f t="shared" si="100"/>
        <v>8400</v>
      </c>
    </row>
    <row r="4944" spans="1:16" ht="22.5" x14ac:dyDescent="0.2">
      <c r="A4944" s="579" t="s">
        <v>9243</v>
      </c>
      <c r="B4944" s="581" t="s">
        <v>2836</v>
      </c>
      <c r="C4944" s="381"/>
      <c r="D4944" s="581" t="s">
        <v>9255</v>
      </c>
      <c r="E4944" s="585">
        <v>2000</v>
      </c>
      <c r="F4944" s="567">
        <v>71854347</v>
      </c>
      <c r="G4944" s="581" t="s">
        <v>9656</v>
      </c>
      <c r="H4944" s="422" t="s">
        <v>9533</v>
      </c>
      <c r="I4944" s="422" t="s">
        <v>9359</v>
      </c>
      <c r="J4944" s="422" t="s">
        <v>976</v>
      </c>
      <c r="K4944" s="763"/>
      <c r="L4944" s="420"/>
      <c r="M4944" s="480"/>
      <c r="N4944" s="566">
        <v>2</v>
      </c>
      <c r="O4944" s="566">
        <v>4</v>
      </c>
      <c r="P4944" s="247">
        <f t="shared" si="100"/>
        <v>8000</v>
      </c>
    </row>
    <row r="4945" spans="1:16" ht="22.5" x14ac:dyDescent="0.2">
      <c r="A4945" s="579" t="s">
        <v>9243</v>
      </c>
      <c r="B4945" s="517" t="s">
        <v>2836</v>
      </c>
      <c r="C4945" s="381"/>
      <c r="D4945" s="583" t="s">
        <v>9351</v>
      </c>
      <c r="E4945" s="585">
        <v>3500</v>
      </c>
      <c r="F4945" s="567">
        <v>20116931</v>
      </c>
      <c r="G4945" s="581" t="s">
        <v>9657</v>
      </c>
      <c r="H4945" s="422" t="s">
        <v>9280</v>
      </c>
      <c r="I4945" s="422" t="s">
        <v>9359</v>
      </c>
      <c r="J4945" s="422" t="s">
        <v>976</v>
      </c>
      <c r="K4945" s="763"/>
      <c r="L4945" s="420"/>
      <c r="M4945" s="480"/>
      <c r="N4945" s="566">
        <v>2</v>
      </c>
      <c r="O4945" s="566">
        <v>4</v>
      </c>
      <c r="P4945" s="247">
        <f t="shared" si="100"/>
        <v>14000</v>
      </c>
    </row>
    <row r="4946" spans="1:16" ht="22.5" x14ac:dyDescent="0.2">
      <c r="A4946" s="579" t="s">
        <v>9243</v>
      </c>
      <c r="B4946" s="517" t="s">
        <v>2836</v>
      </c>
      <c r="C4946" s="381"/>
      <c r="D4946" s="583" t="s">
        <v>9352</v>
      </c>
      <c r="E4946" s="585">
        <v>1500</v>
      </c>
      <c r="F4946" s="567">
        <v>74166467</v>
      </c>
      <c r="G4946" s="581" t="s">
        <v>9658</v>
      </c>
      <c r="H4946" s="422" t="s">
        <v>9659</v>
      </c>
      <c r="I4946" s="422" t="s">
        <v>9359</v>
      </c>
      <c r="J4946" s="422" t="s">
        <v>976</v>
      </c>
      <c r="K4946" s="763"/>
      <c r="L4946" s="420"/>
      <c r="M4946" s="480"/>
      <c r="N4946" s="566">
        <v>2</v>
      </c>
      <c r="O4946" s="566">
        <v>4</v>
      </c>
      <c r="P4946" s="247">
        <f t="shared" si="100"/>
        <v>6000</v>
      </c>
    </row>
    <row r="4947" spans="1:16" x14ac:dyDescent="0.2">
      <c r="A4947" s="579" t="s">
        <v>9243</v>
      </c>
      <c r="B4947" s="580" t="s">
        <v>2836</v>
      </c>
      <c r="C4947" s="381"/>
      <c r="D4947" s="581" t="s">
        <v>976</v>
      </c>
      <c r="E4947" s="585">
        <v>2100</v>
      </c>
      <c r="F4947" s="567">
        <v>46548538</v>
      </c>
      <c r="G4947" s="580" t="s">
        <v>9660</v>
      </c>
      <c r="H4947" s="422" t="s">
        <v>976</v>
      </c>
      <c r="I4947" s="422" t="s">
        <v>9359</v>
      </c>
      <c r="J4947" s="422" t="s">
        <v>976</v>
      </c>
      <c r="K4947" s="763"/>
      <c r="L4947" s="420"/>
      <c r="M4947" s="480"/>
      <c r="N4947" s="566">
        <v>2</v>
      </c>
      <c r="O4947" s="566">
        <v>4</v>
      </c>
      <c r="P4947" s="247">
        <f t="shared" si="100"/>
        <v>8400</v>
      </c>
    </row>
    <row r="4948" spans="1:16" ht="22.5" x14ac:dyDescent="0.2">
      <c r="A4948" s="579" t="s">
        <v>9243</v>
      </c>
      <c r="B4948" s="580" t="s">
        <v>2836</v>
      </c>
      <c r="C4948" s="381"/>
      <c r="D4948" s="581" t="s">
        <v>9333</v>
      </c>
      <c r="E4948" s="585">
        <v>1800</v>
      </c>
      <c r="F4948" s="567">
        <v>44101074</v>
      </c>
      <c r="G4948" s="380" t="s">
        <v>9661</v>
      </c>
      <c r="H4948" s="422" t="s">
        <v>9481</v>
      </c>
      <c r="I4948" s="422" t="s">
        <v>9359</v>
      </c>
      <c r="J4948" s="422" t="s">
        <v>976</v>
      </c>
      <c r="K4948" s="763"/>
      <c r="L4948" s="420"/>
      <c r="M4948" s="480"/>
      <c r="N4948" s="566">
        <v>2</v>
      </c>
      <c r="O4948" s="566">
        <v>4</v>
      </c>
      <c r="P4948" s="247">
        <f t="shared" si="100"/>
        <v>7200</v>
      </c>
    </row>
    <row r="4949" spans="1:16" x14ac:dyDescent="0.2">
      <c r="A4949" s="579" t="s">
        <v>9243</v>
      </c>
      <c r="B4949" s="580" t="s">
        <v>9248</v>
      </c>
      <c r="C4949" s="381"/>
      <c r="D4949" s="581" t="s">
        <v>9283</v>
      </c>
      <c r="E4949" s="585">
        <v>1600</v>
      </c>
      <c r="F4949" s="567">
        <v>47469355</v>
      </c>
      <c r="G4949" s="380" t="s">
        <v>9662</v>
      </c>
      <c r="H4949" s="422" t="s">
        <v>9416</v>
      </c>
      <c r="I4949" s="422"/>
      <c r="J4949" s="422" t="s">
        <v>790</v>
      </c>
      <c r="K4949" s="763"/>
      <c r="L4949" s="420"/>
      <c r="M4949" s="480"/>
      <c r="N4949" s="566">
        <v>2</v>
      </c>
      <c r="O4949" s="566">
        <v>4</v>
      </c>
      <c r="P4949" s="247">
        <f t="shared" si="100"/>
        <v>6400</v>
      </c>
    </row>
    <row r="4950" spans="1:16" x14ac:dyDescent="0.2">
      <c r="A4950" s="579" t="s">
        <v>9243</v>
      </c>
      <c r="B4950" s="580" t="s">
        <v>9248</v>
      </c>
      <c r="C4950" s="381"/>
      <c r="D4950" s="581" t="s">
        <v>9342</v>
      </c>
      <c r="E4950" s="585">
        <v>1600</v>
      </c>
      <c r="F4950" s="567">
        <v>73031512</v>
      </c>
      <c r="G4950" s="380" t="s">
        <v>9663</v>
      </c>
      <c r="H4950" s="422" t="s">
        <v>976</v>
      </c>
      <c r="I4950" s="422" t="s">
        <v>9359</v>
      </c>
      <c r="J4950" s="422" t="s">
        <v>976</v>
      </c>
      <c r="K4950" s="763"/>
      <c r="L4950" s="420"/>
      <c r="M4950" s="480"/>
      <c r="N4950" s="566">
        <v>2</v>
      </c>
      <c r="O4950" s="566">
        <v>4</v>
      </c>
      <c r="P4950" s="247">
        <f t="shared" si="100"/>
        <v>6400</v>
      </c>
    </row>
    <row r="4951" spans="1:16" ht="33.75" x14ac:dyDescent="0.2">
      <c r="A4951" s="579" t="s">
        <v>9243</v>
      </c>
      <c r="B4951" s="580" t="s">
        <v>9248</v>
      </c>
      <c r="C4951" s="381"/>
      <c r="D4951" s="581" t="s">
        <v>9353</v>
      </c>
      <c r="E4951" s="585">
        <v>1500</v>
      </c>
      <c r="F4951" s="567">
        <v>73216684</v>
      </c>
      <c r="G4951" s="380" t="s">
        <v>9664</v>
      </c>
      <c r="H4951" s="422" t="s">
        <v>9665</v>
      </c>
      <c r="I4951" s="422"/>
      <c r="J4951" s="422" t="s">
        <v>790</v>
      </c>
      <c r="K4951" s="763"/>
      <c r="L4951" s="420"/>
      <c r="M4951" s="480"/>
      <c r="N4951" s="566">
        <v>2</v>
      </c>
      <c r="O4951" s="566">
        <v>4</v>
      </c>
      <c r="P4951" s="247">
        <f t="shared" si="100"/>
        <v>6000</v>
      </c>
    </row>
    <row r="4952" spans="1:16" ht="22.5" x14ac:dyDescent="0.2">
      <c r="A4952" s="579" t="s">
        <v>9243</v>
      </c>
      <c r="B4952" s="580" t="s">
        <v>9248</v>
      </c>
      <c r="C4952" s="381"/>
      <c r="D4952" s="581" t="s">
        <v>9354</v>
      </c>
      <c r="E4952" s="585">
        <v>1600</v>
      </c>
      <c r="F4952" s="567">
        <v>70150758</v>
      </c>
      <c r="G4952" s="380" t="s">
        <v>9666</v>
      </c>
      <c r="H4952" s="422" t="s">
        <v>9667</v>
      </c>
      <c r="I4952" s="422" t="s">
        <v>9359</v>
      </c>
      <c r="J4952" s="422" t="s">
        <v>976</v>
      </c>
      <c r="K4952" s="763"/>
      <c r="L4952" s="420"/>
      <c r="M4952" s="480"/>
      <c r="N4952" s="566">
        <v>2</v>
      </c>
      <c r="O4952" s="566">
        <v>4</v>
      </c>
      <c r="P4952" s="247">
        <f t="shared" si="100"/>
        <v>6400</v>
      </c>
    </row>
  </sheetData>
  <mergeCells count="4">
    <mergeCell ref="K4:M4"/>
    <mergeCell ref="N4:P4"/>
    <mergeCell ref="A4:E4"/>
    <mergeCell ref="F4:J4"/>
  </mergeCells>
  <printOptions horizontalCentered="1"/>
  <pageMargins left="0.25" right="0.25" top="0.75" bottom="0.75" header="0.3" footer="0.3"/>
  <pageSetup paperSize="9" scale="63"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36"/>
  <sheetViews>
    <sheetView topLeftCell="A6" zoomScaleNormal="100" zoomScaleSheetLayoutView="100" zoomScalePageLayoutView="55" workbookViewId="0">
      <selection activeCell="A13" sqref="A13"/>
    </sheetView>
  </sheetViews>
  <sheetFormatPr baseColWidth="10" defaultColWidth="11.42578125" defaultRowHeight="12" x14ac:dyDescent="0.2"/>
  <cols>
    <col min="1" max="1" width="18.7109375" style="94" customWidth="1"/>
    <col min="2" max="2" width="47" style="386" bestFit="1" customWidth="1"/>
    <col min="3" max="3" width="38.140625" style="94" bestFit="1" customWidth="1"/>
    <col min="4" max="6" width="18.7109375" style="94" customWidth="1"/>
    <col min="7" max="7" width="8.140625" style="549" bestFit="1" customWidth="1"/>
    <col min="8" max="8" width="6.7109375" style="41" customWidth="1"/>
    <col min="9" max="9" width="14.42578125" style="94" bestFit="1" customWidth="1"/>
    <col min="10" max="10" width="42.85546875" style="94" bestFit="1" customWidth="1"/>
    <col min="11" max="11" width="18.7109375" style="295" customWidth="1"/>
    <col min="12" max="12" width="18.7109375" style="94" customWidth="1"/>
    <col min="13" max="13" width="18.28515625" style="295" customWidth="1"/>
    <col min="14" max="14" width="20.42578125" style="295" customWidth="1"/>
    <col min="15" max="16384" width="11.42578125" style="94"/>
  </cols>
  <sheetData>
    <row r="1" spans="1:19" s="71" customFormat="1" x14ac:dyDescent="0.2">
      <c r="A1" s="96" t="s">
        <v>459</v>
      </c>
      <c r="B1" s="553"/>
      <c r="C1" s="96"/>
      <c r="D1" s="96"/>
      <c r="E1" s="96"/>
      <c r="F1" s="96"/>
      <c r="G1" s="533"/>
      <c r="H1" s="96"/>
      <c r="J1" s="96"/>
      <c r="K1" s="504"/>
      <c r="L1" s="96"/>
      <c r="M1" s="504"/>
      <c r="N1" s="504"/>
    </row>
    <row r="2" spans="1:19" s="5" customFormat="1" x14ac:dyDescent="0.2">
      <c r="A2" s="103" t="s">
        <v>495</v>
      </c>
      <c r="B2" s="95"/>
      <c r="C2" s="95"/>
      <c r="D2" s="95"/>
      <c r="E2" s="95"/>
      <c r="F2" s="95"/>
      <c r="G2" s="486"/>
      <c r="H2" s="95"/>
      <c r="I2" s="95"/>
      <c r="J2" s="95"/>
      <c r="K2" s="473"/>
      <c r="L2" s="95"/>
      <c r="M2" s="473"/>
      <c r="N2" s="473"/>
      <c r="O2" s="95"/>
      <c r="P2" s="95"/>
      <c r="Q2" s="95"/>
      <c r="R2" s="95"/>
      <c r="S2" s="95"/>
    </row>
    <row r="3" spans="1:19" ht="12.75" thickBot="1" x14ac:dyDescent="0.25"/>
    <row r="4" spans="1:19" s="51" customFormat="1" ht="12.75" customHeight="1" thickBot="1" x14ac:dyDescent="0.25">
      <c r="A4" s="741" t="s">
        <v>346</v>
      </c>
      <c r="B4" s="743"/>
      <c r="C4" s="742" t="s">
        <v>347</v>
      </c>
      <c r="D4" s="742"/>
      <c r="E4" s="744" t="s">
        <v>350</v>
      </c>
      <c r="F4" s="745"/>
      <c r="G4" s="745"/>
      <c r="H4" s="745"/>
      <c r="I4" s="747"/>
      <c r="J4" s="742" t="s">
        <v>351</v>
      </c>
      <c r="K4" s="742"/>
      <c r="L4" s="743"/>
      <c r="M4" s="748" t="s">
        <v>494</v>
      </c>
      <c r="N4" s="750" t="s">
        <v>487</v>
      </c>
    </row>
    <row r="5" spans="1:19" s="52" customFormat="1" ht="86.25" customHeight="1" x14ac:dyDescent="0.2">
      <c r="A5" s="509" t="s">
        <v>116</v>
      </c>
      <c r="B5" s="368" t="s">
        <v>117</v>
      </c>
      <c r="C5" s="510" t="s">
        <v>349</v>
      </c>
      <c r="D5" s="541" t="s">
        <v>348</v>
      </c>
      <c r="E5" s="509" t="s">
        <v>354</v>
      </c>
      <c r="F5" s="511" t="s">
        <v>355</v>
      </c>
      <c r="G5" s="542" t="s">
        <v>356</v>
      </c>
      <c r="H5" s="542" t="s">
        <v>357</v>
      </c>
      <c r="I5" s="543" t="s">
        <v>24</v>
      </c>
      <c r="J5" s="509" t="s">
        <v>352</v>
      </c>
      <c r="K5" s="551" t="s">
        <v>353</v>
      </c>
      <c r="L5" s="370" t="s">
        <v>358</v>
      </c>
      <c r="M5" s="749"/>
      <c r="N5" s="751"/>
    </row>
    <row r="6" spans="1:19" s="259" customFormat="1" x14ac:dyDescent="0.2">
      <c r="A6" s="381" t="s">
        <v>9238</v>
      </c>
      <c r="B6" s="555" t="s">
        <v>500</v>
      </c>
      <c r="C6" s="381" t="s">
        <v>2014</v>
      </c>
      <c r="D6" s="381">
        <v>19923149</v>
      </c>
      <c r="E6" s="381" t="s">
        <v>2015</v>
      </c>
      <c r="F6" s="381"/>
      <c r="G6" s="379"/>
      <c r="H6" s="381" t="s">
        <v>2015</v>
      </c>
      <c r="I6" s="381"/>
      <c r="J6" s="381" t="s">
        <v>2016</v>
      </c>
      <c r="K6" s="247">
        <v>597</v>
      </c>
      <c r="L6" s="381" t="s">
        <v>2017</v>
      </c>
      <c r="M6" s="247" t="s">
        <v>2018</v>
      </c>
      <c r="N6" s="247" t="s">
        <v>2019</v>
      </c>
    </row>
    <row r="7" spans="1:19" s="259" customFormat="1" x14ac:dyDescent="0.2">
      <c r="A7" s="381" t="s">
        <v>9238</v>
      </c>
      <c r="B7" s="555" t="s">
        <v>500</v>
      </c>
      <c r="C7" s="381" t="s">
        <v>2020</v>
      </c>
      <c r="D7" s="381">
        <v>20082214</v>
      </c>
      <c r="E7" s="381" t="s">
        <v>2015</v>
      </c>
      <c r="F7" s="381"/>
      <c r="G7" s="379"/>
      <c r="H7" s="381"/>
      <c r="I7" s="381" t="s">
        <v>2015</v>
      </c>
      <c r="J7" s="378" t="s">
        <v>2021</v>
      </c>
      <c r="K7" s="247">
        <v>1350</v>
      </c>
      <c r="L7" s="381" t="s">
        <v>2017</v>
      </c>
      <c r="M7" s="247" t="s">
        <v>2022</v>
      </c>
      <c r="N7" s="247" t="s">
        <v>2023</v>
      </c>
    </row>
    <row r="8" spans="1:19" s="259" customFormat="1" x14ac:dyDescent="0.2">
      <c r="A8" s="381" t="s">
        <v>9238</v>
      </c>
      <c r="B8" s="555" t="s">
        <v>515</v>
      </c>
      <c r="C8" s="402" t="s">
        <v>2822</v>
      </c>
      <c r="D8" s="402">
        <v>20053629</v>
      </c>
      <c r="E8" s="381" t="s">
        <v>2823</v>
      </c>
      <c r="F8" s="381">
        <v>11001201</v>
      </c>
      <c r="G8" s="379"/>
      <c r="H8" s="381"/>
      <c r="I8" s="381" t="s">
        <v>2824</v>
      </c>
      <c r="J8" s="544" t="s">
        <v>2825</v>
      </c>
      <c r="K8" s="468">
        <v>11000</v>
      </c>
      <c r="L8" s="381" t="s">
        <v>2017</v>
      </c>
      <c r="M8" s="247"/>
      <c r="N8" s="247">
        <v>2021</v>
      </c>
    </row>
    <row r="9" spans="1:19" s="259" customFormat="1" x14ac:dyDescent="0.2">
      <c r="A9" s="381" t="s">
        <v>9238</v>
      </c>
      <c r="B9" s="555" t="s">
        <v>515</v>
      </c>
      <c r="C9" s="381" t="s">
        <v>2826</v>
      </c>
      <c r="D9" s="381">
        <v>19855057</v>
      </c>
      <c r="E9" s="381" t="s">
        <v>2823</v>
      </c>
      <c r="F9" s="381" t="s">
        <v>2827</v>
      </c>
      <c r="G9" s="379">
        <v>1600</v>
      </c>
      <c r="H9" s="381"/>
      <c r="I9" s="381"/>
      <c r="J9" s="544" t="s">
        <v>2828</v>
      </c>
      <c r="K9" s="247">
        <v>11000</v>
      </c>
      <c r="L9" s="381" t="s">
        <v>2017</v>
      </c>
      <c r="M9" s="247"/>
      <c r="N9" s="247">
        <v>2021</v>
      </c>
    </row>
    <row r="10" spans="1:19" s="259" customFormat="1" x14ac:dyDescent="0.2">
      <c r="A10" s="381" t="s">
        <v>9238</v>
      </c>
      <c r="B10" s="555" t="s">
        <v>515</v>
      </c>
      <c r="C10" s="381" t="s">
        <v>2829</v>
      </c>
      <c r="D10" s="545" t="s">
        <v>2830</v>
      </c>
      <c r="E10" s="381" t="s">
        <v>2823</v>
      </c>
      <c r="F10" s="381"/>
      <c r="G10" s="379"/>
      <c r="H10" s="381"/>
      <c r="I10" s="381"/>
      <c r="J10" s="381" t="s">
        <v>2831</v>
      </c>
      <c r="K10" s="247">
        <v>3100</v>
      </c>
      <c r="L10" s="381" t="s">
        <v>2017</v>
      </c>
      <c r="M10" s="247"/>
      <c r="N10" s="247">
        <v>2021</v>
      </c>
    </row>
    <row r="11" spans="1:19" s="259" customFormat="1" x14ac:dyDescent="0.2">
      <c r="A11" s="381" t="s">
        <v>9238</v>
      </c>
      <c r="B11" s="555" t="s">
        <v>515</v>
      </c>
      <c r="C11" s="381" t="s">
        <v>2832</v>
      </c>
      <c r="D11" s="381">
        <v>19859506</v>
      </c>
      <c r="E11" s="381" t="s">
        <v>2823</v>
      </c>
      <c r="F11" s="381"/>
      <c r="G11" s="379">
        <v>800</v>
      </c>
      <c r="H11" s="381"/>
      <c r="I11" s="381"/>
      <c r="J11" s="381" t="s">
        <v>2833</v>
      </c>
      <c r="K11" s="247">
        <v>14500</v>
      </c>
      <c r="L11" s="381" t="s">
        <v>2017</v>
      </c>
      <c r="M11" s="247"/>
      <c r="N11" s="247">
        <v>2021</v>
      </c>
    </row>
    <row r="12" spans="1:19" s="259" customFormat="1" x14ac:dyDescent="0.2">
      <c r="A12" s="381" t="s">
        <v>9238</v>
      </c>
      <c r="B12" s="555" t="s">
        <v>515</v>
      </c>
      <c r="C12" s="381" t="s">
        <v>2834</v>
      </c>
      <c r="D12" s="381">
        <v>20072674</v>
      </c>
      <c r="E12" s="381" t="s">
        <v>2823</v>
      </c>
      <c r="F12" s="381"/>
      <c r="G12" s="379">
        <v>22.9</v>
      </c>
      <c r="H12" s="381"/>
      <c r="I12" s="381"/>
      <c r="J12" s="381" t="s">
        <v>2835</v>
      </c>
      <c r="K12" s="247">
        <v>2000</v>
      </c>
      <c r="L12" s="381" t="s">
        <v>2017</v>
      </c>
      <c r="M12" s="247"/>
      <c r="N12" s="247">
        <v>2021</v>
      </c>
    </row>
    <row r="13" spans="1:19" s="259" customFormat="1" ht="22.5" x14ac:dyDescent="0.2">
      <c r="A13" s="381" t="s">
        <v>9238</v>
      </c>
      <c r="B13" s="555" t="s">
        <v>524</v>
      </c>
      <c r="C13" s="402" t="s">
        <v>3408</v>
      </c>
      <c r="D13" s="402">
        <v>20006636</v>
      </c>
      <c r="E13" s="381" t="s">
        <v>2823</v>
      </c>
      <c r="F13" s="381">
        <v>16015015</v>
      </c>
      <c r="G13" s="379" t="s">
        <v>3409</v>
      </c>
      <c r="H13" s="381" t="s">
        <v>2269</v>
      </c>
      <c r="I13" s="378" t="s">
        <v>3410</v>
      </c>
      <c r="J13" s="381" t="s">
        <v>3411</v>
      </c>
      <c r="K13" s="468">
        <v>2600</v>
      </c>
      <c r="L13" s="381" t="s">
        <v>2017</v>
      </c>
      <c r="M13" s="247">
        <v>28042.86</v>
      </c>
      <c r="N13" s="247"/>
    </row>
    <row r="14" spans="1:19" s="259" customFormat="1" ht="22.5" x14ac:dyDescent="0.2">
      <c r="A14" s="381" t="s">
        <v>9238</v>
      </c>
      <c r="B14" s="555" t="s">
        <v>524</v>
      </c>
      <c r="C14" s="402" t="s">
        <v>3408</v>
      </c>
      <c r="D14" s="402">
        <v>20006636</v>
      </c>
      <c r="E14" s="381" t="s">
        <v>2823</v>
      </c>
      <c r="F14" s="381">
        <v>16015015</v>
      </c>
      <c r="G14" s="379" t="s">
        <v>3409</v>
      </c>
      <c r="H14" s="381" t="s">
        <v>2269</v>
      </c>
      <c r="I14" s="378" t="s">
        <v>3410</v>
      </c>
      <c r="J14" s="381" t="s">
        <v>3412</v>
      </c>
      <c r="K14" s="247">
        <v>3200</v>
      </c>
      <c r="L14" s="381" t="s">
        <v>2017</v>
      </c>
      <c r="M14" s="247"/>
      <c r="N14" s="247">
        <v>38400</v>
      </c>
    </row>
    <row r="15" spans="1:19" s="259" customFormat="1" ht="22.5" x14ac:dyDescent="0.2">
      <c r="A15" s="381" t="s">
        <v>9238</v>
      </c>
      <c r="B15" s="555" t="s">
        <v>524</v>
      </c>
      <c r="C15" s="381" t="s">
        <v>3413</v>
      </c>
      <c r="D15" s="381">
        <v>20434291</v>
      </c>
      <c r="E15" s="381" t="s">
        <v>2823</v>
      </c>
      <c r="F15" s="381">
        <v>16016977</v>
      </c>
      <c r="G15" s="379" t="s">
        <v>3414</v>
      </c>
      <c r="H15" s="381" t="s">
        <v>2269</v>
      </c>
      <c r="I15" s="378" t="s">
        <v>3415</v>
      </c>
      <c r="J15" s="381" t="s">
        <v>3416</v>
      </c>
      <c r="K15" s="247">
        <v>632</v>
      </c>
      <c r="L15" s="381" t="s">
        <v>2017</v>
      </c>
      <c r="M15" s="247">
        <v>5684</v>
      </c>
      <c r="N15" s="247"/>
    </row>
    <row r="16" spans="1:19" s="259" customFormat="1" ht="22.5" x14ac:dyDescent="0.2">
      <c r="A16" s="381" t="s">
        <v>9238</v>
      </c>
      <c r="B16" s="555" t="s">
        <v>524</v>
      </c>
      <c r="C16" s="381" t="s">
        <v>3417</v>
      </c>
      <c r="D16" s="381">
        <v>10462739</v>
      </c>
      <c r="E16" s="381" t="s">
        <v>2823</v>
      </c>
      <c r="F16" s="381">
        <v>11049196</v>
      </c>
      <c r="G16" s="379" t="s">
        <v>3418</v>
      </c>
      <c r="H16" s="381" t="s">
        <v>2269</v>
      </c>
      <c r="I16" s="378" t="s">
        <v>3419</v>
      </c>
      <c r="J16" s="381" t="s">
        <v>3420</v>
      </c>
      <c r="K16" s="247">
        <v>5500</v>
      </c>
      <c r="L16" s="381" t="s">
        <v>2017</v>
      </c>
      <c r="M16" s="247"/>
      <c r="N16" s="247">
        <v>19250</v>
      </c>
    </row>
    <row r="17" spans="1:19" s="259" customFormat="1" x14ac:dyDescent="0.2">
      <c r="A17" s="381" t="s">
        <v>9238</v>
      </c>
      <c r="B17" s="555" t="s">
        <v>518</v>
      </c>
      <c r="C17" s="402" t="s">
        <v>3461</v>
      </c>
      <c r="D17" s="402">
        <v>10205218501</v>
      </c>
      <c r="E17" s="381" t="s">
        <v>3462</v>
      </c>
      <c r="F17" s="381" t="s">
        <v>3463</v>
      </c>
      <c r="G17" s="379">
        <v>175</v>
      </c>
      <c r="H17" s="381"/>
      <c r="I17" s="381"/>
      <c r="J17" s="381" t="s">
        <v>3464</v>
      </c>
      <c r="K17" s="552">
        <v>1500</v>
      </c>
      <c r="L17" s="381" t="s">
        <v>2017</v>
      </c>
      <c r="M17" s="247" t="s">
        <v>3465</v>
      </c>
      <c r="N17" s="247"/>
    </row>
    <row r="18" spans="1:19" s="259" customFormat="1" x14ac:dyDescent="0.2">
      <c r="A18" s="381" t="s">
        <v>9238</v>
      </c>
      <c r="B18" s="555" t="s">
        <v>518</v>
      </c>
      <c r="C18" s="381" t="s">
        <v>3466</v>
      </c>
      <c r="D18" s="381">
        <v>20601172811</v>
      </c>
      <c r="E18" s="381" t="s">
        <v>3467</v>
      </c>
      <c r="F18" s="381" t="s">
        <v>3463</v>
      </c>
      <c r="G18" s="379">
        <v>270</v>
      </c>
      <c r="H18" s="381"/>
      <c r="I18" s="381"/>
      <c r="J18" s="381" t="s">
        <v>3468</v>
      </c>
      <c r="K18" s="552">
        <v>3050</v>
      </c>
      <c r="L18" s="381" t="s">
        <v>2017</v>
      </c>
      <c r="M18" s="247" t="s">
        <v>3469</v>
      </c>
      <c r="N18" s="247"/>
    </row>
    <row r="19" spans="1:19" s="259" customFormat="1" x14ac:dyDescent="0.2">
      <c r="A19" s="381" t="s">
        <v>9238</v>
      </c>
      <c r="B19" s="555" t="s">
        <v>518</v>
      </c>
      <c r="C19" s="381" t="s">
        <v>3461</v>
      </c>
      <c r="D19" s="381">
        <v>10205218501</v>
      </c>
      <c r="E19" s="381" t="s">
        <v>3462</v>
      </c>
      <c r="F19" s="381" t="s">
        <v>3463</v>
      </c>
      <c r="G19" s="379">
        <v>175</v>
      </c>
      <c r="H19" s="381"/>
      <c r="I19" s="381"/>
      <c r="J19" s="381" t="s">
        <v>3468</v>
      </c>
      <c r="K19" s="552">
        <v>1500</v>
      </c>
      <c r="L19" s="381" t="s">
        <v>2017</v>
      </c>
      <c r="M19" s="247"/>
      <c r="N19" s="247" t="s">
        <v>3469</v>
      </c>
    </row>
    <row r="20" spans="1:19" s="259" customFormat="1" x14ac:dyDescent="0.2">
      <c r="A20" s="381" t="s">
        <v>9238</v>
      </c>
      <c r="B20" s="555" t="s">
        <v>518</v>
      </c>
      <c r="C20" s="381" t="s">
        <v>3466</v>
      </c>
      <c r="D20" s="381">
        <v>20601172811</v>
      </c>
      <c r="E20" s="381" t="s">
        <v>3467</v>
      </c>
      <c r="F20" s="381" t="s">
        <v>3463</v>
      </c>
      <c r="G20" s="379">
        <v>270</v>
      </c>
      <c r="H20" s="381"/>
      <c r="I20" s="381"/>
      <c r="J20" s="381" t="s">
        <v>3468</v>
      </c>
      <c r="K20" s="552">
        <v>3050</v>
      </c>
      <c r="L20" s="381" t="s">
        <v>2017</v>
      </c>
      <c r="M20" s="247"/>
      <c r="N20" s="247" t="s">
        <v>3469</v>
      </c>
    </row>
    <row r="21" spans="1:19" s="259" customFormat="1" x14ac:dyDescent="0.2">
      <c r="A21" s="381" t="s">
        <v>9238</v>
      </c>
      <c r="B21" s="555" t="s">
        <v>518</v>
      </c>
      <c r="C21" s="381" t="s">
        <v>3470</v>
      </c>
      <c r="D21" s="381">
        <v>41020341</v>
      </c>
      <c r="E21" s="381" t="s">
        <v>3462</v>
      </c>
      <c r="F21" s="381" t="s">
        <v>3463</v>
      </c>
      <c r="G21" s="379">
        <v>1200</v>
      </c>
      <c r="H21" s="381"/>
      <c r="I21" s="381"/>
      <c r="J21" s="381" t="s">
        <v>3471</v>
      </c>
      <c r="K21" s="552">
        <v>3500</v>
      </c>
      <c r="L21" s="381" t="s">
        <v>2017</v>
      </c>
      <c r="M21" s="247"/>
      <c r="N21" s="247" t="s">
        <v>3469</v>
      </c>
    </row>
    <row r="22" spans="1:19" s="259" customFormat="1" x14ac:dyDescent="0.2">
      <c r="A22" s="381" t="s">
        <v>9238</v>
      </c>
      <c r="B22" s="555" t="s">
        <v>506</v>
      </c>
      <c r="C22" s="402" t="s">
        <v>4553</v>
      </c>
      <c r="D22" s="402">
        <v>41115739</v>
      </c>
      <c r="E22" s="381"/>
      <c r="F22" s="381"/>
      <c r="G22" s="379"/>
      <c r="H22" s="381" t="s">
        <v>2015</v>
      </c>
      <c r="I22" s="381"/>
      <c r="J22" s="544">
        <v>44407</v>
      </c>
      <c r="K22" s="468">
        <v>220</v>
      </c>
      <c r="L22" s="381" t="s">
        <v>4554</v>
      </c>
      <c r="M22" s="247"/>
      <c r="N22" s="247">
        <v>1440</v>
      </c>
    </row>
    <row r="23" spans="1:19" s="259" customFormat="1" x14ac:dyDescent="0.2">
      <c r="A23" s="381" t="s">
        <v>9238</v>
      </c>
      <c r="B23" s="381" t="s">
        <v>4685</v>
      </c>
      <c r="C23" s="402" t="s">
        <v>4686</v>
      </c>
      <c r="D23" s="402">
        <v>20087912</v>
      </c>
      <c r="E23" s="381" t="s">
        <v>4687</v>
      </c>
      <c r="F23" s="381"/>
      <c r="G23" s="379">
        <v>650</v>
      </c>
      <c r="H23" s="381" t="s">
        <v>4688</v>
      </c>
      <c r="I23" s="381" t="s">
        <v>4689</v>
      </c>
      <c r="J23" s="544">
        <v>44561</v>
      </c>
      <c r="K23" s="468">
        <v>3000</v>
      </c>
      <c r="L23" s="381" t="s">
        <v>2017</v>
      </c>
      <c r="M23" s="247">
        <v>36000</v>
      </c>
      <c r="N23" s="247">
        <v>18000</v>
      </c>
    </row>
    <row r="24" spans="1:19" s="259" customFormat="1" x14ac:dyDescent="0.2">
      <c r="A24" s="381" t="s">
        <v>9238</v>
      </c>
      <c r="B24" s="381" t="s">
        <v>4685</v>
      </c>
      <c r="C24" s="381" t="s">
        <v>4690</v>
      </c>
      <c r="D24" s="381">
        <v>10307501</v>
      </c>
      <c r="E24" s="381" t="s">
        <v>4687</v>
      </c>
      <c r="F24" s="381"/>
      <c r="G24" s="379">
        <v>350</v>
      </c>
      <c r="H24" s="381" t="s">
        <v>4688</v>
      </c>
      <c r="I24" s="381" t="s">
        <v>4691</v>
      </c>
      <c r="J24" s="544">
        <v>44561</v>
      </c>
      <c r="K24" s="247">
        <v>6500</v>
      </c>
      <c r="L24" s="381" t="s">
        <v>2017</v>
      </c>
      <c r="M24" s="247">
        <v>54000</v>
      </c>
      <c r="N24" s="247">
        <v>39000</v>
      </c>
    </row>
    <row r="25" spans="1:19" s="259" customFormat="1" x14ac:dyDescent="0.2">
      <c r="A25" s="381" t="s">
        <v>9238</v>
      </c>
      <c r="B25" s="381" t="s">
        <v>4685</v>
      </c>
      <c r="C25" s="381" t="s">
        <v>4692</v>
      </c>
      <c r="D25" s="381">
        <v>19835388</v>
      </c>
      <c r="E25" s="381" t="s">
        <v>4687</v>
      </c>
      <c r="F25" s="381"/>
      <c r="G25" s="379">
        <v>150</v>
      </c>
      <c r="H25" s="381" t="s">
        <v>2269</v>
      </c>
      <c r="I25" s="381" t="s">
        <v>4689</v>
      </c>
      <c r="J25" s="544">
        <v>44561</v>
      </c>
      <c r="K25" s="247">
        <v>2350</v>
      </c>
      <c r="L25" s="381" t="s">
        <v>2017</v>
      </c>
      <c r="M25" s="247">
        <v>0</v>
      </c>
      <c r="N25" s="247">
        <v>14100</v>
      </c>
    </row>
    <row r="26" spans="1:19" s="259" customFormat="1" x14ac:dyDescent="0.2">
      <c r="A26" s="381" t="s">
        <v>9238</v>
      </c>
      <c r="B26" s="381" t="s">
        <v>4685</v>
      </c>
      <c r="C26" s="381" t="s">
        <v>4693</v>
      </c>
      <c r="D26" s="381">
        <v>19868293</v>
      </c>
      <c r="E26" s="381" t="s">
        <v>4687</v>
      </c>
      <c r="F26" s="381"/>
      <c r="G26" s="379">
        <v>50</v>
      </c>
      <c r="H26" s="381" t="s">
        <v>2269</v>
      </c>
      <c r="I26" s="381" t="s">
        <v>4694</v>
      </c>
      <c r="J26" s="544">
        <v>44561</v>
      </c>
      <c r="K26" s="247">
        <v>1600</v>
      </c>
      <c r="L26" s="381" t="s">
        <v>2017</v>
      </c>
      <c r="M26" s="247">
        <v>0</v>
      </c>
      <c r="N26" s="247">
        <v>9000</v>
      </c>
    </row>
    <row r="27" spans="1:19" s="259" customFormat="1" x14ac:dyDescent="0.2">
      <c r="A27" s="381" t="s">
        <v>9238</v>
      </c>
      <c r="B27" s="381" t="s">
        <v>4685</v>
      </c>
      <c r="C27" s="381" t="s">
        <v>4695</v>
      </c>
      <c r="D27" s="381">
        <v>20056897</v>
      </c>
      <c r="E27" s="381" t="s">
        <v>4687</v>
      </c>
      <c r="F27" s="381"/>
      <c r="G27" s="379">
        <v>250</v>
      </c>
      <c r="H27" s="381" t="s">
        <v>4688</v>
      </c>
      <c r="I27" s="381" t="s">
        <v>4696</v>
      </c>
      <c r="J27" s="544">
        <v>44165</v>
      </c>
      <c r="K27" s="247">
        <v>8000</v>
      </c>
      <c r="L27" s="381" t="s">
        <v>2017</v>
      </c>
      <c r="M27" s="247">
        <v>88000</v>
      </c>
      <c r="N27" s="247">
        <v>0</v>
      </c>
    </row>
    <row r="28" spans="1:19" s="259" customFormat="1" x14ac:dyDescent="0.2">
      <c r="A28" s="381" t="s">
        <v>9238</v>
      </c>
      <c r="B28" s="381" t="s">
        <v>4685</v>
      </c>
      <c r="C28" s="381" t="s">
        <v>4697</v>
      </c>
      <c r="D28" s="381">
        <v>19995660</v>
      </c>
      <c r="E28" s="381" t="s">
        <v>4687</v>
      </c>
      <c r="F28" s="381"/>
      <c r="G28" s="379">
        <v>100</v>
      </c>
      <c r="H28" s="381" t="s">
        <v>4688</v>
      </c>
      <c r="I28" s="381" t="s">
        <v>4689</v>
      </c>
      <c r="J28" s="544">
        <v>44286</v>
      </c>
      <c r="K28" s="247">
        <v>2500</v>
      </c>
      <c r="L28" s="381" t="s">
        <v>2017</v>
      </c>
      <c r="M28" s="247">
        <v>30000</v>
      </c>
      <c r="N28" s="247">
        <v>7500</v>
      </c>
    </row>
    <row r="29" spans="1:19" s="259" customFormat="1" ht="12.75" x14ac:dyDescent="0.2">
      <c r="A29" s="381" t="s">
        <v>9238</v>
      </c>
      <c r="B29" s="555" t="s">
        <v>513</v>
      </c>
      <c r="C29" s="402" t="s">
        <v>5894</v>
      </c>
      <c r="D29" s="505">
        <v>19923225</v>
      </c>
      <c r="E29" s="505" t="s">
        <v>2823</v>
      </c>
      <c r="F29" s="505"/>
      <c r="G29" s="540" t="s">
        <v>5895</v>
      </c>
      <c r="H29" s="505" t="s">
        <v>2269</v>
      </c>
      <c r="I29" s="505"/>
      <c r="J29" s="546">
        <v>44196</v>
      </c>
      <c r="K29" s="550">
        <v>21500</v>
      </c>
      <c r="L29" s="505" t="s">
        <v>5896</v>
      </c>
      <c r="M29" s="550">
        <v>258000</v>
      </c>
      <c r="N29" s="508"/>
      <c r="O29" s="421"/>
      <c r="P29" s="421"/>
      <c r="Q29" s="421"/>
      <c r="R29" s="421"/>
      <c r="S29" s="421"/>
    </row>
    <row r="30" spans="1:19" s="259" customFormat="1" ht="12.75" x14ac:dyDescent="0.2">
      <c r="A30" s="381" t="s">
        <v>9238</v>
      </c>
      <c r="B30" s="555" t="s">
        <v>513</v>
      </c>
      <c r="C30" s="505" t="s">
        <v>5897</v>
      </c>
      <c r="D30" s="505">
        <v>20015819</v>
      </c>
      <c r="E30" s="505" t="s">
        <v>2823</v>
      </c>
      <c r="F30" s="505"/>
      <c r="G30" s="540" t="s">
        <v>5898</v>
      </c>
      <c r="H30" s="505" t="s">
        <v>2269</v>
      </c>
      <c r="I30" s="505"/>
      <c r="J30" s="546">
        <v>44196</v>
      </c>
      <c r="K30" s="550">
        <v>19500</v>
      </c>
      <c r="L30" s="505" t="s">
        <v>2017</v>
      </c>
      <c r="M30" s="550">
        <v>228000</v>
      </c>
      <c r="N30" s="508"/>
      <c r="O30" s="421"/>
      <c r="P30" s="421"/>
      <c r="Q30" s="421"/>
      <c r="R30" s="421"/>
      <c r="S30" s="421"/>
    </row>
    <row r="31" spans="1:19" s="259" customFormat="1" ht="12.75" x14ac:dyDescent="0.2">
      <c r="A31" s="381" t="s">
        <v>9238</v>
      </c>
      <c r="B31" s="555" t="s">
        <v>513</v>
      </c>
      <c r="C31" s="505" t="s">
        <v>5899</v>
      </c>
      <c r="D31" s="505">
        <v>19909845</v>
      </c>
      <c r="E31" s="505" t="s">
        <v>2823</v>
      </c>
      <c r="F31" s="505"/>
      <c r="G31" s="540" t="s">
        <v>5900</v>
      </c>
      <c r="H31" s="505" t="s">
        <v>2269</v>
      </c>
      <c r="I31" s="505"/>
      <c r="J31" s="546">
        <v>44196</v>
      </c>
      <c r="K31" s="550">
        <v>3300</v>
      </c>
      <c r="L31" s="505" t="s">
        <v>2017</v>
      </c>
      <c r="M31" s="550">
        <v>39600</v>
      </c>
      <c r="N31" s="508"/>
      <c r="O31" s="421"/>
      <c r="P31" s="421"/>
      <c r="Q31" s="421"/>
      <c r="R31" s="421"/>
      <c r="S31" s="421"/>
    </row>
    <row r="32" spans="1:19" s="259" customFormat="1" ht="12.75" x14ac:dyDescent="0.2">
      <c r="A32" s="381" t="s">
        <v>9238</v>
      </c>
      <c r="B32" s="555" t="s">
        <v>513</v>
      </c>
      <c r="C32" s="402" t="s">
        <v>5894</v>
      </c>
      <c r="D32" s="505">
        <v>19923225</v>
      </c>
      <c r="E32" s="505" t="s">
        <v>2823</v>
      </c>
      <c r="F32" s="505"/>
      <c r="G32" s="540" t="s">
        <v>5895</v>
      </c>
      <c r="H32" s="505" t="s">
        <v>2269</v>
      </c>
      <c r="I32" s="505"/>
      <c r="J32" s="546">
        <v>44196</v>
      </c>
      <c r="K32" s="550">
        <v>21500</v>
      </c>
      <c r="L32" s="505" t="s">
        <v>5896</v>
      </c>
      <c r="M32" s="550"/>
      <c r="N32" s="550">
        <v>258000</v>
      </c>
      <c r="O32" s="421"/>
      <c r="P32" s="421"/>
      <c r="Q32" s="421"/>
      <c r="R32" s="421"/>
      <c r="S32" s="421"/>
    </row>
    <row r="33" spans="1:19" s="259" customFormat="1" ht="12.75" x14ac:dyDescent="0.2">
      <c r="A33" s="381" t="s">
        <v>9238</v>
      </c>
      <c r="B33" s="555" t="s">
        <v>513</v>
      </c>
      <c r="C33" s="505" t="s">
        <v>5897</v>
      </c>
      <c r="D33" s="505">
        <v>20015819</v>
      </c>
      <c r="E33" s="505" t="s">
        <v>2823</v>
      </c>
      <c r="F33" s="505"/>
      <c r="G33" s="540" t="s">
        <v>5898</v>
      </c>
      <c r="H33" s="505" t="s">
        <v>2269</v>
      </c>
      <c r="I33" s="505"/>
      <c r="J33" s="546">
        <v>44196</v>
      </c>
      <c r="K33" s="550">
        <v>19500</v>
      </c>
      <c r="L33" s="505" t="s">
        <v>2017</v>
      </c>
      <c r="M33" s="550"/>
      <c r="N33" s="550">
        <v>228000</v>
      </c>
      <c r="O33" s="421"/>
      <c r="P33" s="421"/>
      <c r="Q33" s="421"/>
      <c r="R33" s="421"/>
      <c r="S33" s="421"/>
    </row>
    <row r="34" spans="1:19" s="259" customFormat="1" ht="12.75" x14ac:dyDescent="0.2">
      <c r="A34" s="381" t="s">
        <v>9238</v>
      </c>
      <c r="B34" s="555" t="s">
        <v>513</v>
      </c>
      <c r="C34" s="505" t="s">
        <v>5899</v>
      </c>
      <c r="D34" s="505">
        <v>19909845</v>
      </c>
      <c r="E34" s="505" t="s">
        <v>2823</v>
      </c>
      <c r="F34" s="505"/>
      <c r="G34" s="540" t="s">
        <v>5900</v>
      </c>
      <c r="H34" s="505" t="s">
        <v>2269</v>
      </c>
      <c r="I34" s="505"/>
      <c r="J34" s="546">
        <v>44196</v>
      </c>
      <c r="K34" s="550">
        <v>3300</v>
      </c>
      <c r="L34" s="505" t="s">
        <v>2017</v>
      </c>
      <c r="M34" s="550"/>
      <c r="N34" s="550">
        <v>39600</v>
      </c>
      <c r="O34" s="421"/>
      <c r="P34" s="421"/>
      <c r="Q34" s="421"/>
      <c r="R34" s="421"/>
      <c r="S34" s="421"/>
    </row>
    <row r="35" spans="1:19" s="259" customFormat="1" x14ac:dyDescent="0.2">
      <c r="A35" s="381" t="s">
        <v>9239</v>
      </c>
      <c r="B35" s="555" t="s">
        <v>522</v>
      </c>
      <c r="C35" s="430" t="s">
        <v>7969</v>
      </c>
      <c r="D35" s="402">
        <v>75734019</v>
      </c>
      <c r="E35" s="381" t="s">
        <v>2015</v>
      </c>
      <c r="F35" s="381"/>
      <c r="G35" s="379"/>
      <c r="H35" s="381"/>
      <c r="I35" s="381"/>
      <c r="J35" s="547" t="s">
        <v>9241</v>
      </c>
      <c r="K35" s="468">
        <v>360</v>
      </c>
      <c r="L35" s="381" t="s">
        <v>7970</v>
      </c>
      <c r="M35" s="247"/>
      <c r="N35" s="247" t="s">
        <v>2015</v>
      </c>
    </row>
    <row r="36" spans="1:19" s="259" customFormat="1" x14ac:dyDescent="0.2">
      <c r="A36" s="381" t="s">
        <v>9240</v>
      </c>
      <c r="B36" s="555" t="s">
        <v>514</v>
      </c>
      <c r="C36" s="381" t="s">
        <v>8617</v>
      </c>
      <c r="D36" s="381">
        <v>21083979</v>
      </c>
      <c r="E36" s="381"/>
      <c r="F36" s="381"/>
      <c r="G36" s="379"/>
      <c r="H36" s="381"/>
      <c r="I36" s="381"/>
      <c r="J36" s="381">
        <v>44531</v>
      </c>
      <c r="K36" s="247">
        <v>3000</v>
      </c>
      <c r="L36" s="381" t="s">
        <v>2017</v>
      </c>
      <c r="M36" s="247">
        <v>28320</v>
      </c>
      <c r="N36" s="247">
        <v>34000</v>
      </c>
    </row>
  </sheetData>
  <mergeCells count="6">
    <mergeCell ref="M4:M5"/>
    <mergeCell ref="N4:N5"/>
    <mergeCell ref="C4:D4"/>
    <mergeCell ref="A4:B4"/>
    <mergeCell ref="J4:L4"/>
    <mergeCell ref="E4:I4"/>
  </mergeCells>
  <printOptions horizontalCentered="1"/>
  <pageMargins left="0.25" right="0.25" top="0.75" bottom="0.75" header="0.3" footer="0.3"/>
  <pageSetup paperSize="9" scale="77"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17</vt:i4>
      </vt:variant>
    </vt:vector>
  </HeadingPairs>
  <TitlesOfParts>
    <vt:vector size="38"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Hoja2</vt:lpstr>
      <vt:lpstr>Hoja1</vt:lpstr>
      <vt:lpstr>'F-01'!Área_de_impresión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Índice!Títulos_a_imprimir</vt:lpstr>
    </vt:vector>
  </TitlesOfParts>
  <Company>Congreso de la República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Susan P. Alayo Apolinario</cp:lastModifiedBy>
  <cp:lastPrinted>2021-09-10T15:34:28Z</cp:lastPrinted>
  <dcterms:created xsi:type="dcterms:W3CDTF">1998-08-20T20:27:58Z</dcterms:created>
  <dcterms:modified xsi:type="dcterms:W3CDTF">2021-10-13T15:46:27Z</dcterms:modified>
</cp:coreProperties>
</file>